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-master\"/>
    </mc:Choice>
  </mc:AlternateContent>
  <xr:revisionPtr revIDLastSave="0" documentId="13_ncr:1_{FE0A47C8-79B7-4FB4-8269-0794A44823E3}" xr6:coauthVersionLast="44" xr6:coauthVersionMax="45" xr10:uidLastSave="{00000000-0000-0000-0000-000000000000}"/>
  <bookViews>
    <workbookView xWindow="20370" yWindow="-120" windowWidth="25440" windowHeight="15990" firstSheet="2" activeTab="7" xr2:uid="{30FB6FC7-FB15-4642-8ED7-D10DA4CA4B0B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foods'!$A$1:$H$192</definedName>
    <definedName name="_xlnm._FilterDatabase" localSheetId="8" hidden="1">'food prices'!$K$1:$K$534</definedName>
    <definedName name="_xlnm._FilterDatabase" localSheetId="9" hidden="1">'food prices to use'!$A$1:$D$191</definedName>
    <definedName name="_xlnm._FilterDatabase" localSheetId="10" hidden="1">'food waste'!$A$1:$F$170</definedName>
    <definedName name="_xlnm._FilterDatabase" localSheetId="2" hidden="1">nutrients!$A$1:$A$192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use'!$B$88</definedName>
    <definedName name="FL_101_12" localSheetId="9">'food prices to use'!$B$89</definedName>
    <definedName name="FL_102_12" localSheetId="9">'food prices to use'!$B$91</definedName>
    <definedName name="FL_103_12" localSheetId="9">'food prices to use'!$B$92</definedName>
    <definedName name="FL_104_12" localSheetId="9">'food prices to use'!$B$93</definedName>
    <definedName name="FL_105_12" localSheetId="9">'food prices to use'!$B$94</definedName>
    <definedName name="FL_106_12" localSheetId="9">'food prices to use'!$B$95</definedName>
    <definedName name="FL_107_12" localSheetId="9">'food prices to use'!$B$96</definedName>
    <definedName name="FL_108_12" localSheetId="9">'food prices to use'!#REF!</definedName>
    <definedName name="FL_109_12" localSheetId="9">'food prices to use'!#REF!</definedName>
    <definedName name="FL_11_12" localSheetId="9">'food prices to use'!#REF!</definedName>
    <definedName name="FL_110_12" localSheetId="9">'food prices to use'!$B$97</definedName>
    <definedName name="FL_111_12" localSheetId="9">'food prices to use'!$B$98</definedName>
    <definedName name="FL_112_12" localSheetId="9">'food prices to use'!$B$99</definedName>
    <definedName name="FL_113_12" localSheetId="9">'food prices to use'!$B$100</definedName>
    <definedName name="FL_114_12" localSheetId="9">'food prices to use'!$B$101</definedName>
    <definedName name="FL_115_12" localSheetId="9">'food prices to use'!$B$102</definedName>
    <definedName name="FL_116_12" localSheetId="9">'food prices to use'!#REF!</definedName>
    <definedName name="FL_117_12" localSheetId="9">'food prices to use'!$B$103</definedName>
    <definedName name="FL_118_12" localSheetId="9">'food prices to use'!$B$104</definedName>
    <definedName name="FL_119_12" localSheetId="9">'food prices to use'!$B$105</definedName>
    <definedName name="FL_12_12" localSheetId="9">'food prices to use'!$B$11</definedName>
    <definedName name="FL_120_12" localSheetId="9">'food prices to use'!$B$106</definedName>
    <definedName name="FL_121_12" localSheetId="9">'food prices to use'!#REF!</definedName>
    <definedName name="FL_122_12" localSheetId="9">'food prices to use'!$B$107</definedName>
    <definedName name="FL_123_12" localSheetId="9">'food prices to use'!#REF!</definedName>
    <definedName name="FL_124_12" localSheetId="9">'food prices to use'!$B$108</definedName>
    <definedName name="FL_125_12" localSheetId="9">'food prices to use'!$B$109</definedName>
    <definedName name="FL_126_12" localSheetId="9">'food prices to use'!$B$110</definedName>
    <definedName name="FL_127_12" localSheetId="9">'food prices to use'!$B$111</definedName>
    <definedName name="FL_128_12" localSheetId="9">'food prices to use'!$B$112</definedName>
    <definedName name="FL_129_12" localSheetId="9">'food prices to use'!$B$113</definedName>
    <definedName name="FL_13_12" localSheetId="9">'food prices to use'!$B$12</definedName>
    <definedName name="FL_130_12" localSheetId="9">'food prices to use'!$B$114</definedName>
    <definedName name="FL_131_12" localSheetId="9">'food prices to use'!#REF!</definedName>
    <definedName name="FL_132_12" localSheetId="9">'food prices to use'!$B$115</definedName>
    <definedName name="FL_133_12" localSheetId="9">'food prices to use'!$B$116</definedName>
    <definedName name="FL_134_12" localSheetId="9">'food prices to use'!$B$117</definedName>
    <definedName name="FL_135_12" localSheetId="9">'food prices to use'!$B$118</definedName>
    <definedName name="FL_136_12" localSheetId="9">'food prices to use'!$B$119</definedName>
    <definedName name="FL_137_12" localSheetId="9">'food prices to use'!$B$120</definedName>
    <definedName name="FL_138_12" localSheetId="9">'food prices to use'!$B$121</definedName>
    <definedName name="FL_139_12" localSheetId="9">'food prices to use'!$B$122</definedName>
    <definedName name="FL_14_12" localSheetId="9">'food prices to use'!$B$13</definedName>
    <definedName name="FL_140_12" localSheetId="9">'food prices to use'!$B$123</definedName>
    <definedName name="FL_141_12" localSheetId="9">'food prices to use'!$B$124</definedName>
    <definedName name="FL_142_12" localSheetId="9">'food prices to use'!$B$125</definedName>
    <definedName name="FL_143_12" localSheetId="9">'food prices to use'!$B$126</definedName>
    <definedName name="FL_144_12" localSheetId="9">'food prices to use'!$B$127</definedName>
    <definedName name="FL_145_12" localSheetId="9">'food prices to use'!$B$130</definedName>
    <definedName name="FL_146_12" localSheetId="9">'food prices to use'!$B$131</definedName>
    <definedName name="FL_147_12" localSheetId="9">'food prices to use'!$B$132</definedName>
    <definedName name="FL_148_12" localSheetId="9">'food prices to use'!$B$133</definedName>
    <definedName name="FL_149_12" localSheetId="9">'food prices to use'!$B$134</definedName>
    <definedName name="FL_15_12" localSheetId="9">'food prices to use'!$B$14</definedName>
    <definedName name="FL_150_12" localSheetId="9">'food prices to use'!$B$135</definedName>
    <definedName name="FL_151_12" localSheetId="9">'food prices to use'!$B$136</definedName>
    <definedName name="FL_152_12" localSheetId="9">'food prices to use'!$B$137</definedName>
    <definedName name="FL_153_12" localSheetId="9">'food prices to use'!$B$138</definedName>
    <definedName name="FL_154_12" localSheetId="9">'food prices to use'!$B$139</definedName>
    <definedName name="FL_155_12" localSheetId="9">'food prices to use'!$B$140</definedName>
    <definedName name="FL_156_12" localSheetId="9">'food prices to use'!$B$141</definedName>
    <definedName name="FL_157_12" localSheetId="9">'food prices to use'!#REF!</definedName>
    <definedName name="FL_158_12" localSheetId="9">'food prices to use'!$B$142</definedName>
    <definedName name="FL_159_12" localSheetId="9">'food prices to use'!$B$145</definedName>
    <definedName name="FL_16_12" localSheetId="9">'food prices to use'!#REF!</definedName>
    <definedName name="FL_160_12" localSheetId="9">'food prices to use'!$B$146</definedName>
    <definedName name="FL_161_12" localSheetId="9">'food prices to use'!$B$147</definedName>
    <definedName name="FL_162_12" localSheetId="9">'food prices to use'!$B$148</definedName>
    <definedName name="FL_163_12" localSheetId="9">'food prices to use'!$B$149</definedName>
    <definedName name="FL_164_12" localSheetId="9">'food prices to use'!$B$150</definedName>
    <definedName name="FL_165_12" localSheetId="9">'food prices to use'!$B$151</definedName>
    <definedName name="FL_166_12" localSheetId="9">'food prices to use'!$B$152</definedName>
    <definedName name="FL_167_12" localSheetId="9">'food prices to use'!$B$153</definedName>
    <definedName name="FL_168_12" localSheetId="9">'food prices to use'!$B$154</definedName>
    <definedName name="FL_169_12" localSheetId="9">'food prices to use'!$B$155</definedName>
    <definedName name="FL_17_12" localSheetId="9">'food prices to use'!$B$15</definedName>
    <definedName name="FL_170_12" localSheetId="9">'food prices to use'!$B$156</definedName>
    <definedName name="FL_171_12" localSheetId="9">'food prices to use'!$B$157</definedName>
    <definedName name="FL_172_12" localSheetId="9">'food prices to use'!$B$158</definedName>
    <definedName name="FL_173_12" localSheetId="9">'food prices to use'!$B$159</definedName>
    <definedName name="FL_174_12" localSheetId="9">'food prices to use'!$B$160</definedName>
    <definedName name="FL_175_12" localSheetId="9">'food prices to use'!$B$163</definedName>
    <definedName name="FL_176_12" localSheetId="9">'food prices to use'!$B$165</definedName>
    <definedName name="FL_177_12" localSheetId="9">'food prices to use'!$B$166</definedName>
    <definedName name="FL_178_12" localSheetId="9">'food prices to use'!$B$167</definedName>
    <definedName name="FL_179_12" localSheetId="9">'food prices to use'!$B$168</definedName>
    <definedName name="FL_18_12" localSheetId="9">'food prices to use'!$B$16</definedName>
    <definedName name="FL_180_12" localSheetId="9">'food prices to use'!$B$169</definedName>
    <definedName name="FL_181_12" localSheetId="9">'food prices to use'!$B$170</definedName>
    <definedName name="FL_182_12" localSheetId="9">'food prices to use'!$B$171</definedName>
    <definedName name="FL_183_12" localSheetId="9">'food prices to use'!$B$172</definedName>
    <definedName name="FL_184_12" localSheetId="9">'food prices to use'!$B$173</definedName>
    <definedName name="FL_185_12" localSheetId="9">'food prices to use'!$B$174</definedName>
    <definedName name="FL_186_12" localSheetId="9">'food prices to use'!$B$175</definedName>
    <definedName name="FL_187_12" localSheetId="9">'food prices to use'!$B$176</definedName>
    <definedName name="FL_188_12" localSheetId="9">'food prices to use'!#REF!</definedName>
    <definedName name="FL_189_12" localSheetId="9">'food prices to use'!$B$177</definedName>
    <definedName name="FL_19_12" localSheetId="9">'food prices to use'!$B$18</definedName>
    <definedName name="FL_190_12" localSheetId="9">'food prices to use'!$B$179</definedName>
    <definedName name="FL_191_12" localSheetId="9">'food prices to use'!$B$180</definedName>
    <definedName name="FL_192_12" localSheetId="9">'food prices to use'!$B$181</definedName>
    <definedName name="FL_193_12" localSheetId="9">'food prices to use'!$B$182</definedName>
    <definedName name="FL_194_12" localSheetId="9">'food prices to use'!$B$183</definedName>
    <definedName name="FL_195_12" localSheetId="9">'food prices to use'!$B$184</definedName>
    <definedName name="FL_196_12" localSheetId="9">'food prices to use'!$B$186</definedName>
    <definedName name="FL_197_12" localSheetId="9">'food prices to use'!$B$187</definedName>
    <definedName name="FL_198_12" localSheetId="9">'food prices to use'!$B$188</definedName>
    <definedName name="FL_199_12" localSheetId="9">'food prices to use'!$B$189</definedName>
    <definedName name="FL_2_12" localSheetId="9">'food prices to use'!#REF!</definedName>
    <definedName name="FL_20_12" localSheetId="9">'food prices to use'!$B$19</definedName>
    <definedName name="FL_200_12" localSheetId="9">'food prices to use'!$B$190</definedName>
    <definedName name="FL_201_12" localSheetId="9">'food prices to use'!$B$191</definedName>
    <definedName name="FL_202_12" localSheetId="9">'food prices to use'!$B$192</definedName>
    <definedName name="FL_203_12" localSheetId="9">'food prices to use'!$B$193</definedName>
    <definedName name="FL_204_12" localSheetId="9">'food prices to use'!$B$194</definedName>
    <definedName name="FL_205_12" localSheetId="9">'food prices to use'!$B$195</definedName>
    <definedName name="FL_206_12" localSheetId="9">'food prices to use'!$B$196</definedName>
    <definedName name="FL_207_12" localSheetId="9">'food prices to use'!$B$197</definedName>
    <definedName name="FL_208_12" localSheetId="9">'food prices to use'!$B$198</definedName>
    <definedName name="FL_209_12" localSheetId="9">'food prices to use'!$B$199</definedName>
    <definedName name="FL_21_12" localSheetId="9">'food prices to use'!$B$21</definedName>
    <definedName name="FL_210_12" localSheetId="9">'food prices to use'!$B$200</definedName>
    <definedName name="FL_211_12" localSheetId="9">'food prices to use'!$B$201</definedName>
    <definedName name="FL_212_12" localSheetId="9">'food prices to use'!$B$202</definedName>
    <definedName name="FL_213_12" localSheetId="9">'food prices to use'!$B$203</definedName>
    <definedName name="FL_214_12" localSheetId="9">'food prices to use'!$B$204</definedName>
    <definedName name="FL_215_12" localSheetId="9">'food prices to use'!$B$205</definedName>
    <definedName name="FL_216_12" localSheetId="9">'food prices to use'!$B$206</definedName>
    <definedName name="FL_217_12" localSheetId="9">'food prices to use'!$B$207</definedName>
    <definedName name="FL_218_12" localSheetId="9">'food prices to use'!$B$208</definedName>
    <definedName name="FL_219_12" localSheetId="9">'food prices to use'!$B$209</definedName>
    <definedName name="FL_22_12" localSheetId="9">'food prices to use'!$B$22</definedName>
    <definedName name="FL_220_12" localSheetId="9">'food prices to use'!$B$210</definedName>
    <definedName name="FL_221_12" localSheetId="9">'food prices to use'!$B$211</definedName>
    <definedName name="FL_222_12" localSheetId="9">'food prices to use'!$B$212</definedName>
    <definedName name="FL_223_12" localSheetId="9">'food prices to use'!$B$213</definedName>
    <definedName name="FL_224_12" localSheetId="9">'food prices to use'!$B$214</definedName>
    <definedName name="FL_225_12" localSheetId="9">'food prices to use'!$B$215</definedName>
    <definedName name="FL_226_12" localSheetId="9">'food prices to use'!$B$216</definedName>
    <definedName name="FL_227_12" localSheetId="9">'food prices to use'!$B$217</definedName>
    <definedName name="FL_228_12" localSheetId="9">'food prices to use'!$B$218</definedName>
    <definedName name="FL_229_12" localSheetId="9">'food prices to use'!$B$219</definedName>
    <definedName name="FL_23_12" localSheetId="9">'food prices to use'!$B$23</definedName>
    <definedName name="FL_230_12" localSheetId="9">'food prices to use'!$B$220</definedName>
    <definedName name="FL_231_12" localSheetId="9">'food prices to use'!$B$221</definedName>
    <definedName name="FL_232_12" localSheetId="9">'food prices to use'!$B$222</definedName>
    <definedName name="FL_233_12" localSheetId="9">'food prices to use'!$B$223</definedName>
    <definedName name="FL_234_12" localSheetId="9">'food prices to use'!$B$224</definedName>
    <definedName name="FL_235_12" localSheetId="9">'food prices to use'!$B$225</definedName>
    <definedName name="FL_236_12" localSheetId="9">'food prices to use'!$B$226</definedName>
    <definedName name="FL_237_12" localSheetId="9">'food prices to use'!$B$227</definedName>
    <definedName name="FL_238_12" localSheetId="9">'food prices to use'!$B$228</definedName>
    <definedName name="FL_239_12" localSheetId="9">'food prices to use'!$B$229</definedName>
    <definedName name="FL_24_12" localSheetId="9">'food prices to use'!#REF!</definedName>
    <definedName name="FL_240_12" localSheetId="9">'food prices to use'!$B$230</definedName>
    <definedName name="FL_241_12" localSheetId="9">'food prices to use'!$B$231</definedName>
    <definedName name="FL_242_12" localSheetId="9">'food prices to use'!$B$232</definedName>
    <definedName name="FL_243_12" localSheetId="9">'food prices to use'!$B$233</definedName>
    <definedName name="FL_244_12" localSheetId="9">'food prices to use'!$B$234</definedName>
    <definedName name="FL_245_12" localSheetId="9">'food prices to use'!$B$235</definedName>
    <definedName name="FL_246_12" localSheetId="9">'food prices to use'!$B$236</definedName>
    <definedName name="FL_247_12" localSheetId="9">'food prices to use'!$B$237</definedName>
    <definedName name="FL_25_12" localSheetId="9">'food prices to use'!$B$24</definedName>
    <definedName name="FL_26_12" localSheetId="9">'food prices to use'!$B$25</definedName>
    <definedName name="FL_27_12" localSheetId="9">'food prices to use'!$B$26</definedName>
    <definedName name="FL_28_12" localSheetId="9">'food prices to use'!$B$27</definedName>
    <definedName name="FL_29_12" localSheetId="9">'food prices to use'!$B$28</definedName>
    <definedName name="FL_3_12" localSheetId="9">'food prices to use'!$B$2</definedName>
    <definedName name="FL_30_12" localSheetId="9">'food prices to use'!#REF!</definedName>
    <definedName name="FL_31_12" localSheetId="9">'food prices to use'!$B$29</definedName>
    <definedName name="FL_32_12" localSheetId="9">'food prices to use'!$B$30</definedName>
    <definedName name="FL_33_12" localSheetId="9">'food prices to use'!$B$31</definedName>
    <definedName name="FL_34_12" localSheetId="9">'food prices to use'!#REF!</definedName>
    <definedName name="FL_35_12" localSheetId="9">'food prices to use'!$B$32</definedName>
    <definedName name="FL_36_12" localSheetId="9">'food prices to use'!$B$33</definedName>
    <definedName name="FL_37_12" localSheetId="9">'food prices to use'!$B$34</definedName>
    <definedName name="FL_38_12" localSheetId="9">'food prices to use'!$B$35</definedName>
    <definedName name="FL_39_12" localSheetId="9">'food prices to use'!$B$36</definedName>
    <definedName name="FL_4_12" localSheetId="9">'food prices to use'!$B$3</definedName>
    <definedName name="FL_40_12" localSheetId="9">'food prices to use'!$B$37</definedName>
    <definedName name="FL_41_12" localSheetId="9">'food prices to use'!$B$38</definedName>
    <definedName name="FL_42_12" localSheetId="9">'food prices to use'!$B$39</definedName>
    <definedName name="FL_43_12" localSheetId="9">'food prices to use'!#REF!</definedName>
    <definedName name="FL_44_12" localSheetId="9">'food prices to use'!$B$41</definedName>
    <definedName name="FL_45_12" localSheetId="9">'food prices to use'!$B$42</definedName>
    <definedName name="FL_46_12" localSheetId="9">'food prices to use'!$B$43</definedName>
    <definedName name="FL_47_12" localSheetId="9">'food prices to use'!#REF!</definedName>
    <definedName name="FL_48_12" localSheetId="9">'food prices to use'!$B$45</definedName>
    <definedName name="FL_49_12" localSheetId="9">'food prices to use'!$B$46</definedName>
    <definedName name="FL_5_12" localSheetId="9">'food prices to use'!$B$4</definedName>
    <definedName name="FL_50_12" localSheetId="9">'food prices to use'!$B$47</definedName>
    <definedName name="FL_51_12" localSheetId="9">'food prices to use'!#REF!</definedName>
    <definedName name="FL_52_12" localSheetId="9">'food prices to use'!$B$48</definedName>
    <definedName name="FL_53_12" localSheetId="9">'food prices to use'!$B$49</definedName>
    <definedName name="FL_54_12" localSheetId="9">'food prices to use'!#REF!</definedName>
    <definedName name="FL_55_12" localSheetId="9">'food prices to use'!#REF!</definedName>
    <definedName name="FL_56_12" localSheetId="9">'food prices to use'!$B$50</definedName>
    <definedName name="FL_57_12" localSheetId="9">'food prices to use'!$B$51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use'!$B$53</definedName>
    <definedName name="FL_63_12" localSheetId="9">'food prices to use'!$B$54</definedName>
    <definedName name="FL_64_12" localSheetId="9">'food prices to use'!#REF!</definedName>
    <definedName name="FL_65_12" localSheetId="9">'food prices to use'!$B$55</definedName>
    <definedName name="FL_66_12" localSheetId="9">'food prices to use'!$B$56</definedName>
    <definedName name="FL_67_12" localSheetId="9">'food prices to use'!$B$57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use'!$B$58</definedName>
    <definedName name="FL_73_12" localSheetId="9">'food prices to use'!#REF!</definedName>
    <definedName name="FL_74_12" localSheetId="9">'food prices to use'!#REF!</definedName>
    <definedName name="FL_75_12" localSheetId="9">'food prices to use'!$B$61</definedName>
    <definedName name="FL_76_12" localSheetId="9">'food prices to use'!$B$62</definedName>
    <definedName name="FL_77_12" localSheetId="9">'food prices to use'!$B$63</definedName>
    <definedName name="FL_78_12" localSheetId="9">'food prices to use'!$B$64</definedName>
    <definedName name="FL_79_12" localSheetId="9">'food prices to use'!$B$65</definedName>
    <definedName name="FL_8_12" localSheetId="9">'food prices to use'!#REF!</definedName>
    <definedName name="FL_80_12" localSheetId="9">'food prices to use'!$B$66</definedName>
    <definedName name="FL_81_12" localSheetId="9">'food prices to use'!#REF!</definedName>
    <definedName name="FL_82_12" localSheetId="9">'food prices to use'!$B$67</definedName>
    <definedName name="FL_83_12" localSheetId="9">'food prices to use'!$B$68</definedName>
    <definedName name="FL_84_12" localSheetId="9">'food prices to use'!$B$71</definedName>
    <definedName name="FL_85_12" localSheetId="9">'food prices to use'!$B$72</definedName>
    <definedName name="FL_86_12" localSheetId="9">'food prices to use'!$B$73</definedName>
    <definedName name="FL_87_12" localSheetId="9">'food prices to use'!$B$78</definedName>
    <definedName name="FL_88_12" localSheetId="9">'food prices to use'!#REF!</definedName>
    <definedName name="FL_89_12" localSheetId="9">'food prices to use'!$B$79</definedName>
    <definedName name="FL_9_12" localSheetId="9">'food prices to use'!$B$7</definedName>
    <definedName name="FL_90_12" localSheetId="9">'food prices to use'!$B$80</definedName>
    <definedName name="FL_91_12" localSheetId="9">'food prices to use'!$B$81</definedName>
    <definedName name="FL_92_12" localSheetId="9">'food prices to use'!$B$82</definedName>
    <definedName name="FL_93_12" localSheetId="9">'food prices to use'!#REF!</definedName>
    <definedName name="FL_94_12" localSheetId="9">'food prices to use'!$B$84</definedName>
    <definedName name="FL_95_12" localSheetId="9">'food prices to use'!#REF!</definedName>
    <definedName name="FL_96_12" localSheetId="9">'food prices to use'!#REF!</definedName>
    <definedName name="FL_97_12" localSheetId="9">'food prices to use'!$B$85</definedName>
    <definedName name="FL_98_12" localSheetId="9">'food prices to use'!$B$86</definedName>
    <definedName name="FL_99_12" localSheetId="9">'food prices to use'!$B$87</definedName>
    <definedName name="FLH_12" localSheetId="9">'food prices to use'!#REF!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22" i="6" l="1"/>
  <c r="H107" i="6"/>
  <c r="I107" i="6"/>
  <c r="J107" i="6"/>
  <c r="K107" i="6"/>
  <c r="L107" i="6"/>
  <c r="M107" i="6"/>
  <c r="N107" i="6"/>
  <c r="O107" i="6"/>
  <c r="P107" i="6"/>
  <c r="Q107" i="6"/>
  <c r="R107" i="6"/>
  <c r="G107" i="6"/>
  <c r="G87" i="6" l="1"/>
  <c r="H87" i="6"/>
  <c r="I87" i="6"/>
  <c r="J87" i="6"/>
  <c r="K87" i="6"/>
  <c r="L87" i="6"/>
  <c r="M87" i="6"/>
  <c r="N87" i="6"/>
  <c r="O87" i="6"/>
  <c r="G88" i="6"/>
  <c r="H88" i="6"/>
  <c r="I88" i="6"/>
  <c r="J88" i="6"/>
  <c r="K88" i="6"/>
  <c r="L88" i="6"/>
  <c r="M88" i="6"/>
  <c r="N88" i="6"/>
  <c r="O88" i="6"/>
  <c r="B130" i="5" l="1"/>
  <c r="B136" i="6"/>
  <c r="H131" i="6" l="1"/>
  <c r="I131" i="6"/>
  <c r="J131" i="6"/>
  <c r="K131" i="6"/>
  <c r="L131" i="6"/>
  <c r="M131" i="6"/>
  <c r="N131" i="6"/>
  <c r="O131" i="6"/>
  <c r="P131" i="6"/>
  <c r="Q131" i="6"/>
  <c r="R131" i="6"/>
  <c r="G131" i="6"/>
  <c r="H122" i="6"/>
  <c r="I122" i="6"/>
  <c r="J122" i="6"/>
  <c r="K122" i="6"/>
  <c r="L122" i="6"/>
  <c r="M122" i="6"/>
  <c r="N122" i="6"/>
  <c r="O122" i="6"/>
  <c r="P122" i="6"/>
  <c r="S122" i="6"/>
  <c r="T122" i="6"/>
  <c r="U122" i="6"/>
  <c r="G122" i="6"/>
  <c r="H113" i="6"/>
  <c r="I113" i="6"/>
  <c r="J113" i="6"/>
  <c r="K113" i="6"/>
  <c r="L113" i="6"/>
  <c r="M113" i="6"/>
  <c r="N113" i="6"/>
  <c r="O113" i="6"/>
  <c r="P113" i="6"/>
  <c r="Q113" i="6"/>
  <c r="R113" i="6"/>
  <c r="G113" i="6"/>
  <c r="J118" i="6"/>
  <c r="H95" i="6"/>
  <c r="I95" i="6"/>
  <c r="J95" i="6"/>
  <c r="K95" i="6"/>
  <c r="L95" i="6"/>
  <c r="M95" i="6"/>
  <c r="N95" i="6"/>
  <c r="O95" i="6"/>
  <c r="P95" i="6"/>
  <c r="Q95" i="6"/>
  <c r="R95" i="6"/>
  <c r="G95" i="6"/>
  <c r="H66" i="6"/>
  <c r="I66" i="6"/>
  <c r="J66" i="6"/>
  <c r="K66" i="6"/>
  <c r="L66" i="6"/>
  <c r="M66" i="6"/>
  <c r="N66" i="6"/>
  <c r="O66" i="6"/>
  <c r="P66" i="6"/>
  <c r="Q66" i="6"/>
  <c r="R66" i="6"/>
  <c r="G66" i="6"/>
  <c r="R59" i="6"/>
  <c r="Q59" i="6"/>
  <c r="P59" i="6"/>
  <c r="O59" i="6"/>
  <c r="N59" i="6"/>
  <c r="M59" i="6"/>
  <c r="L59" i="6"/>
  <c r="K59" i="6"/>
  <c r="J59" i="6"/>
  <c r="H59" i="6"/>
  <c r="I59" i="6"/>
  <c r="H38" i="6"/>
  <c r="I38" i="6"/>
  <c r="J38" i="6"/>
  <c r="K38" i="6"/>
  <c r="L38" i="6"/>
  <c r="M38" i="6"/>
  <c r="N38" i="6"/>
  <c r="O38" i="6"/>
  <c r="P38" i="6"/>
  <c r="Q38" i="6"/>
  <c r="R38" i="6"/>
  <c r="G38" i="6"/>
  <c r="H15" i="6"/>
  <c r="I15" i="6"/>
  <c r="J15" i="6"/>
  <c r="K15" i="6"/>
  <c r="L15" i="6"/>
  <c r="M15" i="6"/>
  <c r="N15" i="6"/>
  <c r="O15" i="6"/>
  <c r="P15" i="6"/>
  <c r="Q15" i="6"/>
  <c r="R15" i="6"/>
  <c r="G15" i="6"/>
  <c r="O6" i="6"/>
  <c r="P6" i="6"/>
  <c r="Q6" i="6"/>
  <c r="R6" i="6"/>
  <c r="M6" i="6"/>
  <c r="N6" i="6"/>
  <c r="L6" i="6"/>
  <c r="I6" i="6"/>
  <c r="J6" i="6"/>
  <c r="K6" i="6"/>
  <c r="H6" i="6"/>
  <c r="G6" i="6"/>
  <c r="L130" i="6"/>
  <c r="K130" i="6"/>
  <c r="J130" i="6"/>
  <c r="I130" i="6"/>
  <c r="H130" i="6"/>
  <c r="G130" i="6"/>
  <c r="R112" i="6"/>
  <c r="Q112" i="6"/>
  <c r="P112" i="6"/>
  <c r="O112" i="6"/>
  <c r="N112" i="6"/>
  <c r="M112" i="6"/>
  <c r="L112" i="6"/>
  <c r="K112" i="6"/>
  <c r="J112" i="6"/>
  <c r="J119" i="6"/>
  <c r="I112" i="6"/>
  <c r="H112" i="6"/>
  <c r="G112" i="6"/>
  <c r="P106" i="6"/>
  <c r="R106" i="6"/>
  <c r="Q106" i="6"/>
  <c r="G106" i="6"/>
  <c r="O106" i="6"/>
  <c r="N106" i="6"/>
  <c r="M106" i="6"/>
  <c r="L106" i="6"/>
  <c r="K106" i="6"/>
  <c r="J106" i="6"/>
  <c r="I106" i="6"/>
  <c r="H106" i="6"/>
  <c r="R94" i="6"/>
  <c r="Q94" i="6"/>
  <c r="P94" i="6"/>
  <c r="O94" i="6"/>
  <c r="N94" i="6"/>
  <c r="M94" i="6"/>
  <c r="G94" i="6"/>
  <c r="H94" i="6"/>
  <c r="I94" i="6"/>
  <c r="J94" i="6"/>
  <c r="K94" i="6"/>
  <c r="L94" i="6"/>
  <c r="Q7" i="6" l="1"/>
  <c r="C82" i="11" l="1"/>
  <c r="B82" i="11"/>
  <c r="D192" i="10"/>
  <c r="C192" i="10"/>
  <c r="B192" i="10"/>
  <c r="T536" i="9"/>
  <c r="S536" i="9"/>
  <c r="T535" i="9"/>
  <c r="S535" i="9"/>
  <c r="T537" i="9"/>
  <c r="S537" i="9"/>
  <c r="L537" i="9"/>
  <c r="L536" i="9"/>
  <c r="L535" i="9"/>
  <c r="M537" i="9"/>
  <c r="M536" i="9"/>
  <c r="M535" i="9"/>
  <c r="S287" i="9" l="1"/>
  <c r="T287" i="9" s="1"/>
  <c r="B109" i="11" l="1"/>
  <c r="D191" i="10"/>
  <c r="C191" i="10"/>
  <c r="C109" i="11" s="1"/>
  <c r="B191" i="10"/>
  <c r="M534" i="9"/>
  <c r="M533" i="9"/>
  <c r="M532" i="9"/>
  <c r="B190" i="3" l="1"/>
  <c r="B168" i="11"/>
  <c r="C165" i="2"/>
  <c r="D132" i="6" l="1"/>
  <c r="D133" i="6" l="1"/>
  <c r="L507" i="9" l="1"/>
  <c r="M507" i="9"/>
  <c r="T507" i="9"/>
  <c r="M508" i="9"/>
  <c r="S508" i="9"/>
  <c r="T508" i="9" s="1"/>
  <c r="M509" i="9"/>
  <c r="S509" i="9"/>
  <c r="T509" i="9" s="1"/>
  <c r="B186" i="3"/>
  <c r="B5" i="3"/>
  <c r="B38" i="3"/>
  <c r="B39" i="3"/>
  <c r="B40" i="3"/>
  <c r="B47" i="3"/>
  <c r="B48" i="3"/>
  <c r="B49" i="3"/>
  <c r="B50" i="3"/>
  <c r="B103" i="3"/>
  <c r="B139" i="3"/>
  <c r="B158" i="3"/>
  <c r="B189" i="3"/>
  <c r="C171" i="2"/>
  <c r="C162" i="2"/>
  <c r="C161" i="2"/>
  <c r="C159" i="2"/>
  <c r="C158" i="2"/>
  <c r="C150" i="2"/>
  <c r="C133" i="2"/>
  <c r="C110" i="2"/>
  <c r="C72" i="2"/>
  <c r="C167" i="11"/>
  <c r="C156" i="11"/>
  <c r="C157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33" i="11"/>
  <c r="C134" i="11"/>
  <c r="C135" i="11"/>
  <c r="C136" i="11"/>
  <c r="C137" i="11"/>
  <c r="C138" i="11"/>
  <c r="C139" i="11"/>
  <c r="C140" i="11"/>
  <c r="C141" i="11"/>
  <c r="C168" i="11"/>
  <c r="C132" i="11"/>
  <c r="C131" i="11"/>
  <c r="C127" i="11"/>
  <c r="C128" i="11"/>
  <c r="C129" i="11"/>
  <c r="C130" i="11"/>
  <c r="C126" i="11"/>
  <c r="C125" i="11"/>
  <c r="C41" i="11"/>
  <c r="C34" i="11"/>
  <c r="C23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0" i="11"/>
  <c r="C111" i="11"/>
  <c r="C112" i="11"/>
  <c r="C108" i="11"/>
  <c r="D169" i="11"/>
  <c r="E169" i="11"/>
  <c r="F169" i="11"/>
  <c r="B169" i="11"/>
  <c r="C169" i="11"/>
  <c r="B170" i="11"/>
  <c r="C170" i="11"/>
  <c r="C106" i="11"/>
  <c r="C107" i="11"/>
  <c r="C50" i="11"/>
  <c r="C26" i="11"/>
  <c r="C25" i="11"/>
  <c r="C105" i="11"/>
  <c r="C104" i="11"/>
  <c r="C103" i="11"/>
  <c r="C102" i="11"/>
  <c r="C101" i="11"/>
  <c r="C100" i="11"/>
  <c r="C99" i="11"/>
  <c r="C98" i="11"/>
  <c r="C97" i="11"/>
  <c r="C96" i="11"/>
  <c r="C95" i="11"/>
  <c r="C92" i="11"/>
  <c r="C93" i="11"/>
  <c r="C94" i="11"/>
  <c r="C61" i="11"/>
  <c r="C59" i="11"/>
  <c r="C55" i="11"/>
  <c r="C56" i="11"/>
  <c r="C54" i="11"/>
  <c r="C53" i="11"/>
  <c r="C44" i="11"/>
  <c r="C36" i="11"/>
  <c r="C30" i="11"/>
  <c r="C28" i="11"/>
  <c r="C24" i="11"/>
  <c r="C20" i="11"/>
  <c r="C12" i="11"/>
  <c r="C9" i="11"/>
  <c r="C6" i="11"/>
  <c r="C165" i="11"/>
  <c r="C91" i="11"/>
  <c r="C90" i="11"/>
  <c r="C89" i="11"/>
  <c r="C88" i="11"/>
  <c r="C87" i="11"/>
  <c r="C65" i="11"/>
  <c r="C64" i="11"/>
  <c r="C63" i="11"/>
  <c r="C49" i="11"/>
  <c r="C48" i="11"/>
  <c r="C4" i="11"/>
  <c r="C3" i="11"/>
  <c r="C164" i="11"/>
  <c r="C159" i="11"/>
  <c r="C86" i="11"/>
  <c r="C85" i="11"/>
  <c r="C84" i="11"/>
  <c r="C83" i="11"/>
  <c r="C81" i="11"/>
  <c r="C80" i="11"/>
  <c r="C79" i="11"/>
  <c r="C78" i="11"/>
  <c r="C77" i="11"/>
  <c r="C62" i="11"/>
  <c r="C52" i="11"/>
  <c r="C51" i="11"/>
  <c r="C42" i="11"/>
  <c r="C35" i="11"/>
  <c r="C33" i="11"/>
  <c r="C21" i="11"/>
  <c r="C17" i="11"/>
  <c r="C16" i="11"/>
  <c r="C7" i="11"/>
  <c r="C2" i="11"/>
  <c r="C161" i="11"/>
  <c r="C160" i="11"/>
  <c r="C76" i="11"/>
  <c r="C75" i="11"/>
  <c r="C74" i="11"/>
  <c r="C73" i="11"/>
  <c r="C72" i="11"/>
  <c r="C71" i="11"/>
  <c r="C60" i="11"/>
  <c r="C57" i="11"/>
  <c r="C47" i="11"/>
  <c r="C46" i="11"/>
  <c r="C45" i="11"/>
  <c r="C39" i="11"/>
  <c r="C38" i="11"/>
  <c r="C37" i="11"/>
  <c r="C31" i="11"/>
  <c r="C18" i="11"/>
  <c r="C22" i="11"/>
  <c r="C15" i="11"/>
  <c r="C14" i="11"/>
  <c r="C13" i="11"/>
  <c r="C10" i="11"/>
  <c r="C8" i="11"/>
  <c r="C70" i="11"/>
  <c r="C69" i="11"/>
  <c r="C68" i="11"/>
  <c r="C67" i="11"/>
  <c r="C66" i="11"/>
  <c r="C58" i="11"/>
  <c r="C32" i="11"/>
  <c r="C27" i="11"/>
  <c r="C19" i="11"/>
  <c r="C11" i="11"/>
  <c r="C5" i="11"/>
  <c r="S484" i="9"/>
  <c r="T101" i="9"/>
  <c r="C10" i="10"/>
  <c r="C2" i="10"/>
  <c r="C189" i="10"/>
  <c r="C190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65" i="10"/>
  <c r="C166" i="10"/>
  <c r="C167" i="10"/>
  <c r="C168" i="10"/>
  <c r="C169" i="10"/>
  <c r="C170" i="10"/>
  <c r="C171" i="10"/>
  <c r="C172" i="10"/>
  <c r="C173" i="10"/>
  <c r="C174" i="10"/>
  <c r="C164" i="10"/>
  <c r="C163" i="10"/>
  <c r="C161" i="10"/>
  <c r="C162" i="10"/>
  <c r="C160" i="10"/>
  <c r="C159" i="10"/>
  <c r="C158" i="10"/>
  <c r="C152" i="10"/>
  <c r="C151" i="10"/>
  <c r="C154" i="10"/>
  <c r="C155" i="10"/>
  <c r="C156" i="10"/>
  <c r="C157" i="10"/>
  <c r="C150" i="10"/>
  <c r="C146" i="10"/>
  <c r="C147" i="10"/>
  <c r="C148" i="10"/>
  <c r="C149" i="10"/>
  <c r="C108" i="10"/>
  <c r="C109" i="10"/>
  <c r="C110" i="10"/>
  <c r="C111" i="10"/>
  <c r="C75" i="10"/>
  <c r="C71" i="10"/>
  <c r="C69" i="10"/>
  <c r="C70" i="10"/>
  <c r="C64" i="10"/>
  <c r="C57" i="10"/>
  <c r="C55" i="10"/>
  <c r="C56" i="10"/>
  <c r="C54" i="10"/>
  <c r="C53" i="10"/>
  <c r="C145" i="10"/>
  <c r="C144" i="10"/>
  <c r="C143" i="10"/>
  <c r="C140" i="10"/>
  <c r="C141" i="10"/>
  <c r="C142" i="10"/>
  <c r="C130" i="10"/>
  <c r="C129" i="10"/>
  <c r="C128" i="10"/>
  <c r="C127" i="10"/>
  <c r="C126" i="10"/>
  <c r="C125" i="10"/>
  <c r="C124" i="10"/>
  <c r="C123" i="10"/>
  <c r="C122" i="10"/>
  <c r="C112" i="10"/>
  <c r="C113" i="10"/>
  <c r="C114" i="10"/>
  <c r="C115" i="10"/>
  <c r="C116" i="10"/>
  <c r="C117" i="10"/>
  <c r="C118" i="10"/>
  <c r="C119" i="10"/>
  <c r="C120" i="10"/>
  <c r="C121" i="10"/>
  <c r="C107" i="10"/>
  <c r="C106" i="10"/>
  <c r="C97" i="10"/>
  <c r="C98" i="10"/>
  <c r="C99" i="10"/>
  <c r="C100" i="10"/>
  <c r="C101" i="10"/>
  <c r="C102" i="10"/>
  <c r="C103" i="10"/>
  <c r="C104" i="10"/>
  <c r="C105" i="10"/>
  <c r="C73" i="10"/>
  <c r="C91" i="10"/>
  <c r="C92" i="10"/>
  <c r="C93" i="10"/>
  <c r="C94" i="10"/>
  <c r="C95" i="10"/>
  <c r="C96" i="10"/>
  <c r="C88" i="10"/>
  <c r="C89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4" i="10"/>
  <c r="C72" i="10"/>
  <c r="C68" i="10"/>
  <c r="C67" i="10"/>
  <c r="C66" i="10"/>
  <c r="C65" i="10"/>
  <c r="C63" i="10"/>
  <c r="C62" i="10"/>
  <c r="C61" i="10"/>
  <c r="C60" i="10"/>
  <c r="C59" i="10"/>
  <c r="C58" i="10"/>
  <c r="C50" i="10"/>
  <c r="C51" i="10"/>
  <c r="C52" i="10"/>
  <c r="C48" i="10"/>
  <c r="C49" i="10"/>
  <c r="C153" i="10"/>
  <c r="C47" i="10"/>
  <c r="C46" i="10"/>
  <c r="C45" i="10"/>
  <c r="C44" i="10"/>
  <c r="C43" i="10"/>
  <c r="C42" i="10"/>
  <c r="C40" i="10"/>
  <c r="C41" i="10"/>
  <c r="C36" i="10"/>
  <c r="C37" i="10"/>
  <c r="C38" i="10"/>
  <c r="C39" i="10"/>
  <c r="C35" i="10"/>
  <c r="C33" i="10"/>
  <c r="C34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11" i="10"/>
  <c r="C12" i="10"/>
  <c r="C13" i="10"/>
  <c r="C14" i="10"/>
  <c r="C15" i="10"/>
  <c r="C16" i="10"/>
  <c r="C3" i="10"/>
  <c r="C4" i="10"/>
  <c r="C5" i="10"/>
  <c r="C6" i="10"/>
  <c r="C7" i="10"/>
  <c r="C8" i="10"/>
  <c r="C9" i="10"/>
  <c r="M466" i="9"/>
  <c r="M465" i="9"/>
  <c r="M464" i="9"/>
  <c r="M463" i="9"/>
  <c r="M462" i="9"/>
  <c r="M461" i="9"/>
  <c r="M460" i="9"/>
  <c r="M459" i="9"/>
  <c r="M458" i="9"/>
  <c r="M452" i="9"/>
  <c r="M451" i="9"/>
  <c r="M450" i="9"/>
  <c r="M449" i="9"/>
  <c r="M448" i="9"/>
  <c r="M447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106" i="9"/>
  <c r="M105" i="9"/>
  <c r="M104" i="9"/>
  <c r="M88" i="9"/>
  <c r="M87" i="9"/>
  <c r="M86" i="9"/>
  <c r="M61" i="9"/>
  <c r="M60" i="9"/>
  <c r="M59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4" i="9"/>
  <c r="M345" i="9"/>
  <c r="M343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130" i="9"/>
  <c r="M129" i="9"/>
  <c r="M128" i="9"/>
  <c r="M67" i="9"/>
  <c r="M66" i="9"/>
  <c r="M65" i="9"/>
  <c r="M531" i="9"/>
  <c r="M530" i="9"/>
  <c r="M529" i="9"/>
  <c r="C38" i="3"/>
  <c r="M524" i="9"/>
  <c r="M523" i="9"/>
  <c r="M522" i="9"/>
  <c r="M521" i="9"/>
  <c r="M520" i="9"/>
  <c r="M519" i="9"/>
  <c r="M503" i="9"/>
  <c r="M502" i="9"/>
  <c r="M501" i="9"/>
  <c r="M500" i="9"/>
  <c r="M499" i="9"/>
  <c r="M498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157" i="9"/>
  <c r="M156" i="9"/>
  <c r="M155" i="9"/>
  <c r="M145" i="9"/>
  <c r="M144" i="9"/>
  <c r="M143" i="9"/>
  <c r="M142" i="9"/>
  <c r="M141" i="9"/>
  <c r="M140" i="9"/>
  <c r="M136" i="9"/>
  <c r="M135" i="9"/>
  <c r="M134" i="9"/>
  <c r="M91" i="9"/>
  <c r="M90" i="9"/>
  <c r="M89" i="9"/>
  <c r="M79" i="9"/>
  <c r="M78" i="9"/>
  <c r="M77" i="9"/>
  <c r="M73" i="9"/>
  <c r="M72" i="9"/>
  <c r="M71" i="9"/>
  <c r="M54" i="9"/>
  <c r="M55" i="9"/>
  <c r="M53" i="9"/>
  <c r="M34" i="9"/>
  <c r="M33" i="9"/>
  <c r="M32" i="9"/>
  <c r="M25" i="9"/>
  <c r="M24" i="9"/>
  <c r="M23" i="9"/>
  <c r="M489" i="9"/>
  <c r="M490" i="9"/>
  <c r="M488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169" i="9"/>
  <c r="M168" i="9"/>
  <c r="M167" i="9"/>
  <c r="M166" i="9"/>
  <c r="M165" i="9"/>
  <c r="M164" i="9"/>
  <c r="M163" i="9"/>
  <c r="M162" i="9"/>
  <c r="M161" i="9"/>
  <c r="M10" i="9"/>
  <c r="M9" i="9"/>
  <c r="M8" i="9"/>
  <c r="M7" i="9"/>
  <c r="M6" i="9"/>
  <c r="M5" i="9"/>
  <c r="M515" i="9"/>
  <c r="M514" i="9"/>
  <c r="M513" i="9"/>
  <c r="M506" i="9"/>
  <c r="M505" i="9"/>
  <c r="M504" i="9"/>
  <c r="M487" i="9"/>
  <c r="M486" i="9"/>
  <c r="M485" i="9"/>
  <c r="M472" i="9"/>
  <c r="M471" i="9"/>
  <c r="M470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4" i="9"/>
  <c r="M235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160" i="9"/>
  <c r="M159" i="9"/>
  <c r="M158" i="9"/>
  <c r="M133" i="9"/>
  <c r="M132" i="9"/>
  <c r="M131" i="9"/>
  <c r="M112" i="9"/>
  <c r="M111" i="9"/>
  <c r="M110" i="9"/>
  <c r="M70" i="9"/>
  <c r="M69" i="9"/>
  <c r="M68" i="9"/>
  <c r="M46" i="9"/>
  <c r="M45" i="9"/>
  <c r="M44" i="9"/>
  <c r="M43" i="9"/>
  <c r="M42" i="9"/>
  <c r="M41" i="9"/>
  <c r="M19" i="9"/>
  <c r="M18" i="9"/>
  <c r="M17" i="9"/>
  <c r="M4" i="9"/>
  <c r="M3" i="9"/>
  <c r="M2" i="9"/>
  <c r="M527" i="9"/>
  <c r="M526" i="9"/>
  <c r="M525" i="9"/>
  <c r="M512" i="9"/>
  <c r="M511" i="9"/>
  <c r="M510" i="9"/>
  <c r="M496" i="9"/>
  <c r="M497" i="9"/>
  <c r="M495" i="9"/>
  <c r="M478" i="9"/>
  <c r="M477" i="9"/>
  <c r="M476" i="9"/>
  <c r="M475" i="9"/>
  <c r="M474" i="9"/>
  <c r="M473" i="9"/>
  <c r="M411" i="9"/>
  <c r="M410" i="9"/>
  <c r="M409" i="9"/>
  <c r="M220" i="9"/>
  <c r="M219" i="9"/>
  <c r="M218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54" i="9"/>
  <c r="M153" i="9"/>
  <c r="M152" i="9"/>
  <c r="M148" i="9"/>
  <c r="M147" i="9"/>
  <c r="M146" i="9"/>
  <c r="M127" i="9"/>
  <c r="M126" i="9"/>
  <c r="M125" i="9"/>
  <c r="M124" i="9"/>
  <c r="M123" i="9"/>
  <c r="M122" i="9"/>
  <c r="M121" i="9"/>
  <c r="M120" i="9"/>
  <c r="M119" i="9"/>
  <c r="M100" i="9"/>
  <c r="M99" i="9"/>
  <c r="M98" i="9"/>
  <c r="M97" i="9"/>
  <c r="M96" i="9"/>
  <c r="M95" i="9"/>
  <c r="M94" i="9"/>
  <c r="M93" i="9"/>
  <c r="M92" i="9"/>
  <c r="M82" i="9"/>
  <c r="M81" i="9"/>
  <c r="M80" i="9"/>
  <c r="M76" i="9"/>
  <c r="M75" i="9"/>
  <c r="M74" i="9"/>
  <c r="M58" i="9"/>
  <c r="M57" i="9"/>
  <c r="M56" i="9"/>
  <c r="M49" i="9"/>
  <c r="M48" i="9"/>
  <c r="M47" i="9"/>
  <c r="M40" i="9"/>
  <c r="M39" i="9"/>
  <c r="M38" i="9"/>
  <c r="M37" i="9"/>
  <c r="M36" i="9"/>
  <c r="M35" i="9"/>
  <c r="M28" i="9"/>
  <c r="M27" i="9"/>
  <c r="M26" i="9"/>
  <c r="M22" i="9"/>
  <c r="M21" i="9"/>
  <c r="M20" i="9"/>
  <c r="M518" i="9"/>
  <c r="M517" i="9"/>
  <c r="M516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09" i="9"/>
  <c r="M108" i="9"/>
  <c r="M85" i="9"/>
  <c r="M84" i="9"/>
  <c r="M172" i="9"/>
  <c r="M171" i="9"/>
  <c r="L50" i="9"/>
  <c r="M173" i="9"/>
  <c r="M170" i="9"/>
  <c r="M107" i="9"/>
  <c r="M83" i="9"/>
  <c r="M52" i="9"/>
  <c r="M51" i="9"/>
  <c r="M50" i="9"/>
  <c r="M31" i="9"/>
  <c r="M30" i="9"/>
  <c r="M29" i="9"/>
  <c r="M13" i="9"/>
  <c r="M12" i="9"/>
  <c r="M11" i="9"/>
  <c r="L6" i="9"/>
  <c r="B118" i="8"/>
  <c r="B119" i="8"/>
  <c r="B104" i="8"/>
  <c r="B105" i="8"/>
  <c r="B106" i="8"/>
  <c r="B107" i="8"/>
  <c r="B108" i="8"/>
  <c r="B109" i="8"/>
  <c r="B110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76" i="8"/>
  <c r="B53" i="8"/>
  <c r="B54" i="8"/>
  <c r="B55" i="8"/>
  <c r="B56" i="8"/>
  <c r="B48" i="8"/>
  <c r="B120" i="7"/>
  <c r="B117" i="7"/>
  <c r="B108" i="7"/>
  <c r="B107" i="7"/>
  <c r="B106" i="7"/>
  <c r="B105" i="7"/>
  <c r="B104" i="7"/>
  <c r="B103" i="7"/>
  <c r="B102" i="7"/>
  <c r="B95" i="7"/>
  <c r="B94" i="7"/>
  <c r="B92" i="7"/>
  <c r="B93" i="7"/>
  <c r="B90" i="7"/>
  <c r="B91" i="7"/>
  <c r="B89" i="7"/>
  <c r="B88" i="7"/>
  <c r="B87" i="7"/>
  <c r="B86" i="7"/>
  <c r="B85" i="7"/>
  <c r="B84" i="7"/>
  <c r="B83" i="7"/>
  <c r="B82" i="7"/>
  <c r="B81" i="7"/>
  <c r="B39" i="7"/>
  <c r="B32" i="7"/>
  <c r="B33" i="7"/>
  <c r="B34" i="7"/>
  <c r="B25" i="7"/>
  <c r="B24" i="7"/>
  <c r="B22" i="7"/>
  <c r="B21" i="7"/>
  <c r="B20" i="7"/>
  <c r="B19" i="7"/>
  <c r="B18" i="7"/>
  <c r="B17" i="7"/>
  <c r="B16" i="7"/>
  <c r="B13" i="7"/>
  <c r="B12" i="7"/>
  <c r="B11" i="7"/>
  <c r="B10" i="7"/>
  <c r="B9" i="7"/>
  <c r="B8" i="7"/>
  <c r="B7" i="7"/>
  <c r="D126" i="6"/>
  <c r="D125" i="6"/>
  <c r="D124" i="6"/>
  <c r="D123" i="6"/>
  <c r="D120" i="6"/>
  <c r="D119" i="6"/>
  <c r="D118" i="6"/>
  <c r="D117" i="6"/>
  <c r="D116" i="6"/>
  <c r="D115" i="6"/>
  <c r="D114" i="6"/>
  <c r="D111" i="6"/>
  <c r="D110" i="6"/>
  <c r="D109" i="6"/>
  <c r="D108" i="6"/>
  <c r="D105" i="6"/>
  <c r="D104" i="6"/>
  <c r="D103" i="6"/>
  <c r="D102" i="6"/>
  <c r="D101" i="6"/>
  <c r="D100" i="6"/>
  <c r="D96" i="6"/>
  <c r="D97" i="6"/>
  <c r="D98" i="6"/>
  <c r="D99" i="6"/>
  <c r="D89" i="6"/>
  <c r="D90" i="6"/>
  <c r="D91" i="6"/>
  <c r="D92" i="6"/>
  <c r="D93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4" i="6"/>
  <c r="D63" i="6"/>
  <c r="D62" i="6"/>
  <c r="D61" i="6"/>
  <c r="D60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1" i="6"/>
  <c r="D36" i="6"/>
  <c r="D33" i="6"/>
  <c r="D34" i="6"/>
  <c r="D35" i="6"/>
  <c r="D32" i="6"/>
  <c r="D30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3" i="6"/>
  <c r="D12" i="6"/>
  <c r="D11" i="6"/>
  <c r="D10" i="6"/>
  <c r="D9" i="6"/>
  <c r="D7" i="6"/>
  <c r="D8" i="6"/>
  <c r="D128" i="5"/>
  <c r="D125" i="5"/>
  <c r="D124" i="5"/>
  <c r="D123" i="5"/>
  <c r="D115" i="5"/>
  <c r="D116" i="5"/>
  <c r="D117" i="5"/>
  <c r="D118" i="5"/>
  <c r="D119" i="5"/>
  <c r="D120" i="5"/>
  <c r="D121" i="5"/>
  <c r="D113" i="5"/>
  <c r="D112" i="5"/>
  <c r="C112" i="5"/>
  <c r="D111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6" i="5"/>
  <c r="D83" i="5"/>
  <c r="D84" i="5"/>
  <c r="D85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3" i="5"/>
  <c r="D59" i="5"/>
  <c r="D60" i="5"/>
  <c r="D61" i="5"/>
  <c r="D62" i="5"/>
  <c r="D56" i="5"/>
  <c r="D55" i="5"/>
  <c r="D54" i="5"/>
  <c r="D53" i="5"/>
  <c r="D52" i="5"/>
  <c r="D50" i="5"/>
  <c r="D51" i="5"/>
  <c r="D49" i="5"/>
  <c r="D48" i="5"/>
  <c r="D47" i="5"/>
  <c r="D46" i="5"/>
  <c r="D43" i="5"/>
  <c r="D44" i="5"/>
  <c r="D45" i="5"/>
  <c r="D40" i="5"/>
  <c r="D35" i="5"/>
  <c r="D36" i="5"/>
  <c r="D37" i="5"/>
  <c r="D38" i="5"/>
  <c r="D39" i="5"/>
  <c r="D32" i="5"/>
  <c r="D30" i="5"/>
  <c r="D31" i="5"/>
  <c r="D26" i="5"/>
  <c r="D27" i="5"/>
  <c r="D28" i="5"/>
  <c r="D29" i="5"/>
  <c r="D23" i="5"/>
  <c r="D24" i="5"/>
  <c r="D25" i="5"/>
  <c r="D20" i="5"/>
  <c r="D21" i="5"/>
  <c r="D22" i="5"/>
  <c r="D17" i="5"/>
  <c r="D18" i="5"/>
  <c r="D19" i="5"/>
  <c r="D14" i="5"/>
  <c r="D13" i="5"/>
  <c r="D12" i="5"/>
  <c r="D7" i="5"/>
  <c r="D8" i="5"/>
  <c r="D9" i="5"/>
  <c r="D10" i="5"/>
  <c r="D11" i="5"/>
  <c r="C50" i="3"/>
  <c r="C40" i="3"/>
  <c r="C176" i="3"/>
  <c r="C127" i="3"/>
  <c r="C89" i="3"/>
  <c r="C174" i="3"/>
  <c r="C79" i="3"/>
  <c r="C59" i="3"/>
  <c r="C62" i="3"/>
  <c r="C156" i="3"/>
  <c r="C87" i="3"/>
  <c r="C88" i="3"/>
  <c r="C99" i="3"/>
  <c r="C51" i="3"/>
  <c r="C154" i="3"/>
  <c r="C74" i="3"/>
  <c r="C36" i="3"/>
  <c r="C17" i="3"/>
  <c r="C56" i="3"/>
  <c r="C57" i="3"/>
  <c r="C47" i="3"/>
  <c r="C48" i="3"/>
  <c r="C49" i="3"/>
  <c r="C39" i="3"/>
  <c r="C37" i="3"/>
  <c r="C163" i="3"/>
  <c r="C64" i="3"/>
  <c r="C65" i="3"/>
  <c r="C93" i="3"/>
  <c r="C116" i="3"/>
  <c r="C190" i="3"/>
  <c r="C186" i="3"/>
  <c r="C168" i="3"/>
  <c r="C166" i="3"/>
  <c r="C3" i="3"/>
  <c r="C2" i="3"/>
  <c r="C6" i="3"/>
  <c r="C27" i="3"/>
  <c r="C28" i="3"/>
  <c r="C34" i="3"/>
  <c r="C46" i="3"/>
  <c r="C55" i="3"/>
  <c r="C66" i="3"/>
  <c r="C67" i="3"/>
  <c r="C83" i="3"/>
  <c r="C84" i="3"/>
  <c r="C85" i="3"/>
  <c r="C91" i="3"/>
  <c r="C92" i="3"/>
  <c r="C94" i="3"/>
  <c r="C100" i="3"/>
  <c r="C101" i="3"/>
  <c r="C114" i="3"/>
  <c r="C117" i="3"/>
  <c r="C118" i="3"/>
  <c r="C119" i="3"/>
  <c r="C120" i="3"/>
  <c r="C126" i="3"/>
  <c r="C129" i="3"/>
  <c r="C145" i="3"/>
  <c r="C152" i="3"/>
  <c r="C153" i="3"/>
  <c r="C170" i="3"/>
  <c r="C146" i="3"/>
  <c r="C68" i="3"/>
  <c r="C121" i="3"/>
  <c r="C45" i="3"/>
  <c r="C41" i="3"/>
  <c r="C10" i="3"/>
  <c r="C8" i="3"/>
  <c r="D52" i="10" l="1"/>
  <c r="D127" i="5"/>
  <c r="B116" i="7"/>
  <c r="C148" i="3"/>
  <c r="C167" i="3"/>
  <c r="C164" i="3"/>
  <c r="C162" i="3"/>
  <c r="C160" i="3"/>
  <c r="C158" i="3"/>
  <c r="C108" i="3"/>
  <c r="C61" i="3"/>
  <c r="C35" i="3"/>
  <c r="C31" i="3"/>
  <c r="C32" i="3"/>
  <c r="C33" i="3"/>
  <c r="C15" i="3"/>
  <c r="C7" i="3"/>
  <c r="C11" i="3"/>
  <c r="C12" i="3"/>
  <c r="C13" i="3"/>
  <c r="C14" i="3"/>
  <c r="C16" i="3"/>
  <c r="C18" i="3"/>
  <c r="C19" i="3"/>
  <c r="C20" i="3"/>
  <c r="C21" i="3"/>
  <c r="C22" i="3"/>
  <c r="C23" i="3"/>
  <c r="C24" i="3"/>
  <c r="C25" i="3"/>
  <c r="C26" i="3"/>
  <c r="D190" i="2"/>
  <c r="D191" i="2"/>
  <c r="D19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66" i="2"/>
  <c r="D167" i="2"/>
  <c r="D168" i="2"/>
  <c r="D169" i="2"/>
  <c r="D170" i="2"/>
  <c r="D171" i="2"/>
  <c r="D172" i="2"/>
  <c r="D173" i="2"/>
  <c r="D174" i="2"/>
  <c r="D175" i="2"/>
  <c r="D158" i="2"/>
  <c r="D159" i="2"/>
  <c r="D160" i="2"/>
  <c r="D161" i="2"/>
  <c r="D162" i="2"/>
  <c r="D163" i="2"/>
  <c r="D164" i="2"/>
  <c r="D165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2" i="2"/>
  <c r="D123" i="2"/>
  <c r="D124" i="2"/>
  <c r="D125" i="2"/>
  <c r="D126" i="2"/>
  <c r="D127" i="2"/>
  <c r="D112" i="2"/>
  <c r="D113" i="2"/>
  <c r="D114" i="2"/>
  <c r="D115" i="2"/>
  <c r="D116" i="2"/>
  <c r="D117" i="2"/>
  <c r="D118" i="2"/>
  <c r="D119" i="2"/>
  <c r="D120" i="2"/>
  <c r="D121" i="2"/>
  <c r="D111" i="2"/>
  <c r="D109" i="2"/>
  <c r="D108" i="2"/>
  <c r="D107" i="2"/>
  <c r="D106" i="2"/>
  <c r="D105" i="2"/>
  <c r="D103" i="2"/>
  <c r="D101" i="2"/>
  <c r="D102" i="2"/>
  <c r="D100" i="2"/>
  <c r="D99" i="2"/>
  <c r="D98" i="2"/>
  <c r="D97" i="2"/>
  <c r="D96" i="2"/>
  <c r="D95" i="2"/>
  <c r="D94" i="2"/>
  <c r="D91" i="2"/>
  <c r="D92" i="2"/>
  <c r="D93" i="2"/>
  <c r="D89" i="2"/>
  <c r="D90" i="2"/>
  <c r="D110" i="2"/>
  <c r="D104" i="2"/>
  <c r="D84" i="2"/>
  <c r="D85" i="2"/>
  <c r="D86" i="2"/>
  <c r="D87" i="2"/>
  <c r="D88" i="2"/>
  <c r="F110" i="2"/>
  <c r="D72" i="2"/>
  <c r="D73" i="2"/>
  <c r="D74" i="2"/>
  <c r="D75" i="2"/>
  <c r="D76" i="2"/>
  <c r="D77" i="2"/>
  <c r="D78" i="2"/>
  <c r="D79" i="2"/>
  <c r="D80" i="2"/>
  <c r="D81" i="2"/>
  <c r="D82" i="2"/>
  <c r="D83" i="2"/>
  <c r="D6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F47" i="2"/>
  <c r="D66" i="2"/>
  <c r="D67" i="2"/>
  <c r="D68" i="2"/>
  <c r="D69" i="2"/>
  <c r="D70" i="2"/>
  <c r="D71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C58" i="3" l="1"/>
  <c r="C43" i="3"/>
  <c r="C42" i="3"/>
  <c r="C73" i="3"/>
  <c r="C52" i="3"/>
  <c r="C9" i="3"/>
  <c r="C53" i="3"/>
  <c r="C54" i="3"/>
  <c r="C29" i="3"/>
  <c r="C30" i="3"/>
  <c r="C4" i="3"/>
  <c r="C5" i="3"/>
  <c r="C192" i="3"/>
  <c r="C105" i="3"/>
  <c r="C178" i="3"/>
  <c r="C149" i="3"/>
  <c r="C44" i="3"/>
  <c r="C139" i="3"/>
  <c r="C76" i="3"/>
  <c r="C183" i="3"/>
  <c r="C60" i="3"/>
  <c r="C78" i="3"/>
  <c r="C75" i="3"/>
  <c r="C112" i="3"/>
  <c r="C63" i="3"/>
  <c r="C104" i="3"/>
  <c r="C82" i="3"/>
  <c r="C103" i="3"/>
  <c r="C184" i="3"/>
  <c r="C182" i="3"/>
  <c r="C144" i="3"/>
  <c r="C187" i="3"/>
  <c r="C136" i="3"/>
  <c r="C161" i="3"/>
  <c r="C172" i="3"/>
  <c r="C150" i="3"/>
  <c r="C142" i="3"/>
  <c r="C141" i="3"/>
  <c r="C134" i="3"/>
  <c r="C132" i="3"/>
  <c r="C107" i="3"/>
  <c r="C130" i="3"/>
  <c r="C151" i="3"/>
  <c r="C138" i="3"/>
  <c r="C122" i="3"/>
  <c r="C143" i="3"/>
  <c r="C115" i="3"/>
  <c r="C109" i="3"/>
  <c r="C106" i="3"/>
  <c r="C191" i="3"/>
  <c r="C102" i="3"/>
  <c r="C90" i="3"/>
  <c r="C135" i="3"/>
  <c r="C165" i="3"/>
  <c r="C95" i="3"/>
  <c r="C131" i="3"/>
  <c r="C157" i="3"/>
  <c r="C97" i="3"/>
  <c r="C72" i="3"/>
  <c r="C86" i="3"/>
  <c r="C137" i="3"/>
  <c r="C111" i="3"/>
  <c r="C133" i="3"/>
  <c r="C96" i="3"/>
  <c r="C110" i="3"/>
  <c r="C147" i="3"/>
  <c r="C159" i="3"/>
  <c r="C80" i="3"/>
  <c r="C81" i="3"/>
  <c r="C69" i="3"/>
  <c r="C70" i="3"/>
  <c r="C71" i="3"/>
  <c r="C155" i="3"/>
  <c r="C140" i="3"/>
  <c r="C124" i="3"/>
  <c r="C98" i="3"/>
  <c r="C123" i="3"/>
  <c r="C128" i="3"/>
  <c r="C77" i="3"/>
  <c r="C113" i="3"/>
  <c r="C125" i="3"/>
  <c r="K73" i="3"/>
  <c r="C177" i="3"/>
  <c r="K177" i="3"/>
  <c r="K116" i="3"/>
  <c r="K134" i="3"/>
  <c r="K139" i="3"/>
  <c r="K141" i="3"/>
  <c r="K142" i="3"/>
  <c r="K149" i="3"/>
  <c r="F2" i="2" l="1"/>
  <c r="F6" i="8" l="1"/>
  <c r="F15" i="8"/>
  <c r="L36" i="8"/>
  <c r="B86" i="11" l="1"/>
  <c r="S504" i="9"/>
  <c r="T504" i="9" s="1"/>
  <c r="S505" i="9"/>
  <c r="T505" i="9" s="1"/>
  <c r="S506" i="9"/>
  <c r="T506" i="9" s="1"/>
  <c r="L506" i="9"/>
  <c r="L505" i="9"/>
  <c r="L504" i="9"/>
  <c r="B83" i="10" s="1"/>
  <c r="A49" i="7"/>
  <c r="B49" i="7"/>
  <c r="B50" i="8"/>
  <c r="A50" i="8"/>
  <c r="F71" i="2"/>
  <c r="C71" i="2"/>
  <c r="D83" i="10" l="1"/>
  <c r="T531" i="9"/>
  <c r="T530" i="9"/>
  <c r="T529" i="9"/>
  <c r="D164" i="10" l="1"/>
  <c r="O36" i="7"/>
  <c r="O35" i="8"/>
  <c r="O55" i="7"/>
  <c r="O57" i="8"/>
  <c r="C166" i="11" l="1"/>
  <c r="B166" i="11"/>
  <c r="B165" i="11"/>
  <c r="B164" i="11"/>
  <c r="C163" i="11"/>
  <c r="B163" i="11"/>
  <c r="C162" i="11"/>
  <c r="B161" i="11"/>
  <c r="B160" i="11"/>
  <c r="B159" i="11"/>
  <c r="C158" i="11"/>
  <c r="B148" i="11"/>
  <c r="B102" i="11"/>
  <c r="B85" i="11"/>
  <c r="B81" i="11"/>
  <c r="B80" i="11"/>
  <c r="B78" i="11"/>
  <c r="B77" i="11"/>
  <c r="B76" i="11"/>
  <c r="B75" i="11"/>
  <c r="B74" i="11"/>
  <c r="B73" i="11"/>
  <c r="B72" i="11"/>
  <c r="B71" i="11"/>
  <c r="B69" i="11"/>
  <c r="B68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2" i="11"/>
  <c r="B51" i="11"/>
  <c r="B50" i="11"/>
  <c r="B49" i="11"/>
  <c r="B48" i="11"/>
  <c r="B45" i="11"/>
  <c r="B44" i="11"/>
  <c r="C43" i="11"/>
  <c r="B43" i="11"/>
  <c r="B41" i="11"/>
  <c r="C40" i="11"/>
  <c r="B40" i="11"/>
  <c r="B39" i="11"/>
  <c r="B36" i="11"/>
  <c r="B34" i="11"/>
  <c r="B30" i="11"/>
  <c r="C29" i="11"/>
  <c r="B29" i="11"/>
  <c r="B28" i="11"/>
  <c r="B27" i="11"/>
  <c r="B25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189" i="10"/>
  <c r="B185" i="10"/>
  <c r="D181" i="10"/>
  <c r="D180" i="10"/>
  <c r="B180" i="10"/>
  <c r="D178" i="10"/>
  <c r="B160" i="10"/>
  <c r="B159" i="10"/>
  <c r="B142" i="10"/>
  <c r="C139" i="10"/>
  <c r="C138" i="10"/>
  <c r="B138" i="10"/>
  <c r="C137" i="10"/>
  <c r="B137" i="10"/>
  <c r="C136" i="10"/>
  <c r="C135" i="10"/>
  <c r="B135" i="10"/>
  <c r="C134" i="10"/>
  <c r="B134" i="10"/>
  <c r="C133" i="10"/>
  <c r="B133" i="10"/>
  <c r="C132" i="10"/>
  <c r="B132" i="10"/>
  <c r="C131" i="10"/>
  <c r="B131" i="10"/>
  <c r="B125" i="10"/>
  <c r="B124" i="10"/>
  <c r="B119" i="10"/>
  <c r="B118" i="10"/>
  <c r="B117" i="10"/>
  <c r="B116" i="10"/>
  <c r="B107" i="10"/>
  <c r="B106" i="10"/>
  <c r="B102" i="10"/>
  <c r="B97" i="10"/>
  <c r="B96" i="10"/>
  <c r="B95" i="10"/>
  <c r="B94" i="10"/>
  <c r="B93" i="10"/>
  <c r="C90" i="10"/>
  <c r="B89" i="10"/>
  <c r="B86" i="10"/>
  <c r="B85" i="10"/>
  <c r="B82" i="10"/>
  <c r="B81" i="10"/>
  <c r="B80" i="10"/>
  <c r="B79" i="10"/>
  <c r="A76" i="10"/>
  <c r="B74" i="10"/>
  <c r="A74" i="10"/>
  <c r="B68" i="10"/>
  <c r="B66" i="10"/>
  <c r="B63" i="10"/>
  <c r="B62" i="10"/>
  <c r="B59" i="10"/>
  <c r="B52" i="10"/>
  <c r="B51" i="10"/>
  <c r="B50" i="10"/>
  <c r="B47" i="10"/>
  <c r="B46" i="10"/>
  <c r="B44" i="10"/>
  <c r="B42" i="10"/>
  <c r="B36" i="10"/>
  <c r="B34" i="10"/>
  <c r="B33" i="10"/>
  <c r="B32" i="10"/>
  <c r="B29" i="10"/>
  <c r="B26" i="10"/>
  <c r="B25" i="10"/>
  <c r="B24" i="10"/>
  <c r="B22" i="10"/>
  <c r="B21" i="10"/>
  <c r="B20" i="10"/>
  <c r="B19" i="10"/>
  <c r="B17" i="10"/>
  <c r="B9" i="10"/>
  <c r="B7" i="10"/>
  <c r="B6" i="10"/>
  <c r="B4" i="10"/>
  <c r="B3" i="10"/>
  <c r="S528" i="9"/>
  <c r="T528" i="9" s="1"/>
  <c r="M528" i="9"/>
  <c r="L528" i="9"/>
  <c r="S526" i="9"/>
  <c r="T526" i="9" s="1"/>
  <c r="S525" i="9"/>
  <c r="T525" i="9" s="1"/>
  <c r="L525" i="9"/>
  <c r="S524" i="9"/>
  <c r="T524" i="9" s="1"/>
  <c r="S523" i="9"/>
  <c r="T523" i="9" s="1"/>
  <c r="S522" i="9"/>
  <c r="T522" i="9" s="1"/>
  <c r="L522" i="9"/>
  <c r="S521" i="9"/>
  <c r="T521" i="9" s="1"/>
  <c r="S520" i="9"/>
  <c r="T520" i="9" s="1"/>
  <c r="S519" i="9"/>
  <c r="T519" i="9" s="1"/>
  <c r="L519" i="9"/>
  <c r="S518" i="9"/>
  <c r="T518" i="9" s="1"/>
  <c r="S517" i="9"/>
  <c r="T517" i="9" s="1"/>
  <c r="S516" i="9"/>
  <c r="T516" i="9" s="1"/>
  <c r="L516" i="9"/>
  <c r="T515" i="9"/>
  <c r="T514" i="9"/>
  <c r="T513" i="9"/>
  <c r="L513" i="9"/>
  <c r="S512" i="9"/>
  <c r="T512" i="9" s="1"/>
  <c r="S511" i="9"/>
  <c r="T511" i="9" s="1"/>
  <c r="S510" i="9"/>
  <c r="T510" i="9" s="1"/>
  <c r="L510" i="9"/>
  <c r="S502" i="9"/>
  <c r="T502" i="9" s="1"/>
  <c r="S501" i="9"/>
  <c r="T501" i="9" s="1"/>
  <c r="L501" i="9"/>
  <c r="S500" i="9"/>
  <c r="S499" i="9"/>
  <c r="S498" i="9"/>
  <c r="L498" i="9"/>
  <c r="S497" i="9"/>
  <c r="T497" i="9" s="1"/>
  <c r="S496" i="9"/>
  <c r="T496" i="9" s="1"/>
  <c r="S495" i="9"/>
  <c r="T495" i="9" s="1"/>
  <c r="L495" i="9"/>
  <c r="S494" i="9"/>
  <c r="T494" i="9" s="1"/>
  <c r="D2" i="10" s="1"/>
  <c r="M494" i="9"/>
  <c r="L494" i="9"/>
  <c r="S493" i="9"/>
  <c r="T493" i="9" s="1"/>
  <c r="M493" i="9"/>
  <c r="L493" i="9"/>
  <c r="S492" i="9"/>
  <c r="T492" i="9" s="1"/>
  <c r="M492" i="9"/>
  <c r="L492" i="9"/>
  <c r="S491" i="9"/>
  <c r="T491" i="9" s="1"/>
  <c r="M491" i="9"/>
  <c r="L491" i="9"/>
  <c r="S490" i="9"/>
  <c r="T490" i="9" s="1"/>
  <c r="L490" i="9"/>
  <c r="S489" i="9"/>
  <c r="T489" i="9" s="1"/>
  <c r="L489" i="9"/>
  <c r="S488" i="9"/>
  <c r="T488" i="9" s="1"/>
  <c r="L488" i="9"/>
  <c r="S487" i="9"/>
  <c r="T487" i="9" s="1"/>
  <c r="L487" i="9"/>
  <c r="S486" i="9"/>
  <c r="L486" i="9"/>
  <c r="S485" i="9"/>
  <c r="L485" i="9"/>
  <c r="T484" i="9"/>
  <c r="M484" i="9"/>
  <c r="L484" i="9"/>
  <c r="S483" i="9"/>
  <c r="T483" i="9" s="1"/>
  <c r="M483" i="9"/>
  <c r="L483" i="9"/>
  <c r="S482" i="9"/>
  <c r="T482" i="9" s="1"/>
  <c r="M482" i="9"/>
  <c r="L482" i="9"/>
  <c r="S481" i="9"/>
  <c r="M481" i="9"/>
  <c r="S480" i="9"/>
  <c r="M480" i="9"/>
  <c r="S479" i="9"/>
  <c r="M479" i="9"/>
  <c r="L479" i="9"/>
  <c r="S478" i="9"/>
  <c r="T478" i="9" s="1"/>
  <c r="L478" i="9"/>
  <c r="S477" i="9"/>
  <c r="T477" i="9" s="1"/>
  <c r="L477" i="9"/>
  <c r="S476" i="9"/>
  <c r="T476" i="9" s="1"/>
  <c r="L476" i="9"/>
  <c r="S475" i="9"/>
  <c r="T475" i="9" s="1"/>
  <c r="L475" i="9"/>
  <c r="S474" i="9"/>
  <c r="T474" i="9" s="1"/>
  <c r="L474" i="9"/>
  <c r="S473" i="9"/>
  <c r="T473" i="9" s="1"/>
  <c r="L473" i="9"/>
  <c r="S472" i="9"/>
  <c r="L472" i="9"/>
  <c r="S471" i="9"/>
  <c r="L471" i="9"/>
  <c r="S470" i="9"/>
  <c r="L470" i="9"/>
  <c r="S469" i="9"/>
  <c r="T469" i="9" s="1"/>
  <c r="M469" i="9"/>
  <c r="S468" i="9"/>
  <c r="T468" i="9" s="1"/>
  <c r="M468" i="9"/>
  <c r="S467" i="9"/>
  <c r="T467" i="9" s="1"/>
  <c r="M467" i="9"/>
  <c r="S466" i="9"/>
  <c r="T466" i="9" s="1"/>
  <c r="S465" i="9"/>
  <c r="T465" i="9" s="1"/>
  <c r="S464" i="9"/>
  <c r="T464" i="9" s="1"/>
  <c r="S463" i="9"/>
  <c r="T463" i="9" s="1"/>
  <c r="S462" i="9"/>
  <c r="T462" i="9" s="1"/>
  <c r="S461" i="9"/>
  <c r="T461" i="9" s="1"/>
  <c r="S460" i="9"/>
  <c r="T460" i="9" s="1"/>
  <c r="D188" i="10" s="1"/>
  <c r="S459" i="9"/>
  <c r="T459" i="9" s="1"/>
  <c r="D187" i="10" s="1"/>
  <c r="S458" i="9"/>
  <c r="T458" i="9" s="1"/>
  <c r="D186" i="10" s="1"/>
  <c r="S457" i="9"/>
  <c r="T457" i="9" s="1"/>
  <c r="D185" i="10" s="1"/>
  <c r="M457" i="9"/>
  <c r="L457" i="9"/>
  <c r="S456" i="9"/>
  <c r="T456" i="9" s="1"/>
  <c r="D184" i="10" s="1"/>
  <c r="M456" i="9"/>
  <c r="S455" i="9"/>
  <c r="T455" i="9" s="1"/>
  <c r="D183" i="10" s="1"/>
  <c r="M455" i="9"/>
  <c r="S454" i="9"/>
  <c r="T454" i="9" s="1"/>
  <c r="M454" i="9"/>
  <c r="S453" i="9"/>
  <c r="T453" i="9" s="1"/>
  <c r="M453" i="9"/>
  <c r="S452" i="9"/>
  <c r="S451" i="9"/>
  <c r="S450" i="9"/>
  <c r="L450" i="9"/>
  <c r="S449" i="9"/>
  <c r="T449" i="9" s="1"/>
  <c r="D179" i="10" s="1"/>
  <c r="S448" i="9"/>
  <c r="S447" i="9"/>
  <c r="S446" i="9"/>
  <c r="T446" i="9" s="1"/>
  <c r="D177" i="10" s="1"/>
  <c r="M446" i="9"/>
  <c r="S445" i="9"/>
  <c r="T445" i="9" s="1"/>
  <c r="D176" i="10" s="1"/>
  <c r="M445" i="9"/>
  <c r="S444" i="9"/>
  <c r="P444" i="9"/>
  <c r="S443" i="9"/>
  <c r="P443" i="9"/>
  <c r="S442" i="9"/>
  <c r="P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T411" i="9" s="1"/>
  <c r="S410" i="9"/>
  <c r="T410" i="9" s="1"/>
  <c r="S409" i="9"/>
  <c r="T409" i="9" s="1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L385" i="9"/>
  <c r="B162" i="10" s="1"/>
  <c r="S384" i="9"/>
  <c r="S383" i="9"/>
  <c r="S382" i="9"/>
  <c r="L382" i="9"/>
  <c r="B161" i="10" s="1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T363" i="9" s="1"/>
  <c r="S362" i="9"/>
  <c r="T362" i="9" s="1"/>
  <c r="S361" i="9"/>
  <c r="T361" i="9" s="1"/>
  <c r="S360" i="9"/>
  <c r="S359" i="9"/>
  <c r="S358" i="9"/>
  <c r="S357" i="9"/>
  <c r="T357" i="9" s="1"/>
  <c r="S356" i="9"/>
  <c r="T356" i="9" s="1"/>
  <c r="S355" i="9"/>
  <c r="T355" i="9" s="1"/>
  <c r="S354" i="9"/>
  <c r="S353" i="9"/>
  <c r="P353" i="9"/>
  <c r="S352" i="9"/>
  <c r="P352" i="9"/>
  <c r="S351" i="9"/>
  <c r="S350" i="9"/>
  <c r="S349" i="9"/>
  <c r="S348" i="9"/>
  <c r="T348" i="9" s="1"/>
  <c r="S347" i="9"/>
  <c r="T347" i="9" s="1"/>
  <c r="S346" i="9"/>
  <c r="T346" i="9" s="1"/>
  <c r="S345" i="9"/>
  <c r="S344" i="9"/>
  <c r="S343" i="9"/>
  <c r="S342" i="9"/>
  <c r="T342" i="9" s="1"/>
  <c r="D70" i="10" s="1"/>
  <c r="M342" i="9"/>
  <c r="L342" i="9"/>
  <c r="B70" i="10" s="1"/>
  <c r="S341" i="9"/>
  <c r="T341" i="9" s="1"/>
  <c r="L341" i="9"/>
  <c r="S340" i="9"/>
  <c r="S339" i="9"/>
  <c r="S338" i="9"/>
  <c r="S337" i="9"/>
  <c r="S336" i="9"/>
  <c r="S335" i="9"/>
  <c r="L335" i="9"/>
  <c r="B75" i="10" s="1"/>
  <c r="S334" i="9"/>
  <c r="S333" i="9"/>
  <c r="S332" i="9"/>
  <c r="S331" i="9"/>
  <c r="S330" i="9"/>
  <c r="S329" i="9"/>
  <c r="T329" i="9" s="1"/>
  <c r="S328" i="9"/>
  <c r="S327" i="9"/>
  <c r="S326" i="9"/>
  <c r="S325" i="9"/>
  <c r="T325" i="9" s="1"/>
  <c r="S324" i="9"/>
  <c r="T324" i="9" s="1"/>
  <c r="S323" i="9"/>
  <c r="T323" i="9" s="1"/>
  <c r="L323" i="9"/>
  <c r="B144" i="10" s="1"/>
  <c r="S322" i="9"/>
  <c r="T322" i="9" s="1"/>
  <c r="S321" i="9"/>
  <c r="T321" i="9" s="1"/>
  <c r="S320" i="9"/>
  <c r="T320" i="9" s="1"/>
  <c r="L320" i="9"/>
  <c r="B143" i="10" s="1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T307" i="9" s="1"/>
  <c r="S306" i="9"/>
  <c r="T306" i="9" s="1"/>
  <c r="S305" i="9"/>
  <c r="T305" i="9" s="1"/>
  <c r="L305" i="9"/>
  <c r="B129" i="10" s="1"/>
  <c r="S304" i="9"/>
  <c r="T304" i="9" s="1"/>
  <c r="S303" i="9"/>
  <c r="T303" i="9" s="1"/>
  <c r="S302" i="9"/>
  <c r="T302" i="9" s="1"/>
  <c r="L302" i="9"/>
  <c r="B128" i="10" s="1"/>
  <c r="S301" i="9"/>
  <c r="S300" i="9"/>
  <c r="S299" i="9"/>
  <c r="S298" i="9"/>
  <c r="T298" i="9" s="1"/>
  <c r="S297" i="9"/>
  <c r="T297" i="9" s="1"/>
  <c r="S296" i="9"/>
  <c r="T296" i="9" s="1"/>
  <c r="S295" i="9"/>
  <c r="T295" i="9" s="1"/>
  <c r="S294" i="9"/>
  <c r="T294" i="9" s="1"/>
  <c r="S293" i="9"/>
  <c r="T293" i="9" s="1"/>
  <c r="S292" i="9"/>
  <c r="T292" i="9" s="1"/>
  <c r="S291" i="9"/>
  <c r="T291" i="9" s="1"/>
  <c r="S290" i="9"/>
  <c r="T290" i="9" s="1"/>
  <c r="S289" i="9"/>
  <c r="T289" i="9" s="1"/>
  <c r="S288" i="9"/>
  <c r="T288" i="9" s="1"/>
  <c r="D103" i="10" s="1"/>
  <c r="S286" i="9"/>
  <c r="T286" i="9" s="1"/>
  <c r="S285" i="9"/>
  <c r="T285" i="9" s="1"/>
  <c r="S284" i="9"/>
  <c r="T284" i="9" s="1"/>
  <c r="S283" i="9"/>
  <c r="T283" i="9" s="1"/>
  <c r="S282" i="9"/>
  <c r="T282" i="9" s="1"/>
  <c r="S281" i="9"/>
  <c r="T281" i="9" s="1"/>
  <c r="S280" i="9"/>
  <c r="T280" i="9" s="1"/>
  <c r="S279" i="9"/>
  <c r="T279" i="9" s="1"/>
  <c r="S278" i="9"/>
  <c r="T278" i="9" s="1"/>
  <c r="S277" i="9"/>
  <c r="T277" i="9" s="1"/>
  <c r="S276" i="9"/>
  <c r="T276" i="9" s="1"/>
  <c r="S275" i="9"/>
  <c r="T275" i="9" s="1"/>
  <c r="S274" i="9"/>
  <c r="T274" i="9" s="1"/>
  <c r="S273" i="9"/>
  <c r="T273" i="9" s="1"/>
  <c r="S272" i="9"/>
  <c r="T272" i="9" s="1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L259" i="9"/>
  <c r="S258" i="9"/>
  <c r="L258" i="9"/>
  <c r="S257" i="9"/>
  <c r="L257" i="9"/>
  <c r="B90" i="10" s="1"/>
  <c r="S256" i="9"/>
  <c r="S255" i="9"/>
  <c r="S254" i="9"/>
  <c r="S253" i="9"/>
  <c r="S252" i="9"/>
  <c r="S251" i="9"/>
  <c r="L251" i="9"/>
  <c r="B77" i="10" s="1"/>
  <c r="S250" i="9"/>
  <c r="S249" i="9"/>
  <c r="S248" i="9"/>
  <c r="S247" i="9"/>
  <c r="T247" i="9" s="1"/>
  <c r="S246" i="9"/>
  <c r="T246" i="9" s="1"/>
  <c r="S245" i="9"/>
  <c r="T245" i="9" s="1"/>
  <c r="S244" i="9"/>
  <c r="S243" i="9"/>
  <c r="S242" i="9"/>
  <c r="S241" i="9"/>
  <c r="S240" i="9"/>
  <c r="S238" i="9"/>
  <c r="T238" i="9" s="1"/>
  <c r="S237" i="9"/>
  <c r="T237" i="9" s="1"/>
  <c r="S236" i="9"/>
  <c r="T236" i="9" s="1"/>
  <c r="L236" i="9"/>
  <c r="B76" i="10" s="1"/>
  <c r="S235" i="9"/>
  <c r="T235" i="9" s="1"/>
  <c r="S234" i="9"/>
  <c r="T234" i="9" s="1"/>
  <c r="S233" i="9"/>
  <c r="T233" i="9" s="1"/>
  <c r="L233" i="9"/>
  <c r="S232" i="9"/>
  <c r="S231" i="9"/>
  <c r="S230" i="9"/>
  <c r="S229" i="9"/>
  <c r="L229" i="9"/>
  <c r="S228" i="9"/>
  <c r="P228" i="9"/>
  <c r="L228" i="9"/>
  <c r="S227" i="9"/>
  <c r="P227" i="9"/>
  <c r="L227" i="9"/>
  <c r="S226" i="9"/>
  <c r="S225" i="9"/>
  <c r="S224" i="9"/>
  <c r="S223" i="9"/>
  <c r="S222" i="9"/>
  <c r="S221" i="9"/>
  <c r="S220" i="9"/>
  <c r="T220" i="9" s="1"/>
  <c r="S219" i="9"/>
  <c r="T219" i="9" s="1"/>
  <c r="S218" i="9"/>
  <c r="T218" i="9" s="1"/>
  <c r="S217" i="9"/>
  <c r="M217" i="9"/>
  <c r="S216" i="9"/>
  <c r="M216" i="9"/>
  <c r="S215" i="9"/>
  <c r="L215" i="9"/>
  <c r="S214" i="9"/>
  <c r="S213" i="9"/>
  <c r="S212" i="9"/>
  <c r="S211" i="9"/>
  <c r="S210" i="9"/>
  <c r="S209" i="9"/>
  <c r="T209" i="9" s="1"/>
  <c r="L209" i="9"/>
  <c r="B40" i="10" s="1"/>
  <c r="S208" i="9"/>
  <c r="T208" i="9" s="1"/>
  <c r="S207" i="9"/>
  <c r="T207" i="9" s="1"/>
  <c r="S206" i="9"/>
  <c r="T206" i="9" s="1"/>
  <c r="S205" i="9"/>
  <c r="S204" i="9"/>
  <c r="S203" i="9"/>
  <c r="S202" i="9"/>
  <c r="S201" i="9"/>
  <c r="S200" i="9"/>
  <c r="S199" i="9"/>
  <c r="T199" i="9" s="1"/>
  <c r="S198" i="9"/>
  <c r="T198" i="9" s="1"/>
  <c r="S197" i="9"/>
  <c r="T197" i="9" s="1"/>
  <c r="S194" i="9"/>
  <c r="T194" i="9" s="1"/>
  <c r="L194" i="9"/>
  <c r="S193" i="9"/>
  <c r="S192" i="9"/>
  <c r="S191" i="9"/>
  <c r="S190" i="9"/>
  <c r="T190" i="9" s="1"/>
  <c r="S189" i="9"/>
  <c r="T189" i="9" s="1"/>
  <c r="S188" i="9"/>
  <c r="T188" i="9" s="1"/>
  <c r="L188" i="9"/>
  <c r="S187" i="9"/>
  <c r="T187" i="9" s="1"/>
  <c r="S186" i="9"/>
  <c r="S185" i="9"/>
  <c r="L185" i="9"/>
  <c r="S184" i="9"/>
  <c r="T184" i="9" s="1"/>
  <c r="S183" i="9"/>
  <c r="T183" i="9" s="1"/>
  <c r="S182" i="9"/>
  <c r="T182" i="9" s="1"/>
  <c r="S181" i="9"/>
  <c r="T181" i="9" s="1"/>
  <c r="S180" i="9"/>
  <c r="T180" i="9" s="1"/>
  <c r="S179" i="9"/>
  <c r="T179" i="9" s="1"/>
  <c r="S178" i="9"/>
  <c r="S177" i="9"/>
  <c r="S176" i="9"/>
  <c r="S175" i="9"/>
  <c r="T175" i="9" s="1"/>
  <c r="S174" i="9"/>
  <c r="T174" i="9" s="1"/>
  <c r="S173" i="9"/>
  <c r="T173" i="9" s="1"/>
  <c r="L173" i="9"/>
  <c r="S172" i="9"/>
  <c r="T172" i="9" s="1"/>
  <c r="L172" i="9"/>
  <c r="S171" i="9"/>
  <c r="T171" i="9" s="1"/>
  <c r="L171" i="9"/>
  <c r="S170" i="9"/>
  <c r="T170" i="9" s="1"/>
  <c r="L170" i="9"/>
  <c r="S169" i="9"/>
  <c r="T169" i="9" s="1"/>
  <c r="L169" i="9"/>
  <c r="S168" i="9"/>
  <c r="T168" i="9" s="1"/>
  <c r="L168" i="9"/>
  <c r="S167" i="9"/>
  <c r="T167" i="9" s="1"/>
  <c r="L167" i="9"/>
  <c r="S166" i="9"/>
  <c r="T166" i="9" s="1"/>
  <c r="L166" i="9"/>
  <c r="S165" i="9"/>
  <c r="T165" i="9" s="1"/>
  <c r="L165" i="9"/>
  <c r="S164" i="9"/>
  <c r="T164" i="9" s="1"/>
  <c r="L164" i="9"/>
  <c r="S163" i="9"/>
  <c r="T163" i="9" s="1"/>
  <c r="L163" i="9"/>
  <c r="T162" i="9"/>
  <c r="L162" i="9"/>
  <c r="T161" i="9"/>
  <c r="L161" i="9"/>
  <c r="S160" i="9"/>
  <c r="T160" i="9" s="1"/>
  <c r="L160" i="9"/>
  <c r="S159" i="9"/>
  <c r="T159" i="9" s="1"/>
  <c r="L159" i="9"/>
  <c r="S158" i="9"/>
  <c r="T158" i="9" s="1"/>
  <c r="L158" i="9"/>
  <c r="S157" i="9"/>
  <c r="T157" i="9" s="1"/>
  <c r="L157" i="9"/>
  <c r="S156" i="9"/>
  <c r="T156" i="9" s="1"/>
  <c r="L156" i="9"/>
  <c r="S155" i="9"/>
  <c r="T155" i="9" s="1"/>
  <c r="L155" i="9"/>
  <c r="S154" i="9"/>
  <c r="T154" i="9" s="1"/>
  <c r="L154" i="9"/>
  <c r="T153" i="9"/>
  <c r="L153" i="9"/>
  <c r="T152" i="9"/>
  <c r="L152" i="9"/>
  <c r="T151" i="9"/>
  <c r="M151" i="9"/>
  <c r="L151" i="9"/>
  <c r="T150" i="9"/>
  <c r="M150" i="9"/>
  <c r="L150" i="9"/>
  <c r="T149" i="9"/>
  <c r="M149" i="9"/>
  <c r="L149" i="9"/>
  <c r="S148" i="9"/>
  <c r="T148" i="9" s="1"/>
  <c r="L148" i="9"/>
  <c r="T147" i="9"/>
  <c r="L147" i="9"/>
  <c r="T146" i="9"/>
  <c r="L146" i="9"/>
  <c r="S145" i="9"/>
  <c r="T145" i="9" s="1"/>
  <c r="L145" i="9"/>
  <c r="T144" i="9"/>
  <c r="L144" i="9"/>
  <c r="T143" i="9"/>
  <c r="L143" i="9"/>
  <c r="S142" i="9"/>
  <c r="T142" i="9" s="1"/>
  <c r="L142" i="9"/>
  <c r="T141" i="9"/>
  <c r="L141" i="9"/>
  <c r="T140" i="9"/>
  <c r="L140" i="9"/>
  <c r="S139" i="9"/>
  <c r="T139" i="9" s="1"/>
  <c r="M139" i="9"/>
  <c r="L139" i="9"/>
  <c r="S138" i="9"/>
  <c r="T138" i="9" s="1"/>
  <c r="M138" i="9"/>
  <c r="L138" i="9"/>
  <c r="S137" i="9"/>
  <c r="T137" i="9" s="1"/>
  <c r="M137" i="9"/>
  <c r="L137" i="9"/>
  <c r="B120" i="10" s="1"/>
  <c r="S136" i="9"/>
  <c r="T136" i="9" s="1"/>
  <c r="T135" i="9"/>
  <c r="T134" i="9"/>
  <c r="L134" i="9"/>
  <c r="T133" i="9"/>
  <c r="L133" i="9"/>
  <c r="T132" i="9"/>
  <c r="L132" i="9"/>
  <c r="T131" i="9"/>
  <c r="L131" i="9"/>
  <c r="S130" i="9"/>
  <c r="T130" i="9" s="1"/>
  <c r="L130" i="9"/>
  <c r="S129" i="9"/>
  <c r="T129" i="9" s="1"/>
  <c r="L129" i="9"/>
  <c r="S128" i="9"/>
  <c r="T128" i="9" s="1"/>
  <c r="L128" i="9"/>
  <c r="B145" i="10" s="1"/>
  <c r="S127" i="9"/>
  <c r="T127" i="9" s="1"/>
  <c r="L127" i="9"/>
  <c r="S126" i="9"/>
  <c r="T126" i="9" s="1"/>
  <c r="L126" i="9"/>
  <c r="S125" i="9"/>
  <c r="T125" i="9" s="1"/>
  <c r="L125" i="9"/>
  <c r="S124" i="9"/>
  <c r="T124" i="9" s="1"/>
  <c r="L124" i="9"/>
  <c r="S123" i="9"/>
  <c r="T123" i="9" s="1"/>
  <c r="L123" i="9"/>
  <c r="S122" i="9"/>
  <c r="T122" i="9" s="1"/>
  <c r="L122" i="9"/>
  <c r="S121" i="9"/>
  <c r="T121" i="9" s="1"/>
  <c r="L121" i="9"/>
  <c r="S120" i="9"/>
  <c r="T120" i="9" s="1"/>
  <c r="L120" i="9"/>
  <c r="S119" i="9"/>
  <c r="T119" i="9" s="1"/>
  <c r="L119" i="9"/>
  <c r="T118" i="9"/>
  <c r="M118" i="9"/>
  <c r="L118" i="9"/>
  <c r="T117" i="9"/>
  <c r="M117" i="9"/>
  <c r="L117" i="9"/>
  <c r="T116" i="9"/>
  <c r="M116" i="9"/>
  <c r="L116" i="9"/>
  <c r="S115" i="9"/>
  <c r="T115" i="9" s="1"/>
  <c r="M115" i="9"/>
  <c r="L115" i="9"/>
  <c r="S114" i="9"/>
  <c r="T114" i="9" s="1"/>
  <c r="M114" i="9"/>
  <c r="L114" i="9"/>
  <c r="S113" i="9"/>
  <c r="T113" i="9" s="1"/>
  <c r="M113" i="9"/>
  <c r="L113" i="9"/>
  <c r="S112" i="9"/>
  <c r="T112" i="9" s="1"/>
  <c r="P112" i="9"/>
  <c r="L112" i="9"/>
  <c r="S111" i="9"/>
  <c r="T111" i="9" s="1"/>
  <c r="P111" i="9"/>
  <c r="L111" i="9"/>
  <c r="S110" i="9"/>
  <c r="T110" i="9" s="1"/>
  <c r="P110" i="9"/>
  <c r="L110" i="9"/>
  <c r="S109" i="9"/>
  <c r="T109" i="9" s="1"/>
  <c r="L109" i="9"/>
  <c r="T108" i="9"/>
  <c r="L108" i="9"/>
  <c r="T107" i="9"/>
  <c r="L107" i="9"/>
  <c r="S106" i="9"/>
  <c r="T106" i="9" s="1"/>
  <c r="L106" i="9"/>
  <c r="A161" i="10"/>
  <c r="S105" i="9"/>
  <c r="T105" i="9" s="1"/>
  <c r="L105" i="9"/>
  <c r="A160" i="10"/>
  <c r="S104" i="9"/>
  <c r="T104" i="9" s="1"/>
  <c r="L104" i="9"/>
  <c r="T103" i="9"/>
  <c r="M103" i="9"/>
  <c r="L103" i="9"/>
  <c r="T102" i="9"/>
  <c r="M102" i="9"/>
  <c r="L102" i="9"/>
  <c r="M101" i="9"/>
  <c r="L101" i="9"/>
  <c r="S100" i="9"/>
  <c r="T100" i="9" s="1"/>
  <c r="S99" i="9"/>
  <c r="T99" i="9" s="1"/>
  <c r="S98" i="9"/>
  <c r="T98" i="9" s="1"/>
  <c r="L98" i="9"/>
  <c r="S97" i="9"/>
  <c r="T97" i="9" s="1"/>
  <c r="L97" i="9"/>
  <c r="S96" i="9"/>
  <c r="T96" i="9" s="1"/>
  <c r="L96" i="9"/>
  <c r="S95" i="9"/>
  <c r="T95" i="9" s="1"/>
  <c r="L95" i="9"/>
  <c r="S94" i="9"/>
  <c r="T94" i="9" s="1"/>
  <c r="L94" i="9"/>
  <c r="T93" i="9"/>
  <c r="L93" i="9"/>
  <c r="S92" i="9"/>
  <c r="T92" i="9" s="1"/>
  <c r="L92" i="9"/>
  <c r="S91" i="9"/>
  <c r="T91" i="9" s="1"/>
  <c r="L91" i="9"/>
  <c r="T90" i="9"/>
  <c r="L90" i="9"/>
  <c r="T89" i="9"/>
  <c r="L89" i="9"/>
  <c r="T88" i="9"/>
  <c r="L88" i="9"/>
  <c r="T87" i="9"/>
  <c r="L87" i="9"/>
  <c r="T86" i="9"/>
  <c r="L86" i="9"/>
  <c r="B163" i="10" s="1"/>
  <c r="S85" i="9"/>
  <c r="T85" i="9" s="1"/>
  <c r="L85" i="9"/>
  <c r="S84" i="9"/>
  <c r="T84" i="9" s="1"/>
  <c r="L84" i="9"/>
  <c r="S83" i="9"/>
  <c r="T83" i="9" s="1"/>
  <c r="L83" i="9"/>
  <c r="S82" i="9"/>
  <c r="T82" i="9" s="1"/>
  <c r="L82" i="9"/>
  <c r="S81" i="9"/>
  <c r="T81" i="9" s="1"/>
  <c r="L81" i="9"/>
  <c r="S80" i="9"/>
  <c r="T80" i="9" s="1"/>
  <c r="L80" i="9"/>
  <c r="T79" i="9"/>
  <c r="L79" i="9"/>
  <c r="T78" i="9"/>
  <c r="L78" i="9"/>
  <c r="T77" i="9"/>
  <c r="L77" i="9"/>
  <c r="S76" i="9"/>
  <c r="T76" i="9" s="1"/>
  <c r="L76" i="9"/>
  <c r="S75" i="9"/>
  <c r="T75" i="9" s="1"/>
  <c r="L75" i="9"/>
  <c r="S74" i="9"/>
  <c r="T74" i="9" s="1"/>
  <c r="L74" i="9"/>
  <c r="T73" i="9"/>
  <c r="L73" i="9"/>
  <c r="T72" i="9"/>
  <c r="L72" i="9"/>
  <c r="T71" i="9"/>
  <c r="L71" i="9"/>
  <c r="T70" i="9"/>
  <c r="L70" i="9"/>
  <c r="T69" i="9"/>
  <c r="L69" i="9"/>
  <c r="T68" i="9"/>
  <c r="L68" i="9"/>
  <c r="T67" i="9"/>
  <c r="L67" i="9"/>
  <c r="S66" i="9"/>
  <c r="T66" i="9" s="1"/>
  <c r="L66" i="9"/>
  <c r="S65" i="9"/>
  <c r="T65" i="9" s="1"/>
  <c r="L65" i="9"/>
  <c r="S64" i="9"/>
  <c r="T64" i="9" s="1"/>
  <c r="M64" i="9"/>
  <c r="L64" i="9"/>
  <c r="T63" i="9"/>
  <c r="M63" i="9"/>
  <c r="L63" i="9"/>
  <c r="T62" i="9"/>
  <c r="M62" i="9"/>
  <c r="L62" i="9"/>
  <c r="T61" i="9"/>
  <c r="L61" i="9"/>
  <c r="T60" i="9"/>
  <c r="L60" i="9"/>
  <c r="T59" i="9"/>
  <c r="L59" i="9"/>
  <c r="S58" i="9"/>
  <c r="T58" i="9" s="1"/>
  <c r="L58" i="9"/>
  <c r="S57" i="9"/>
  <c r="T57" i="9" s="1"/>
  <c r="L57" i="9"/>
  <c r="S56" i="9"/>
  <c r="T56" i="9" s="1"/>
  <c r="L56" i="9"/>
  <c r="S55" i="9"/>
  <c r="T55" i="9" s="1"/>
  <c r="L55" i="9"/>
  <c r="S54" i="9"/>
  <c r="T54" i="9" s="1"/>
  <c r="L54" i="9"/>
  <c r="S53" i="9"/>
  <c r="T53" i="9" s="1"/>
  <c r="L53" i="9"/>
  <c r="S52" i="9"/>
  <c r="T52" i="9" s="1"/>
  <c r="L52" i="9"/>
  <c r="S51" i="9"/>
  <c r="T51" i="9" s="1"/>
  <c r="L51" i="9"/>
  <c r="S50" i="9"/>
  <c r="T50" i="9" s="1"/>
  <c r="S49" i="9"/>
  <c r="T49" i="9" s="1"/>
  <c r="L49" i="9"/>
  <c r="S48" i="9"/>
  <c r="T48" i="9" s="1"/>
  <c r="L48" i="9"/>
  <c r="S47" i="9"/>
  <c r="T47" i="9" s="1"/>
  <c r="L47" i="9"/>
  <c r="L46" i="9"/>
  <c r="T45" i="9"/>
  <c r="L45" i="9"/>
  <c r="T44" i="9"/>
  <c r="L44" i="9"/>
  <c r="S43" i="9"/>
  <c r="T43" i="9" s="1"/>
  <c r="L43" i="9"/>
  <c r="S42" i="9"/>
  <c r="T42" i="9" s="1"/>
  <c r="L42" i="9"/>
  <c r="S41" i="9"/>
  <c r="T41" i="9" s="1"/>
  <c r="L41" i="9"/>
  <c r="S40" i="9"/>
  <c r="T40" i="9" s="1"/>
  <c r="L40" i="9"/>
  <c r="S39" i="9"/>
  <c r="T39" i="9" s="1"/>
  <c r="L39" i="9"/>
  <c r="S38" i="9"/>
  <c r="T38" i="9" s="1"/>
  <c r="L38" i="9"/>
  <c r="T37" i="9"/>
  <c r="T36" i="9"/>
  <c r="T35" i="9"/>
  <c r="T34" i="9"/>
  <c r="L34" i="9"/>
  <c r="T33" i="9"/>
  <c r="L33" i="9"/>
  <c r="T32" i="9"/>
  <c r="L32" i="9"/>
  <c r="S31" i="9"/>
  <c r="T31" i="9" s="1"/>
  <c r="L31" i="9"/>
  <c r="S30" i="9"/>
  <c r="T30" i="9" s="1"/>
  <c r="L30" i="9"/>
  <c r="S29" i="9"/>
  <c r="T29" i="9" s="1"/>
  <c r="L29" i="9"/>
  <c r="S28" i="9"/>
  <c r="T28" i="9" s="1"/>
  <c r="L28" i="9"/>
  <c r="S27" i="9"/>
  <c r="T27" i="9" s="1"/>
  <c r="L27" i="9"/>
  <c r="S26" i="9"/>
  <c r="T26" i="9" s="1"/>
  <c r="L26" i="9"/>
  <c r="T25" i="9"/>
  <c r="L25" i="9"/>
  <c r="T24" i="9"/>
  <c r="L24" i="9"/>
  <c r="T23" i="9"/>
  <c r="L23" i="9"/>
  <c r="S22" i="9"/>
  <c r="T22" i="9" s="1"/>
  <c r="L22" i="9"/>
  <c r="S21" i="9"/>
  <c r="T21" i="9" s="1"/>
  <c r="L21" i="9"/>
  <c r="S20" i="9"/>
  <c r="T20" i="9" s="1"/>
  <c r="L20" i="9"/>
  <c r="T19" i="9"/>
  <c r="L19" i="9"/>
  <c r="S18" i="9"/>
  <c r="T18" i="9" s="1"/>
  <c r="L18" i="9"/>
  <c r="T17" i="9"/>
  <c r="L17" i="9"/>
  <c r="T16" i="9"/>
  <c r="M16" i="9"/>
  <c r="L16" i="9"/>
  <c r="T15" i="9"/>
  <c r="M15" i="9"/>
  <c r="L15" i="9"/>
  <c r="T14" i="9"/>
  <c r="M14" i="9"/>
  <c r="L14" i="9"/>
  <c r="S13" i="9"/>
  <c r="T13" i="9" s="1"/>
  <c r="S12" i="9"/>
  <c r="T12" i="9" s="1"/>
  <c r="T11" i="9"/>
  <c r="L11" i="9"/>
  <c r="T10" i="9"/>
  <c r="L10" i="9"/>
  <c r="T9" i="9"/>
  <c r="L9" i="9"/>
  <c r="T8" i="9"/>
  <c r="L8" i="9"/>
  <c r="T7" i="9"/>
  <c r="L7" i="9"/>
  <c r="T6" i="9"/>
  <c r="T5" i="9"/>
  <c r="L5" i="9"/>
  <c r="S4" i="9"/>
  <c r="T4" i="9" s="1"/>
  <c r="L4" i="9"/>
  <c r="S3" i="9"/>
  <c r="T3" i="9" s="1"/>
  <c r="L3" i="9"/>
  <c r="T2" i="9"/>
  <c r="L2" i="9"/>
  <c r="P117" i="8"/>
  <c r="O117" i="8"/>
  <c r="N117" i="8"/>
  <c r="M117" i="8"/>
  <c r="L117" i="8"/>
  <c r="K117" i="8"/>
  <c r="J117" i="8"/>
  <c r="I117" i="8"/>
  <c r="H117" i="8"/>
  <c r="G117" i="8"/>
  <c r="F117" i="8"/>
  <c r="E117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A109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B101" i="8"/>
  <c r="A101" i="8"/>
  <c r="B100" i="8"/>
  <c r="A100" i="8"/>
  <c r="P99" i="8"/>
  <c r="O99" i="8"/>
  <c r="N99" i="8"/>
  <c r="M99" i="8"/>
  <c r="L99" i="8"/>
  <c r="K99" i="8"/>
  <c r="J99" i="8"/>
  <c r="I99" i="8"/>
  <c r="H99" i="8"/>
  <c r="G99" i="8"/>
  <c r="F99" i="8"/>
  <c r="E99" i="8"/>
  <c r="A97" i="8"/>
  <c r="A93" i="8"/>
  <c r="A92" i="8"/>
  <c r="A91" i="8"/>
  <c r="A84" i="8"/>
  <c r="P82" i="8"/>
  <c r="O82" i="8"/>
  <c r="N82" i="8"/>
  <c r="M82" i="8"/>
  <c r="L82" i="8"/>
  <c r="K82" i="8"/>
  <c r="J82" i="8"/>
  <c r="I82" i="8"/>
  <c r="H82" i="8"/>
  <c r="G82" i="8"/>
  <c r="F82" i="8"/>
  <c r="E82" i="8"/>
  <c r="B80" i="8"/>
  <c r="A80" i="8"/>
  <c r="B79" i="8"/>
  <c r="A79" i="8"/>
  <c r="P78" i="8"/>
  <c r="N78" i="8"/>
  <c r="M78" i="8"/>
  <c r="K78" i="8"/>
  <c r="J78" i="8"/>
  <c r="G78" i="8"/>
  <c r="F78" i="8"/>
  <c r="E78" i="8"/>
  <c r="O78" i="8"/>
  <c r="L78" i="8"/>
  <c r="B75" i="8"/>
  <c r="B74" i="8"/>
  <c r="B73" i="8"/>
  <c r="B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P58" i="8"/>
  <c r="O58" i="8"/>
  <c r="N58" i="8"/>
  <c r="M58" i="8"/>
  <c r="L58" i="8"/>
  <c r="K58" i="8"/>
  <c r="J58" i="8"/>
  <c r="H58" i="8"/>
  <c r="G58" i="8"/>
  <c r="F58" i="8"/>
  <c r="E58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B49" i="8"/>
  <c r="A49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P36" i="8"/>
  <c r="O36" i="8"/>
  <c r="N36" i="8"/>
  <c r="M36" i="8"/>
  <c r="K36" i="8"/>
  <c r="J36" i="8"/>
  <c r="G36" i="8"/>
  <c r="F36" i="8"/>
  <c r="E36" i="8"/>
  <c r="K35" i="8"/>
  <c r="B34" i="8"/>
  <c r="A34" i="8"/>
  <c r="B33" i="8"/>
  <c r="A33" i="8"/>
  <c r="B32" i="8"/>
  <c r="A32" i="8"/>
  <c r="B31" i="8"/>
  <c r="A31" i="8"/>
  <c r="P30" i="8"/>
  <c r="M30" i="8"/>
  <c r="J30" i="8"/>
  <c r="G30" i="8"/>
  <c r="F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E99" i="7"/>
  <c r="B99" i="7"/>
  <c r="A99" i="7"/>
  <c r="N98" i="7"/>
  <c r="K98" i="7"/>
  <c r="H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6" i="7"/>
  <c r="L76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B58" i="7"/>
  <c r="A58" i="7"/>
  <c r="B57" i="7"/>
  <c r="A57" i="7"/>
  <c r="P56" i="7"/>
  <c r="O56" i="7"/>
  <c r="N56" i="7"/>
  <c r="M56" i="7"/>
  <c r="L56" i="7"/>
  <c r="K56" i="7"/>
  <c r="J56" i="7"/>
  <c r="G56" i="7"/>
  <c r="F56" i="7"/>
  <c r="E56" i="7"/>
  <c r="B54" i="7"/>
  <c r="A54" i="7"/>
  <c r="B53" i="7"/>
  <c r="A53" i="7"/>
  <c r="B52" i="7"/>
  <c r="A52" i="7"/>
  <c r="P51" i="7"/>
  <c r="O51" i="7"/>
  <c r="N51" i="7"/>
  <c r="M51" i="7"/>
  <c r="L51" i="7"/>
  <c r="J51" i="7"/>
  <c r="G51" i="7"/>
  <c r="F51" i="7"/>
  <c r="E51" i="7"/>
  <c r="L50" i="7"/>
  <c r="K50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B40" i="7"/>
  <c r="A40" i="7"/>
  <c r="A39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A33" i="7"/>
  <c r="A32" i="7"/>
  <c r="P31" i="7"/>
  <c r="M31" i="7"/>
  <c r="J31" i="7"/>
  <c r="G31" i="7"/>
  <c r="F31" i="7"/>
  <c r="E31" i="7"/>
  <c r="B29" i="7"/>
  <c r="A29" i="7"/>
  <c r="B28" i="7"/>
  <c r="A28" i="7"/>
  <c r="B27" i="7"/>
  <c r="B26" i="7"/>
  <c r="A25" i="7"/>
  <c r="A24" i="7"/>
  <c r="B23" i="7"/>
  <c r="A23" i="7"/>
  <c r="A21" i="7"/>
  <c r="A19" i="7"/>
  <c r="A18" i="7"/>
  <c r="P15" i="7"/>
  <c r="O15" i="7"/>
  <c r="N15" i="7"/>
  <c r="M15" i="7"/>
  <c r="L15" i="7"/>
  <c r="K15" i="7"/>
  <c r="J15" i="7"/>
  <c r="I15" i="7"/>
  <c r="H15" i="7"/>
  <c r="G15" i="7"/>
  <c r="F15" i="7"/>
  <c r="E15" i="7"/>
  <c r="P6" i="7"/>
  <c r="O6" i="7"/>
  <c r="N6" i="7"/>
  <c r="M6" i="7"/>
  <c r="L6" i="7"/>
  <c r="K6" i="7"/>
  <c r="J6" i="7"/>
  <c r="I6" i="7"/>
  <c r="H6" i="7"/>
  <c r="G6" i="7"/>
  <c r="F6" i="7"/>
  <c r="E6" i="7"/>
  <c r="K133" i="6"/>
  <c r="H133" i="6"/>
  <c r="K132" i="6"/>
  <c r="H132" i="6"/>
  <c r="H129" i="6"/>
  <c r="G129" i="6"/>
  <c r="C129" i="6"/>
  <c r="H128" i="6"/>
  <c r="G128" i="6"/>
  <c r="C128" i="6"/>
  <c r="Q127" i="6"/>
  <c r="N127" i="6"/>
  <c r="M127" i="6"/>
  <c r="K127" i="6"/>
  <c r="J127" i="6"/>
  <c r="H127" i="6"/>
  <c r="G127" i="6"/>
  <c r="Q126" i="6"/>
  <c r="N126" i="6"/>
  <c r="M126" i="6"/>
  <c r="K126" i="6"/>
  <c r="J126" i="6"/>
  <c r="H126" i="6"/>
  <c r="G126" i="6"/>
  <c r="Q125" i="6"/>
  <c r="N125" i="6"/>
  <c r="M125" i="6"/>
  <c r="K125" i="6"/>
  <c r="J125" i="6"/>
  <c r="H125" i="6"/>
  <c r="G125" i="6"/>
  <c r="Q124" i="6"/>
  <c r="N124" i="6"/>
  <c r="M124" i="6"/>
  <c r="K124" i="6"/>
  <c r="J124" i="6"/>
  <c r="H124" i="6"/>
  <c r="G124" i="6"/>
  <c r="Q123" i="6"/>
  <c r="N123" i="6"/>
  <c r="M123" i="6"/>
  <c r="K123" i="6"/>
  <c r="J123" i="6"/>
  <c r="H123" i="6"/>
  <c r="G123" i="6"/>
  <c r="K120" i="6"/>
  <c r="J120" i="6"/>
  <c r="H120" i="6"/>
  <c r="G120" i="6"/>
  <c r="Q119" i="6"/>
  <c r="N119" i="6"/>
  <c r="M119" i="6"/>
  <c r="K119" i="6"/>
  <c r="H119" i="6"/>
  <c r="G119" i="6"/>
  <c r="C119" i="6"/>
  <c r="Q118" i="6"/>
  <c r="N118" i="6"/>
  <c r="M118" i="6"/>
  <c r="K118" i="6"/>
  <c r="H118" i="6"/>
  <c r="G118" i="6"/>
  <c r="Q117" i="6"/>
  <c r="N117" i="6"/>
  <c r="M117" i="6"/>
  <c r="K117" i="6"/>
  <c r="J117" i="6"/>
  <c r="H117" i="6"/>
  <c r="G117" i="6"/>
  <c r="Q116" i="6"/>
  <c r="N116" i="6"/>
  <c r="M116" i="6"/>
  <c r="K116" i="6"/>
  <c r="J116" i="6"/>
  <c r="H116" i="6"/>
  <c r="G116" i="6"/>
  <c r="Q115" i="6"/>
  <c r="N115" i="6"/>
  <c r="M115" i="6"/>
  <c r="K115" i="6"/>
  <c r="J115" i="6"/>
  <c r="H115" i="6"/>
  <c r="G115" i="6"/>
  <c r="Q114" i="6"/>
  <c r="N114" i="6"/>
  <c r="M114" i="6"/>
  <c r="K114" i="6"/>
  <c r="J114" i="6"/>
  <c r="H114" i="6"/>
  <c r="G114" i="6"/>
  <c r="C111" i="6"/>
  <c r="Q110" i="6"/>
  <c r="N110" i="6"/>
  <c r="M110" i="6"/>
  <c r="K110" i="6"/>
  <c r="J110" i="6"/>
  <c r="H110" i="6"/>
  <c r="C110" i="6"/>
  <c r="Q109" i="6"/>
  <c r="N109" i="6"/>
  <c r="M109" i="6"/>
  <c r="K109" i="6"/>
  <c r="J109" i="6"/>
  <c r="H109" i="6"/>
  <c r="G109" i="6"/>
  <c r="Q108" i="6"/>
  <c r="N108" i="6"/>
  <c r="M108" i="6"/>
  <c r="K108" i="6"/>
  <c r="J108" i="6"/>
  <c r="H108" i="6"/>
  <c r="G108" i="6"/>
  <c r="Q105" i="6"/>
  <c r="N105" i="6"/>
  <c r="M105" i="6"/>
  <c r="K105" i="6"/>
  <c r="J105" i="6"/>
  <c r="H105" i="6"/>
  <c r="G105" i="6"/>
  <c r="Q104" i="6"/>
  <c r="N104" i="6"/>
  <c r="M104" i="6"/>
  <c r="K104" i="6"/>
  <c r="J104" i="6"/>
  <c r="H104" i="6"/>
  <c r="G104" i="6"/>
  <c r="C104" i="6"/>
  <c r="Q103" i="6"/>
  <c r="N103" i="6"/>
  <c r="M103" i="6"/>
  <c r="K103" i="6"/>
  <c r="J103" i="6"/>
  <c r="H103" i="6"/>
  <c r="G103" i="6"/>
  <c r="Q102" i="6"/>
  <c r="N102" i="6"/>
  <c r="M102" i="6"/>
  <c r="K102" i="6"/>
  <c r="J102" i="6"/>
  <c r="H102" i="6"/>
  <c r="G102" i="6"/>
  <c r="Q101" i="6"/>
  <c r="N101" i="6"/>
  <c r="M101" i="6"/>
  <c r="K101" i="6"/>
  <c r="J101" i="6"/>
  <c r="H101" i="6"/>
  <c r="G101" i="6"/>
  <c r="Q100" i="6"/>
  <c r="N100" i="6"/>
  <c r="M100" i="6"/>
  <c r="K100" i="6"/>
  <c r="J100" i="6"/>
  <c r="H100" i="6"/>
  <c r="G100" i="6"/>
  <c r="Q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N97" i="6"/>
  <c r="M97" i="6"/>
  <c r="K97" i="6"/>
  <c r="J97" i="6"/>
  <c r="H97" i="6"/>
  <c r="G97" i="6"/>
  <c r="Q96" i="6"/>
  <c r="N96" i="6"/>
  <c r="M96" i="6"/>
  <c r="K96" i="6"/>
  <c r="J96" i="6"/>
  <c r="H96" i="6"/>
  <c r="G96" i="6"/>
  <c r="Q93" i="6"/>
  <c r="N93" i="6"/>
  <c r="K93" i="6"/>
  <c r="C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K90" i="6"/>
  <c r="H90" i="6"/>
  <c r="Q89" i="6"/>
  <c r="N89" i="6"/>
  <c r="K89" i="6"/>
  <c r="H89" i="6"/>
  <c r="M86" i="6"/>
  <c r="J86" i="6"/>
  <c r="G86" i="6"/>
  <c r="C86" i="6"/>
  <c r="M85" i="6"/>
  <c r="J85" i="6"/>
  <c r="G85" i="6"/>
  <c r="C85" i="6"/>
  <c r="G84" i="6"/>
  <c r="G83" i="6"/>
  <c r="G82" i="6"/>
  <c r="G81" i="6"/>
  <c r="K80" i="6"/>
  <c r="C80" i="6"/>
  <c r="C79" i="6"/>
  <c r="G78" i="6"/>
  <c r="C77" i="6"/>
  <c r="C71" i="6"/>
  <c r="Q67" i="6"/>
  <c r="N67" i="6"/>
  <c r="H67" i="6"/>
  <c r="H63" i="6"/>
  <c r="H60" i="6"/>
  <c r="C60" i="6"/>
  <c r="C56" i="6"/>
  <c r="C54" i="6"/>
  <c r="G53" i="6"/>
  <c r="G52" i="6"/>
  <c r="G51" i="6"/>
  <c r="C49" i="6"/>
  <c r="N47" i="6"/>
  <c r="N44" i="6"/>
  <c r="C43" i="6"/>
  <c r="N42" i="6"/>
  <c r="N41" i="6"/>
  <c r="K41" i="6"/>
  <c r="G41" i="6"/>
  <c r="C41" i="6"/>
  <c r="K40" i="6"/>
  <c r="Q39" i="6"/>
  <c r="N39" i="6"/>
  <c r="K39" i="6"/>
  <c r="H39" i="6"/>
  <c r="G39" i="6"/>
  <c r="H36" i="6"/>
  <c r="C36" i="6"/>
  <c r="H35" i="6"/>
  <c r="C35" i="6"/>
  <c r="N34" i="6"/>
  <c r="K34" i="6"/>
  <c r="H34" i="6"/>
  <c r="C34" i="6"/>
  <c r="N33" i="6"/>
  <c r="K33" i="6"/>
  <c r="H33" i="6"/>
  <c r="N32" i="6"/>
  <c r="K32" i="6"/>
  <c r="H32" i="6"/>
  <c r="N31" i="6"/>
  <c r="K31" i="6"/>
  <c r="H31" i="6"/>
  <c r="N30" i="6"/>
  <c r="M30" i="6"/>
  <c r="K30" i="6"/>
  <c r="H30" i="6"/>
  <c r="G30" i="6"/>
  <c r="C27" i="6"/>
  <c r="Q26" i="6"/>
  <c r="N26" i="6"/>
  <c r="M26" i="6"/>
  <c r="K26" i="6"/>
  <c r="J26" i="6"/>
  <c r="H26" i="6"/>
  <c r="G26" i="6"/>
  <c r="M25" i="6"/>
  <c r="C25" i="6"/>
  <c r="M24" i="6"/>
  <c r="M23" i="6"/>
  <c r="H23" i="6"/>
  <c r="M22" i="6"/>
  <c r="M21" i="6"/>
  <c r="H21" i="6"/>
  <c r="M20" i="6"/>
  <c r="M19" i="6"/>
  <c r="M18" i="6"/>
  <c r="H18" i="6"/>
  <c r="M17" i="6"/>
  <c r="Q16" i="6"/>
  <c r="Q17" i="6" s="1"/>
  <c r="N16" i="6"/>
  <c r="N17" i="6" s="1"/>
  <c r="M16" i="6"/>
  <c r="K16" i="6"/>
  <c r="K17" i="6" s="1"/>
  <c r="H16" i="6"/>
  <c r="H17" i="6" s="1"/>
  <c r="C13" i="6"/>
  <c r="N9" i="6"/>
  <c r="K9" i="6"/>
  <c r="H9" i="6"/>
  <c r="Q9" i="6"/>
  <c r="N7" i="6"/>
  <c r="K7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C79" i="5"/>
  <c r="C78" i="5"/>
  <c r="H77" i="5"/>
  <c r="G77" i="5"/>
  <c r="H75" i="5"/>
  <c r="C75" i="5"/>
  <c r="H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N42" i="5"/>
  <c r="M42" i="5"/>
  <c r="L42" i="5"/>
  <c r="K42" i="5"/>
  <c r="J42" i="5"/>
  <c r="I42" i="5"/>
  <c r="H42" i="5"/>
  <c r="G42" i="5"/>
  <c r="R41" i="5"/>
  <c r="R42" i="5" s="1"/>
  <c r="O41" i="5"/>
  <c r="O42" i="5" s="1"/>
  <c r="I41" i="5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T37" i="4"/>
  <c r="T35" i="4"/>
  <c r="T33" i="4"/>
  <c r="T31" i="4"/>
  <c r="C171" i="3"/>
  <c r="K173" i="3"/>
  <c r="C173" i="3"/>
  <c r="K169" i="3"/>
  <c r="C169" i="3"/>
  <c r="K181" i="3"/>
  <c r="C181" i="3"/>
  <c r="K43" i="3"/>
  <c r="K42" i="3"/>
  <c r="K180" i="3"/>
  <c r="C180" i="3"/>
  <c r="K58" i="3"/>
  <c r="K188" i="3"/>
  <c r="C188" i="3"/>
  <c r="K185" i="3"/>
  <c r="C185" i="3"/>
  <c r="K178" i="3"/>
  <c r="K175" i="3"/>
  <c r="C175" i="3"/>
  <c r="C189" i="3"/>
  <c r="C179" i="3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12" i="2"/>
  <c r="F111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0" i="2"/>
  <c r="F79" i="2"/>
  <c r="F78" i="2"/>
  <c r="F77" i="2"/>
  <c r="F76" i="2"/>
  <c r="F75" i="2"/>
  <c r="F74" i="2"/>
  <c r="F73" i="2"/>
  <c r="F72" i="2"/>
  <c r="F70" i="2"/>
  <c r="F69" i="2"/>
  <c r="F68" i="2"/>
  <c r="F67" i="2"/>
  <c r="F66" i="2"/>
  <c r="F65" i="2"/>
  <c r="F64" i="2"/>
  <c r="F63" i="2"/>
  <c r="F62" i="2"/>
  <c r="F61" i="2"/>
  <c r="F60" i="2"/>
  <c r="F59" i="2"/>
  <c r="F57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3" i="10" l="1"/>
  <c r="D135" i="10"/>
  <c r="T185" i="9"/>
  <c r="T186" i="9"/>
  <c r="T500" i="9"/>
  <c r="T499" i="9"/>
  <c r="T498" i="9"/>
  <c r="D106" i="10"/>
  <c r="T352" i="9"/>
  <c r="T392" i="9"/>
  <c r="D37" i="10"/>
  <c r="T193" i="9"/>
  <c r="T437" i="9"/>
  <c r="T413" i="9"/>
  <c r="T331" i="9"/>
  <c r="T309" i="9"/>
  <c r="D120" i="10"/>
  <c r="T216" i="9"/>
  <c r="T257" i="9"/>
  <c r="T339" i="9"/>
  <c r="D93" i="10"/>
  <c r="T243" i="9"/>
  <c r="T249" i="9"/>
  <c r="T344" i="9"/>
  <c r="D125" i="10"/>
  <c r="D136" i="10"/>
  <c r="T229" i="9"/>
  <c r="T472" i="9"/>
  <c r="D160" i="10"/>
  <c r="T420" i="9"/>
  <c r="T270" i="9"/>
  <c r="D24" i="10"/>
  <c r="D7" i="10"/>
  <c r="D19" i="10"/>
  <c r="D39" i="10"/>
  <c r="T430" i="9"/>
  <c r="D132" i="10"/>
  <c r="T191" i="9"/>
  <c r="T327" i="9"/>
  <c r="D68" i="10"/>
  <c r="D86" i="10"/>
  <c r="D17" i="10"/>
  <c r="D159" i="10"/>
  <c r="D46" i="10"/>
  <c r="D66" i="10"/>
  <c r="D94" i="10"/>
  <c r="D95" i="10"/>
  <c r="D182" i="10"/>
  <c r="D84" i="10"/>
  <c r="D34" i="10"/>
  <c r="T192" i="9"/>
  <c r="T225" i="9"/>
  <c r="T311" i="9"/>
  <c r="D32" i="10"/>
  <c r="D4" i="10"/>
  <c r="D33" i="10"/>
  <c r="D119" i="10"/>
  <c r="D145" i="10"/>
  <c r="D118" i="10"/>
  <c r="D144" i="10"/>
  <c r="D57" i="10"/>
  <c r="D96" i="10"/>
  <c r="D43" i="10"/>
  <c r="D81" i="10"/>
  <c r="D22" i="10"/>
  <c r="D62" i="10"/>
  <c r="D133" i="10"/>
  <c r="D20" i="10"/>
  <c r="D36" i="10"/>
  <c r="T253" i="9"/>
  <c r="T251" i="9"/>
  <c r="T405" i="9"/>
  <c r="T403" i="9"/>
  <c r="T428" i="9"/>
  <c r="T429" i="9"/>
  <c r="D25" i="10"/>
  <c r="D26" i="10"/>
  <c r="D102" i="10"/>
  <c r="T178" i="9"/>
  <c r="T176" i="9"/>
  <c r="T202" i="9"/>
  <c r="T200" i="9"/>
  <c r="T351" i="9"/>
  <c r="T349" i="9"/>
  <c r="T375" i="9"/>
  <c r="T373" i="9"/>
  <c r="T386" i="9"/>
  <c r="T387" i="9"/>
  <c r="T385" i="9"/>
  <c r="T444" i="9"/>
  <c r="T443" i="9"/>
  <c r="T442" i="9"/>
  <c r="D89" i="10"/>
  <c r="D116" i="10"/>
  <c r="D45" i="10"/>
  <c r="D117" i="10"/>
  <c r="D9" i="10"/>
  <c r="T211" i="9"/>
  <c r="T214" i="9"/>
  <c r="T222" i="9"/>
  <c r="T256" i="9"/>
  <c r="T261" i="9"/>
  <c r="T266" i="9"/>
  <c r="T271" i="9"/>
  <c r="T308" i="9"/>
  <c r="T328" i="9"/>
  <c r="T333" i="9"/>
  <c r="T345" i="9"/>
  <c r="T353" i="9"/>
  <c r="T359" i="9"/>
  <c r="T393" i="9"/>
  <c r="T396" i="9"/>
  <c r="T404" i="9"/>
  <c r="T419" i="9"/>
  <c r="T416" i="9"/>
  <c r="T417" i="9"/>
  <c r="T415" i="9"/>
  <c r="T265" i="9"/>
  <c r="T263" i="9"/>
  <c r="T316" i="9"/>
  <c r="T314" i="9"/>
  <c r="T337" i="9"/>
  <c r="T335" i="9"/>
  <c r="T383" i="9"/>
  <c r="T384" i="9"/>
  <c r="T382" i="9"/>
  <c r="T399" i="9"/>
  <c r="T397" i="9"/>
  <c r="T398" i="9"/>
  <c r="T423" i="9"/>
  <c r="T421" i="9"/>
  <c r="K51" i="7"/>
  <c r="D124" i="10"/>
  <c r="D63" i="10"/>
  <c r="D142" i="10"/>
  <c r="D59" i="10"/>
  <c r="D97" i="10"/>
  <c r="D163" i="10"/>
  <c r="D28" i="10"/>
  <c r="D134" i="10"/>
  <c r="D79" i="10"/>
  <c r="T203" i="9"/>
  <c r="T223" i="9"/>
  <c r="T228" i="9"/>
  <c r="T230" i="9"/>
  <c r="T244" i="9"/>
  <c r="T259" i="9"/>
  <c r="T262" i="9"/>
  <c r="T264" i="9"/>
  <c r="T267" i="9"/>
  <c r="T269" i="9"/>
  <c r="T326" i="9"/>
  <c r="T336" i="9"/>
  <c r="T354" i="9"/>
  <c r="T389" i="9"/>
  <c r="T391" i="9"/>
  <c r="T334" i="9"/>
  <c r="T332" i="9"/>
  <c r="T435" i="9"/>
  <c r="T433" i="9"/>
  <c r="T226" i="9"/>
  <c r="T224" i="9"/>
  <c r="T250" i="9"/>
  <c r="T248" i="9"/>
  <c r="T485" i="9"/>
  <c r="T486" i="9"/>
  <c r="T480" i="9"/>
  <c r="T479" i="9"/>
  <c r="T369" i="9"/>
  <c r="T367" i="9"/>
  <c r="T368" i="9"/>
  <c r="T380" i="9"/>
  <c r="T210" i="9"/>
  <c r="T381" i="9"/>
  <c r="T379" i="9"/>
  <c r="T440" i="9"/>
  <c r="T441" i="9"/>
  <c r="D6" i="10"/>
  <c r="D50" i="10"/>
  <c r="D131" i="10"/>
  <c r="T177" i="9"/>
  <c r="T201" i="9"/>
  <c r="T204" i="9"/>
  <c r="T212" i="9"/>
  <c r="T227" i="9"/>
  <c r="T231" i="9"/>
  <c r="D74" i="10"/>
  <c r="T240" i="9"/>
  <c r="T242" i="9"/>
  <c r="T254" i="9"/>
  <c r="T258" i="9"/>
  <c r="T268" i="9"/>
  <c r="T300" i="9"/>
  <c r="T310" i="9"/>
  <c r="T317" i="9"/>
  <c r="T340" i="9"/>
  <c r="T343" i="9"/>
  <c r="T350" i="9"/>
  <c r="T376" i="9"/>
  <c r="T432" i="9"/>
  <c r="T434" i="9"/>
  <c r="T205" i="9"/>
  <c r="T213" i="9"/>
  <c r="T215" i="9"/>
  <c r="T217" i="9"/>
  <c r="T221" i="9"/>
  <c r="T232" i="9"/>
  <c r="D76" i="10"/>
  <c r="T241" i="9"/>
  <c r="T252" i="9"/>
  <c r="T255" i="9"/>
  <c r="T260" i="9"/>
  <c r="T313" i="9"/>
  <c r="T315" i="9"/>
  <c r="T318" i="9"/>
  <c r="T366" i="9"/>
  <c r="T374" i="9"/>
  <c r="T406" i="9"/>
  <c r="T427" i="9"/>
  <c r="D107" i="10"/>
  <c r="D21" i="10"/>
  <c r="D138" i="10"/>
  <c r="D128" i="10"/>
  <c r="T312" i="9"/>
  <c r="T338" i="9"/>
  <c r="B69" i="10"/>
  <c r="T360" i="9"/>
  <c r="T370" i="9"/>
  <c r="T377" i="9"/>
  <c r="T390" i="9"/>
  <c r="T400" i="9"/>
  <c r="T407" i="9"/>
  <c r="T422" i="9"/>
  <c r="T425" i="9"/>
  <c r="T438" i="9"/>
  <c r="D190" i="10"/>
  <c r="T470" i="9"/>
  <c r="D137" i="10"/>
  <c r="D29" i="10"/>
  <c r="T301" i="9"/>
  <c r="D143" i="10"/>
  <c r="T330" i="9"/>
  <c r="T364" i="9"/>
  <c r="T371" i="9"/>
  <c r="T378" i="9"/>
  <c r="T394" i="9"/>
  <c r="T401" i="9"/>
  <c r="T408" i="9"/>
  <c r="T426" i="9"/>
  <c r="T431" i="9"/>
  <c r="D112" i="10"/>
  <c r="T299" i="9"/>
  <c r="D129" i="10"/>
  <c r="T319" i="9"/>
  <c r="D69" i="10"/>
  <c r="T358" i="9"/>
  <c r="T365" i="9"/>
  <c r="T372" i="9"/>
  <c r="T388" i="9"/>
  <c r="T395" i="9"/>
  <c r="T402" i="9"/>
  <c r="T412" i="9"/>
  <c r="T418" i="9"/>
  <c r="T439" i="9"/>
  <c r="T471" i="9"/>
  <c r="D38" i="10"/>
  <c r="T424" i="9"/>
  <c r="D189" i="10"/>
  <c r="T481" i="9"/>
  <c r="D72" i="10"/>
  <c r="T414" i="9"/>
  <c r="T436" i="9"/>
  <c r="D27" i="10"/>
  <c r="D11" i="10" l="1"/>
  <c r="D172" i="10"/>
  <c r="D10" i="10"/>
  <c r="D53" i="10"/>
  <c r="D130" i="10"/>
  <c r="D51" i="10"/>
  <c r="D31" i="10"/>
  <c r="D14" i="10"/>
  <c r="D16" i="10"/>
  <c r="D109" i="10"/>
  <c r="D113" i="10"/>
  <c r="D61" i="10"/>
  <c r="D67" i="10"/>
  <c r="D54" i="10"/>
  <c r="D71" i="10"/>
  <c r="D92" i="10"/>
  <c r="D153" i="10"/>
  <c r="D171" i="10"/>
  <c r="D41" i="10"/>
  <c r="D169" i="10"/>
  <c r="D80" i="10"/>
  <c r="D47" i="10"/>
  <c r="D123" i="10"/>
  <c r="D90" i="10"/>
  <c r="D40" i="10"/>
  <c r="D141" i="10"/>
  <c r="D12" i="10"/>
  <c r="D148" i="10"/>
  <c r="D167" i="10"/>
  <c r="D170" i="10"/>
  <c r="D65" i="10"/>
  <c r="D48" i="10"/>
  <c r="D127" i="10"/>
  <c r="D149" i="10"/>
  <c r="D104" i="10"/>
  <c r="D78" i="10"/>
  <c r="D139" i="10"/>
  <c r="D73" i="10"/>
  <c r="D8" i="10"/>
  <c r="D101" i="10"/>
  <c r="D91" i="10"/>
  <c r="D15" i="10"/>
  <c r="D175" i="10"/>
  <c r="D162" i="10"/>
  <c r="D114" i="10"/>
  <c r="D75" i="10"/>
  <c r="D111" i="10"/>
  <c r="D82" i="10"/>
  <c r="D158" i="10"/>
  <c r="D87" i="10"/>
  <c r="D150" i="10"/>
  <c r="D44" i="10"/>
  <c r="D30" i="10"/>
  <c r="D13" i="10"/>
  <c r="D155" i="10"/>
  <c r="D85" i="10"/>
  <c r="D121" i="10"/>
  <c r="D110" i="10"/>
  <c r="D64" i="10"/>
  <c r="D157" i="10"/>
  <c r="D77" i="10"/>
  <c r="D58" i="10"/>
  <c r="D173" i="10"/>
  <c r="D151" i="10"/>
  <c r="D126" i="10"/>
  <c r="D154" i="10"/>
  <c r="D147" i="10"/>
  <c r="D55" i="10"/>
  <c r="D105" i="10"/>
  <c r="D42" i="10"/>
  <c r="D56" i="10"/>
  <c r="D60" i="10"/>
  <c r="D146" i="10"/>
  <c r="D168" i="10"/>
  <c r="D166" i="10"/>
  <c r="D108" i="10"/>
  <c r="D99" i="10"/>
  <c r="D140" i="10"/>
  <c r="D165" i="10"/>
  <c r="D156" i="10"/>
  <c r="D100" i="10"/>
  <c r="D35" i="10"/>
  <c r="D49" i="10"/>
  <c r="D174" i="10"/>
  <c r="D152" i="10"/>
  <c r="D161" i="10"/>
  <c r="D88" i="10"/>
  <c r="D115" i="10"/>
  <c r="D18" i="10"/>
  <c r="D5" i="10"/>
  <c r="D122" i="10"/>
  <c r="D23" i="10"/>
  <c r="D98" i="10"/>
  <c r="G5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Bruce Kidd</author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5" authorId="0" shapeId="0" xr:uid="{00000000-0006-0000-0800-00000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L36" authorId="0" shapeId="0" xr:uid="{00000000-0006-0000-08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L37" authorId="0" shapeId="0" xr:uid="{00000000-0006-0000-08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Q45" authorId="0" shapeId="0" xr:uid="{00000000-0006-0000-0800-00007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discount on club deal - does not provide original price though</t>
        </r>
      </text>
    </comment>
    <comment ref="N46" authorId="0" shapeId="0" xr:uid="{00000000-0006-0000-0800-00006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Does not have the same brand - only has an organic version which is more than twice the price</t>
        </r>
      </text>
    </comment>
    <comment ref="L47" authorId="0" shapeId="0" xr:uid="{00000000-0006-0000-08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48" authorId="0" shapeId="0" xr:uid="{00000000-0006-0000-0800-00000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49" authorId="0" shapeId="0" xr:uid="{00000000-0006-0000-0800-00000B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50" authorId="0" shapeId="0" xr:uid="{00000000-0006-0000-0800-00000C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1" authorId="0" shapeId="0" xr:uid="{00000000-0006-0000-0800-00000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2" authorId="0" shapeId="0" xr:uid="{00000000-0006-0000-0800-00000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3" authorId="0" shapeId="0" xr:uid="{00000000-0006-0000-0800-00000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54" authorId="0" shapeId="0" xr:uid="{00000000-0006-0000-0800-00001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55" authorId="0" shapeId="0" xr:uid="{00000000-0006-0000-0800-00001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65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66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67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1" authorId="0" shapeId="0" xr:uid="{00000000-0006-0000-08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1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72" authorId="0" shapeId="0" xr:uid="{00000000-0006-0000-0800-00001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2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73" authorId="0" shapeId="0" xr:uid="{00000000-0006-0000-0800-00001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3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9" authorId="0" shapeId="0" xr:uid="{00000000-0006-0000-0800-00002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0" authorId="0" shapeId="0" xr:uid="{00000000-0006-0000-0800-00002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1" authorId="0" shapeId="0" xr:uid="{00000000-0006-0000-0800-00002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2" authorId="0" shapeId="0" xr:uid="{00000000-0006-0000-0800-00002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L93" authorId="0" shapeId="0" xr:uid="{00000000-0006-0000-0800-00002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Washed</t>
        </r>
      </text>
    </comment>
    <comment ref="L94" authorId="0" shapeId="0" xr:uid="{00000000-0006-0000-0800-00002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Washed</t>
        </r>
      </text>
    </comment>
    <comment ref="L95" authorId="0" shapeId="0" xr:uid="{00000000-0006-0000-0800-00002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L96" authorId="0" shapeId="0" xr:uid="{00000000-0006-0000-0800-00002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L97" authorId="0" shapeId="0" xr:uid="{00000000-0006-0000-0800-00002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N98" authorId="0" shapeId="0" xr:uid="{00000000-0006-0000-0800-00007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99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00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04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5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6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7" authorId="0" shapeId="0" xr:uid="{00000000-0006-0000-0800-00002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08" authorId="0" shapeId="0" xr:uid="{00000000-0006-0000-0800-00002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09" authorId="0" shapeId="0" xr:uid="{00000000-0006-0000-0800-00002F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25" authorId="0" shapeId="0" xr:uid="{00000000-0006-0000-0800-000030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L137" authorId="0" shapeId="0" xr:uid="{00000000-0006-0000-0800-00003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L138" authorId="0" shapeId="0" xr:uid="{00000000-0006-0000-0800-00003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L139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55" authorId="0" shapeId="0" xr:uid="{00000000-0006-0000-0800-00003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A17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Other foods in current and healthy diet start here</t>
        </r>
      </text>
    </comment>
    <comment ref="L170" authorId="0" shapeId="0" xr:uid="{00000000-0006-0000-0800-00003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L171" authorId="0" shapeId="0" xr:uid="{00000000-0006-0000-0800-00003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mixed (green and red)</t>
        </r>
      </text>
    </comment>
    <comment ref="L172" authorId="0" shapeId="0" xr:uid="{00000000-0006-0000-0800-00003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173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174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175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71" authorId="0" shapeId="0" xr:uid="{00000000-0006-0000-0800-00004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strawberry patch</t>
        </r>
      </text>
    </comment>
    <comment ref="L284" authorId="0" shapeId="0" xr:uid="{00000000-0006-0000-0800-00004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L287" authorId="0" shapeId="0" xr:uid="{00000000-0006-0000-0800-00004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L288" authorId="0" shapeId="0" xr:uid="{00000000-0006-0000-0800-00004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Pams Tender Basted Chicken Portions</t>
        </r>
      </text>
    </comment>
    <comment ref="L289" authorId="0" shapeId="0" xr:uid="{00000000-0006-0000-0800-00004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Chicken Portions Mixed</t>
        </r>
      </text>
    </comment>
    <comment ref="N290" authorId="0" shapeId="0" xr:uid="{00000000-0006-0000-0800-00007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Smoked Chicken</t>
        </r>
      </text>
    </comment>
    <comment ref="N291" authorId="0" shapeId="0" xr:uid="{00000000-0006-0000-0800-00007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Smoked Chicken</t>
        </r>
      </text>
    </comment>
    <comment ref="L296" authorId="0" shapeId="0" xr:uid="{00000000-0006-0000-0800-00004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L298" authorId="0" shapeId="0" xr:uid="{00000000-0006-0000-0800-00004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basa</t>
        </r>
      </text>
    </comment>
    <comment ref="L311" authorId="0" shapeId="0" xr:uid="{00000000-0006-0000-0800-000048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L312" authorId="0" shapeId="0" xr:uid="{00000000-0006-0000-0800-00004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L317" authorId="0" shapeId="0" xr:uid="{00000000-0006-0000-0800-00004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18" authorId="0" shapeId="0" xr:uid="{00000000-0006-0000-0800-00004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19" authorId="0" shapeId="0" xr:uid="{00000000-0006-0000-0800-00004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26" authorId="0" shapeId="0" xr:uid="{00000000-0006-0000-0800-00004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7" authorId="0" shapeId="0" xr:uid="{00000000-0006-0000-0800-00004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8" authorId="0" shapeId="0" xr:uid="{00000000-0006-0000-0800-00004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9" authorId="0" shapeId="0" xr:uid="{00000000-0006-0000-0800-00005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Cherry Fruit Cake</t>
        </r>
      </text>
    </comment>
    <comment ref="L331" authorId="0" shapeId="0" xr:uid="{00000000-0006-0000-0800-00005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light fruit cake</t>
        </r>
      </text>
    </comment>
    <comment ref="L346" authorId="0" shapeId="0" xr:uid="{00000000-0006-0000-0800-00005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L347" authorId="0" shapeId="0" xr:uid="{00000000-0006-0000-0800-00005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Chocolate Chip Muffin</t>
        </r>
      </text>
    </comment>
    <comment ref="L348" authorId="0" shapeId="0" xr:uid="{00000000-0006-0000-0800-00005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Instore Bakery Muffins Mixed</t>
        </r>
      </text>
    </comment>
    <comment ref="L352" authorId="0" shapeId="0" xr:uid="{00000000-0006-0000-0800-00005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53" authorId="0" shapeId="0" xr:uid="{00000000-0006-0000-0800-00005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54" authorId="0" shapeId="0" xr:uid="{00000000-0006-0000-0800-000057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76" authorId="0" shapeId="0" xr:uid="{00000000-0006-0000-0800-000058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L377" authorId="0" shapeId="0" xr:uid="{00000000-0006-0000-0800-00005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L378" authorId="0" shapeId="0" xr:uid="{00000000-0006-0000-0800-00005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Apricot</t>
        </r>
      </text>
    </comment>
    <comment ref="L379" authorId="0" shapeId="0" xr:uid="{00000000-0006-0000-0800-00005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80" authorId="0" shapeId="0" xr:uid="{00000000-0006-0000-0800-00005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81" authorId="0" shapeId="0" xr:uid="{00000000-0006-0000-0800-00005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91" authorId="0" shapeId="0" xr:uid="{00000000-0006-0000-0800-00005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2" authorId="0" shapeId="0" xr:uid="{00000000-0006-0000-0800-00005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3" authorId="0" shapeId="0" xr:uid="{00000000-0006-0000-0800-00006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4" authorId="0" shapeId="0" xr:uid="{00000000-0006-0000-0800-00006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97" authorId="0" shapeId="0" xr:uid="{00000000-0006-0000-0800-00006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L409" authorId="0" shapeId="0" xr:uid="{00000000-0006-0000-0800-00006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L410" authorId="0" shapeId="0" xr:uid="{00000000-0006-0000-0800-00006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L442" authorId="0" shapeId="0" xr:uid="{00000000-0006-0000-0800-00006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L444" authorId="0" shapeId="0" xr:uid="{00000000-0006-0000-0800-00006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L459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494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494" authorId="0" shapeId="0" xr:uid="{00000000-0006-0000-0800-00007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not sure if this applies</t>
        </r>
      </text>
    </comment>
    <comment ref="T494" authorId="0" shapeId="0" xr:uid="{00000000-0006-0000-0800-00007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not sure if this applies</t>
        </r>
      </text>
    </comment>
    <comment ref="L507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08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09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13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14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28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  <comment ref="L529" authorId="1" shapeId="0" xr:uid="{9BD3221F-E7BD-46D1-B6B9-33AEA039F91E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  <comment ref="L530" authorId="1" shapeId="0" xr:uid="{BB73F5AE-A591-475D-B2C6-03143C079764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  <comment ref="L531" authorId="1" shapeId="0" xr:uid="{1870B81C-FB90-49AE-AC3E-761B684DFCED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28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B33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B34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B36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B45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B50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2" authorId="0" shapeId="0" xr:uid="{00000000-0006-0000-0900-00000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Huntley and Palmers Original 8 Grain Wholegrain Crackers</t>
        </r>
      </text>
    </comment>
    <comment ref="B53" authorId="0" shapeId="0" xr:uid="{00000000-0006-0000-0900-00000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Large Light Fruit Cake</t>
        </r>
      </text>
    </comment>
    <comment ref="B57" authorId="0" shapeId="0" xr:uid="{00000000-0006-0000-0900-00000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B71" authorId="0" shapeId="0" xr:uid="{00000000-0006-0000-0900-00001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B84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97" authorId="0" shapeId="0" xr:uid="{00000000-0006-0000-0900-00001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B102" authorId="0" shapeId="0" xr:uid="{00000000-0006-0000-0900-00001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B103" authorId="0" shapeId="0" xr:uid="{00000000-0006-0000-0900-00001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B113" authorId="0" shapeId="0" xr:uid="{00000000-0006-0000-0900-00001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B114" authorId="0" shapeId="0" xr:uid="{00000000-0006-0000-0900-00001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B118" authorId="0" shapeId="0" xr:uid="{00000000-0006-0000-09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B119" authorId="0" shapeId="0" xr:uid="{00000000-0006-0000-0900-00001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B120" authorId="0" shapeId="0" xr:uid="{00000000-0006-0000-0900-00001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B121" authorId="0" shapeId="0" xr:uid="{00000000-0006-0000-0900-00001B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B140" authorId="0" shapeId="0" xr:uid="{00000000-0006-0000-0900-00001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B141" authorId="0" shapeId="0" xr:uid="{00000000-0006-0000-0900-00001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42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49" authorId="0" shapeId="0" xr:uid="{00000000-0006-0000-0900-00001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B150" authorId="0" shapeId="0" xr:uid="{00000000-0006-0000-0900-00002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B152" authorId="0" shapeId="0" xr:uid="{00000000-0006-0000-0900-00002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B153" authorId="0" shapeId="0" xr:uid="{00000000-0006-0000-0900-00002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B154" authorId="0" shapeId="0" xr:uid="{00000000-0006-0000-0900-00002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55" authorId="0" shapeId="0" xr:uid="{00000000-0006-0000-0900-00002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B160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75" authorId="0" shapeId="0" xr:uid="{00000000-0006-0000-0900-00002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5" authorId="0" shapeId="0" xr:uid="{00000000-0006-0000-0A00-00000C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B47" authorId="0" shapeId="0" xr:uid="{00000000-0006-0000-0A00-00000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B51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2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4" authorId="0" shapeId="0" xr:uid="{00000000-0006-0000-0A00-000010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B58" authorId="0" shapeId="0" xr:uid="{00000000-0006-0000-0A00-00001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B61" authorId="0" shapeId="0" xr:uid="{00000000-0006-0000-0A00-00001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B70" authorId="0" shapeId="0" xr:uid="{00000000-0006-0000-0A00-00001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B81" authorId="0" shapeId="0" xr:uid="{00000000-0006-0000-0A00-00001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Berry flavour</t>
        </r>
      </text>
    </comment>
    <comment ref="B82" authorId="0" shapeId="0" xr:uid="{77403C9E-4BF9-425B-A604-984A67397BB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Berry flavour</t>
        </r>
      </text>
    </comment>
    <comment ref="B95" authorId="0" shapeId="0" xr:uid="{00000000-0006-0000-0A00-00001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B96" authorId="0" shapeId="0" xr:uid="{00000000-0006-0000-0A00-00001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B101" authorId="0" shapeId="0" xr:uid="{00000000-0006-0000-0A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B104" authorId="0" shapeId="0" xr:uid="{00000000-0006-0000-0A00-00001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B106" authorId="0" shapeId="0" xr:uid="{00000000-0006-0000-0A00-00001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B107" authorId="0" shapeId="0" xr:uid="{00000000-0006-0000-0A00-00001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08" authorId="0" shapeId="0" xr:uid="{00000000-0006-0000-0A00-00001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Large Light Fruit Cake</t>
        </r>
      </text>
    </comment>
    <comment ref="B113" authorId="0" shapeId="0" xr:uid="{00000000-0006-0000-0A00-00001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B115" authorId="0" shapeId="0" xr:uid="{00000000-0006-0000-0A00-00001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B123" authorId="0" shapeId="0" xr:uid="{00000000-0006-0000-0A00-00001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B124" authorId="0" shapeId="0" xr:uid="{00000000-0006-0000-0A00-00002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B126" authorId="0" shapeId="0" xr:uid="{00000000-0006-0000-0A00-00002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B127" authorId="0" shapeId="0" xr:uid="{00000000-0006-0000-0A00-00002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28" authorId="0" shapeId="0" xr:uid="{00000000-0006-0000-0A00-00002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B132" authorId="0" shapeId="0" xr:uid="{00000000-0006-0000-0A00-00002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B142" authorId="0" shapeId="0" xr:uid="{00000000-0006-0000-0A00-00002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B164" authorId="0" shapeId="0" xr:uid="{00000000-0006-0000-0A00-00002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<sst xmlns="http://schemas.openxmlformats.org/spreadsheetml/2006/main" count="10946" uniqueCount="781">
  <si>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</si>
  <si>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</si>
  <si>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</si>
  <si>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</si>
  <si>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</si>
  <si>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</si>
  <si>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</si>
  <si>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</si>
  <si>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</si>
  <si>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</si>
  <si>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</si>
  <si>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</si>
  <si>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</si>
  <si>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</si>
  <si>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</si>
  <si>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</si>
  <si>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</si>
  <si>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</si>
  <si>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</si>
  <si>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</si>
  <si>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</si>
  <si>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</si>
  <si>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</si>
  <si>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</si>
  <si>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</si>
  <si>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</si>
  <si>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</si>
  <si>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</si>
  <si>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</si>
  <si>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</si>
  <si>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</si>
  <si>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</si>
  <si>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</si>
  <si>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</si>
  <si>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</si>
  <si>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</si>
  <si>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</si>
  <si>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</si>
  <si>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</si>
  <si>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</si>
  <si>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</si>
  <si>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</si>
  <si>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</si>
  <si>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</si>
  <si>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</si>
  <si>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</si>
  <si>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</si>
  <si>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</si>
  <si>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</si>
  <si>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</si>
  <si>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</si>
  <si>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</si>
  <si>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</si>
  <si>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</si>
  <si>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</si>
  <si>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</si>
  <si>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</si>
  <si>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</si>
  <si>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</si>
  <si>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</si>
  <si>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</si>
  <si>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</si>
  <si>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</si>
  <si>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</si>
  <si>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</si>
  <si>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</si>
  <si>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</si>
  <si>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</si>
  <si>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</si>
  <si>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</si>
  <si>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</si>
  <si>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</si>
  <si>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</si>
  <si>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</si>
  <si>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</si>
  <si>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</si>
  <si>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</si>
  <si>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</si>
  <si>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</si>
  <si>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</si>
  <si>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</si>
  <si>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</si>
  <si>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</si>
  <si>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</si>
  <si>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</si>
  <si>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</si>
  <si>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</si>
  <si>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</si>
  <si>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</si>
  <si>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</si>
  <si>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</si>
  <si>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</si>
  <si>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</si>
  <si>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</si>
  <si>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</si>
  <si>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</si>
  <si>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</si>
  <si>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</si>
  <si>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</si>
  <si>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</si>
  <si>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</si>
  <si>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</si>
  <si>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</si>
  <si>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</si>
  <si>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</si>
  <si>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</si>
  <si>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</si>
  <si>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</si>
  <si>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</si>
  <si>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</si>
  <si>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</si>
  <si>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</si>
  <si>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</si>
  <si>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</si>
  <si>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</si>
  <si>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</si>
  <si>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</si>
  <si>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</si>
  <si>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</si>
  <si>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</si>
  <si>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</si>
  <si>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</si>
  <si>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</si>
  <si>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</si>
  <si>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</si>
  <si>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</si>
  <si>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</si>
  <si>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</si>
  <si>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</si>
  <si>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</si>
  <si>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</si>
  <si>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</si>
  <si>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</si>
  <si>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</si>
  <si>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</si>
  <si>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</si>
  <si>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</si>
  <si>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</si>
  <si>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</si>
  <si>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</si>
  <si>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</si>
  <si>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</si>
  <si>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</si>
  <si>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</si>
  <si>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</si>
  <si>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Mixed grain crackers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</si>
  <si>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</si>
  <si>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</si>
  <si>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</si>
  <si>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</si>
  <si>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</si>
  <si>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</si>
  <si>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</si>
  <si>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</si>
  <si>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</si>
  <si>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</si>
  <si>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</si>
  <si>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</si>
  <si>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</si>
  <si>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</si>
  <si>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</si>
  <si>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</si>
  <si>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</si>
  <si>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</si>
  <si>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</si>
  <si>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</si>
  <si>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</si>
  <si>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</si>
  <si>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</si>
  <si>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</si>
  <si>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</si>
  <si>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</si>
  <si>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</si>
  <si>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</si>
  <si>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</si>
  <si>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</si>
  <si>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</si>
  <si>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</si>
  <si>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</si>
  <si>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</si>
  <si>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</si>
  <si>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</si>
  <si>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</si>
  <si>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</si>
  <si>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</si>
  <si>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</si>
  <si>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</si>
  <si>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</si>
  <si>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</si>
  <si>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</si>
  <si>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</si>
  <si>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</si>
  <si>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</si>
  <si>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</si>
  <si>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</si>
  <si>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</si>
  <si>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</si>
  <si>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</si>
  <si>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</si>
  <si>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</si>
  <si>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</si>
  <si>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</si>
  <si>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</si>
  <si>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</si>
  <si>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</si>
  <si>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</si>
  <si>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</si>
  <si>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</si>
  <si>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</si>
  <si>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</si>
  <si>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</si>
  <si>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</si>
  <si>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</si>
  <si>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</si>
  <si>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</si>
  <si>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</si>
  <si>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</si>
  <si>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</si>
  <si>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</si>
  <si>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</si>
  <si>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</si>
  <si>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</si>
  <si>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</si>
  <si>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</si>
  <si>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Chickpeas, canned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</si>
  <si>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</si>
  <si>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</si>
  <si>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</si>
  <si>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</si>
  <si>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</si>
  <si>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</si>
  <si>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</si>
  <si>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</si>
  <si>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</si>
  <si>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</si>
  <si>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</si>
  <si>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</si>
  <si>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</si>
  <si>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</si>
  <si>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</si>
  <si>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</si>
  <si>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</si>
  <si>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</si>
  <si>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</si>
  <si>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</si>
  <si>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</si>
  <si>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</si>
  <si>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</si>
  <si>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</si>
  <si>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</si>
  <si>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</si>
  <si>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</si>
  <si>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</si>
  <si>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</si>
  <si>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</si>
  <si>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</si>
  <si>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</si>
  <si>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</si>
  <si>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</si>
  <si>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</si>
  <si>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</si>
  <si>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</si>
  <si>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</si>
  <si>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</si>
  <si>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</si>
  <si>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</si>
  <si>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</si>
  <si>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</si>
  <si>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</si>
  <si>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</si>
  <si>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</si>
  <si>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</si>
  <si>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</si>
  <si>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</si>
  <si>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</si>
  <si>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</si>
  <si>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</si>
  <si>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</si>
  <si>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</si>
  <si>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</si>
  <si>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</si>
  <si>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</si>
  <si>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</si>
  <si>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</si>
  <si>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</si>
  <si>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</si>
  <si>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</si>
  <si>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</si>
  <si>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</si>
  <si>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</si>
  <si>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</si>
  <si>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</si>
  <si>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</si>
  <si>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</si>
  <si>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</si>
  <si>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</si>
  <si>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</si>
  <si>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</si>
  <si>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</si>
  <si>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</si>
  <si>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</si>
  <si>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</si>
  <si>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</si>
  <si>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</si>
  <si>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</si>
  <si>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</si>
  <si>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</si>
  <si>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</si>
  <si>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</si>
  <si>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</si>
  <si>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</si>
  <si>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</si>
  <si>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</si>
  <si>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</si>
  <si>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</si>
  <si>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</si>
  <si>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</si>
  <si>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</si>
  <si>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</si>
  <si>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</si>
  <si>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</si>
  <si>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</si>
  <si>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</si>
  <si>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</si>
  <si>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</si>
  <si>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</si>
  <si>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</si>
  <si>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</si>
  <si>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</si>
  <si>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</si>
  <si>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</si>
  <si>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</si>
  <si>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</si>
  <si>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</si>
  <si>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</si>
  <si>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</si>
  <si>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</si>
  <si>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</si>
  <si>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</si>
  <si>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</si>
  <si>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</si>
  <si>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</si>
  <si>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</si>
  <si>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</si>
  <si>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</si>
  <si>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</si>
  <si>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</si>
  <si>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</si>
  <si>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</si>
  <si>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</si>
  <si>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</si>
  <si>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</si>
  <si>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</si>
  <si>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</si>
  <si>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</si>
  <si>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</si>
  <si>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</si>
  <si>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</si>
  <si>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</si>
  <si>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</si>
  <si>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</si>
  <si>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</si>
  <si>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</si>
  <si>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</si>
  <si>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</si>
  <si>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</si>
  <si>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</si>
  <si>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</si>
  <si>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</si>
  <si>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</si>
  <si>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</si>
  <si>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</si>
  <si>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</si>
  <si>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</si>
  <si>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</si>
  <si>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</si>
  <si>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</si>
  <si>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</si>
  <si>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</si>
  <si>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</si>
  <si>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</si>
  <si>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</si>
  <si>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</si>
  <si>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</si>
  <si>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</si>
  <si>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</si>
  <si>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</si>
  <si>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</si>
  <si>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</si>
  <si>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</si>
  <si>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</si>
  <si>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</si>
  <si>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</si>
  <si>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</si>
  <si>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</si>
  <si>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</si>
  <si>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</si>
  <si>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</si>
  <si>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</si>
  <si>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</si>
  <si>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</si>
  <si>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</si>
  <si>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</si>
  <si>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</si>
  <si>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</si>
  <si>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</si>
  <si>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</si>
  <si>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</si>
  <si>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</si>
  <si>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</si>
  <si>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</si>
  <si>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</si>
  <si>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Yoghurt, reduced-fat flavoured</t>
  </si>
  <si>
    <t>chicken pieces with bone</t>
  </si>
  <si>
    <t>Coconut cream regular</t>
  </si>
  <si>
    <t>Coconut cream lite</t>
  </si>
  <si>
    <t>Biscuits, chocolate chip</t>
  </si>
  <si>
    <t>Doughnuts, cream</t>
  </si>
  <si>
    <t>Corned beef regular</t>
  </si>
  <si>
    <t>Mutton flaps</t>
  </si>
  <si>
    <t>Strawberry jam</t>
  </si>
  <si>
    <t>Marmite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</si>
  <si>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</si>
  <si>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</si>
  <si>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</si>
  <si>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</si>
  <si>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</si>
  <si>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</si>
  <si>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</si>
  <si>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</si>
  <si>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</si>
  <si>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</si>
  <si>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</si>
  <si>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</si>
  <si>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</si>
  <si>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</si>
  <si>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</si>
  <si>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</si>
  <si>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</si>
  <si>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</si>
  <si>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</si>
  <si>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</si>
  <si>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</si>
  <si>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</si>
  <si>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</si>
  <si>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</si>
  <si>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</si>
  <si>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</si>
  <si>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</si>
  <si>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</si>
  <si>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</si>
  <si>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</si>
  <si>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</si>
  <si>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</si>
  <si>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</si>
  <si>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</si>
  <si>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</si>
  <si>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</si>
  <si>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</si>
  <si>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</si>
  <si>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</si>
  <si>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</si>
  <si>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</si>
  <si>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</si>
  <si>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</si>
  <si>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</si>
  <si>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</si>
  <si>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</si>
  <si>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</si>
  <si>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</si>
  <si>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</si>
  <si>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</si>
  <si>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</si>
  <si>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</si>
  <si>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</si>
  <si>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&lt;10% E</t>
  </si>
  <si>
    <t>&lt;10%</t>
  </si>
  <si>
    <t>15-25%</t>
  </si>
  <si>
    <t>14 boy</t>
  </si>
  <si>
    <t>adult women</t>
  </si>
  <si>
    <t>adult man</t>
  </si>
  <si>
    <t>Planetary_vegan diet per day</t>
  </si>
  <si>
    <t>Healthy diet per day</t>
  </si>
  <si>
    <t>20-35%</t>
  </si>
  <si>
    <t>45-65%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</si>
  <si>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</si>
  <si>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</si>
  <si>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</si>
  <si>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</si>
  <si>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</si>
  <si>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</si>
  <si>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</si>
  <si>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</si>
  <si>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</si>
  <si>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</si>
  <si>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</si>
  <si>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</si>
  <si>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</si>
  <si>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</si>
  <si>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</si>
  <si>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</si>
  <si>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</si>
  <si>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</si>
  <si>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</si>
  <si>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</si>
  <si>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</si>
  <si>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</si>
  <si>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</si>
  <si>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</si>
  <si>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</si>
  <si>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</si>
  <si>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</si>
  <si>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adult man max</t>
  </si>
  <si>
    <t>fruit (s)</t>
  </si>
  <si>
    <t>starchy vege (s)</t>
  </si>
  <si>
    <t>vege (s)</t>
  </si>
  <si>
    <t>dairy (s)</t>
  </si>
  <si>
    <t>grains (s)</t>
  </si>
  <si>
    <t>protein (s)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</si>
  <si>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</si>
  <si>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</si>
  <si>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</si>
  <si>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</si>
  <si>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</si>
  <si>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</si>
  <si>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</si>
  <si>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</si>
  <si>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</si>
  <si>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</si>
  <si>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</si>
  <si>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</si>
  <si>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</si>
  <si>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</si>
  <si>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</si>
  <si>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</si>
  <si>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</si>
  <si>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</si>
  <si>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</si>
  <si>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</si>
  <si>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</si>
  <si>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</si>
  <si>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</si>
  <si>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</si>
  <si>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</si>
  <si>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</si>
  <si>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</si>
  <si>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</si>
  <si>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</si>
  <si>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</si>
  <si>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</si>
  <si>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</si>
  <si>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</si>
  <si>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</si>
  <si>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</si>
  <si>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</si>
  <si>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</si>
  <si>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</si>
  <si>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</si>
  <si>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 xml:space="preserve"> Discretionary foods</t>
  </si>
  <si>
    <t>Protein foods: Meat, poultry, seafood, eggs, legumes, nuts, seeds serves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</si>
  <si>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</si>
  <si>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</si>
  <si>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</si>
  <si>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</si>
  <si>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</si>
  <si>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 - Vegan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</si>
  <si>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</si>
  <si>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</si>
  <si>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</si>
  <si>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</si>
  <si>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</si>
  <si>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</si>
  <si>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</si>
  <si>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</si>
  <si>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</si>
  <si>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</si>
  <si>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</si>
  <si>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</si>
  <si>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</si>
  <si>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</si>
  <si>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</si>
  <si>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</si>
  <si>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</si>
  <si>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</si>
  <si>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</si>
  <si>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</si>
  <si>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</si>
  <si>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</si>
  <si>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</si>
  <si>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</si>
  <si>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</si>
  <si>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</si>
  <si>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</si>
  <si>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</si>
  <si>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</si>
  <si>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</si>
  <si>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</si>
  <si>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</si>
  <si>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</si>
  <si>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</si>
  <si>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</si>
  <si>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</si>
  <si>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</si>
  <si>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</si>
  <si>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</si>
  <si>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</si>
  <si>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</si>
  <si>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</si>
  <si>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</si>
  <si>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</si>
  <si>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</si>
  <si>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</si>
  <si>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</si>
  <si>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</si>
  <si>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</si>
  <si>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sauces, dressings, spreads, sugars</t>
  </si>
  <si>
    <t>oil/fats</t>
  </si>
  <si>
    <t>Essentials</t>
  </si>
  <si>
    <t>Coulston Hill</t>
  </si>
  <si>
    <t xml:space="preserve">Otaika Valley 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</si>
  <si>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</si>
  <si>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</si>
  <si>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</si>
  <si>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</si>
  <si>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</si>
  <si>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</si>
  <si>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</si>
  <si>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</si>
  <si>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</si>
  <si>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</si>
  <si>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</si>
  <si>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</si>
  <si>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</si>
  <si>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</si>
  <si>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</si>
  <si>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</si>
  <si>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</si>
  <si>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</si>
  <si>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</si>
  <si>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</si>
  <si>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</si>
  <si>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</si>
  <si>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</si>
  <si>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</si>
  <si>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</si>
  <si>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</si>
  <si>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</si>
  <si>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</si>
  <si>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</si>
  <si>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</si>
  <si>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</si>
  <si>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</si>
  <si>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</si>
  <si>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</si>
  <si>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</si>
  <si>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</si>
  <si>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</si>
  <si>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</si>
  <si>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</si>
  <si>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</si>
  <si>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</si>
  <si>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</si>
  <si>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</si>
  <si>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</si>
  <si>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</si>
  <si>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</si>
  <si>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</si>
  <si>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</si>
  <si>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</si>
  <si>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</si>
  <si>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</si>
  <si>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</si>
  <si>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</si>
  <si>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</si>
  <si>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</si>
  <si>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</si>
  <si>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</si>
  <si>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</si>
  <si>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</si>
  <si>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</si>
  <si>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</si>
  <si>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</si>
  <si>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</si>
  <si>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</si>
  <si>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</si>
  <si>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</si>
  <si>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</si>
  <si>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</si>
  <si>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</si>
  <si>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</si>
  <si>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</si>
  <si>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</si>
  <si>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</si>
  <si>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</si>
  <si>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</si>
  <si>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</si>
  <si>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</si>
  <si>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</si>
  <si>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</si>
  <si>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</si>
  <si>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</si>
  <si>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</si>
  <si>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</si>
  <si>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</si>
  <si>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</si>
  <si>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</si>
  <si>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</si>
  <si>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Edgell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</si>
  <si>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</si>
  <si>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</si>
  <si>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</si>
  <si>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</si>
  <si>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</si>
  <si>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</si>
  <si>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</si>
  <si>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</si>
  <si>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</si>
  <si>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</si>
  <si>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</si>
  <si>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</si>
  <si>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</si>
  <si>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</si>
  <si>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</si>
  <si>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</si>
  <si>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</si>
  <si>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</si>
  <si>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</si>
  <si>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</si>
  <si>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</si>
  <si>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</si>
  <si>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</si>
  <si>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</si>
  <si>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</si>
  <si>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</si>
  <si>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</si>
  <si>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</si>
  <si>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</si>
  <si>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</si>
  <si>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</si>
  <si>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</si>
  <si>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</si>
  <si>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</si>
  <si>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</si>
  <si>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</si>
  <si>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</si>
  <si>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</si>
  <si>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</si>
  <si>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</si>
  <si>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</si>
  <si>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</si>
  <si>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</si>
  <si>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</si>
  <si>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</si>
  <si>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</si>
  <si>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</si>
  <si>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</si>
  <si>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</si>
  <si>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</si>
  <si>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</si>
  <si>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</si>
  <si>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</si>
  <si>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30-45%</t>
  </si>
  <si>
    <t>35-55%</t>
  </si>
  <si>
    <t>08111</t>
  </si>
  <si>
    <t xml:space="preserve">Seed,sesame butter,Tahini </t>
  </si>
  <si>
    <t>Chantal</t>
  </si>
  <si>
    <t>Mixed Grain Crispbread</t>
  </si>
  <si>
    <t>03075</t>
  </si>
  <si>
    <t>03076</t>
  </si>
  <si>
    <t>Soy sauce regular</t>
  </si>
  <si>
    <t>Soy sauce reduced salt</t>
  </si>
  <si>
    <t>Soft drink powder</t>
  </si>
  <si>
    <t>Fruit, serves</t>
  </si>
  <si>
    <t>Vegetables serves</t>
  </si>
  <si>
    <t>starchy vegetables</t>
  </si>
  <si>
    <t>Fats &amp; oils serves</t>
  </si>
  <si>
    <t xml:space="preserve"> Discretionary foods serves</t>
  </si>
  <si>
    <t>Sauces, dressings, spreads, sugars serves</t>
  </si>
  <si>
    <t>Beverages serves</t>
  </si>
  <si>
    <t>Takeaway serves</t>
  </si>
  <si>
    <t>Common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</si>
</sst>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family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i/>
      <sz val="12"/>
      <color rgb="FF000000"/>
      <name val="Calibri"/>
      <family val="2"/>
    </font>
    <font>
      <b/>
      <sz val="12"/>
      <color rgb="FFFF0000"/>
      <name val="Cambria"/>
      <family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1"/>
    </font>
    <font>
      <sz val="11"/>
      <color rgb="FF000000"/>
      <name val="Calibri"/>
      <family val="2"/>
      <charset val="1"/>
    </font>
    <font>
      <i/>
      <sz val="12"/>
      <name val="Cambria"/>
      <family val="1"/>
    </font>
    <font>
      <sz val="12"/>
      <name val="Cambria"/>
      <family val="1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"/>
    </font>
    <font>
      <b/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4">
    <xf numFmtId="0" fontId="0" fillId="0" borderId="0"/>
    <xf numFmtId="165" fontId="28" fillId="0" borderId="0" applyBorder="0" applyProtection="0"/>
    <xf numFmtId="0" fontId="2" fillId="0" borderId="0"/>
    <xf numFmtId="0" fontId="31" fillId="0" borderId="0"/>
  </cellStyleXfs>
  <cellXfs count="27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2" applyFont="1" applyFill="1" applyAlignment="1">
      <alignment horizontal="center"/>
    </xf>
    <xf numFmtId="0" fontId="4" fillId="0" borderId="0" xfId="2" applyFont="1"/>
    <xf numFmtId="0" fontId="3" fillId="4" borderId="0" xfId="2" applyFont="1" applyFill="1"/>
    <xf numFmtId="0" fontId="3" fillId="4" borderId="0" xfId="2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7" fillId="0" borderId="0" xfId="0" applyFont="1" applyAlignment="1"/>
    <xf numFmtId="0" fontId="6" fillId="4" borderId="0" xfId="0" applyFont="1" applyFill="1" applyBorder="1"/>
    <xf numFmtId="0" fontId="8" fillId="0" borderId="0" xfId="2" applyFont="1"/>
    <xf numFmtId="0" fontId="6" fillId="0" borderId="0" xfId="0" applyFont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/>
    <xf numFmtId="0" fontId="3" fillId="0" borderId="0" xfId="0" applyFont="1" applyBorder="1"/>
    <xf numFmtId="0" fontId="3" fillId="0" borderId="0" xfId="2" applyFont="1" applyAlignment="1">
      <alignment horizontal="left"/>
    </xf>
    <xf numFmtId="0" fontId="4" fillId="3" borderId="0" xfId="2" applyFont="1" applyFill="1"/>
    <xf numFmtId="0" fontId="4" fillId="3" borderId="0" xfId="2" applyFont="1" applyFill="1" applyAlignment="1">
      <alignment horizontal="left"/>
    </xf>
    <xf numFmtId="0" fontId="3" fillId="4" borderId="0" xfId="2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right"/>
    </xf>
    <xf numFmtId="0" fontId="9" fillId="2" borderId="0" xfId="2" applyFont="1" applyFill="1"/>
    <xf numFmtId="0" fontId="9" fillId="2" borderId="0" xfId="2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center"/>
    </xf>
    <xf numFmtId="0" fontId="11" fillId="3" borderId="0" xfId="2" applyFont="1" applyFill="1"/>
    <xf numFmtId="0" fontId="1" fillId="3" borderId="0" xfId="2" applyFont="1" applyFill="1" applyAlignment="1">
      <alignment horizontal="center"/>
    </xf>
    <xf numFmtId="0" fontId="11" fillId="3" borderId="0" xfId="2" applyFont="1" applyFill="1" applyAlignment="1">
      <alignment horizontal="center"/>
    </xf>
    <xf numFmtId="0" fontId="11" fillId="3" borderId="0" xfId="2" applyFont="1" applyFill="1" applyAlignment="1">
      <alignment wrapText="1"/>
    </xf>
    <xf numFmtId="0" fontId="1" fillId="3" borderId="0" xfId="2" applyFont="1" applyFill="1" applyAlignment="1">
      <alignment horizontal="center" wrapText="1"/>
    </xf>
    <xf numFmtId="0" fontId="1" fillId="3" borderId="0" xfId="2" applyFont="1" applyFill="1"/>
    <xf numFmtId="0" fontId="1" fillId="2" borderId="0" xfId="2" applyFont="1" applyFill="1" applyAlignment="1">
      <alignment horizontal="center"/>
    </xf>
    <xf numFmtId="0" fontId="1" fillId="0" borderId="0" xfId="2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8" fillId="0" borderId="0" xfId="2" applyNumberFormat="1" applyFont="1" applyAlignment="1">
      <alignment horizontal="center"/>
    </xf>
    <xf numFmtId="164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0" fontId="11" fillId="2" borderId="0" xfId="2" applyFont="1" applyFill="1" applyAlignment="1">
      <alignment wrapText="1"/>
    </xf>
    <xf numFmtId="0" fontId="1" fillId="2" borderId="0" xfId="2" applyFont="1" applyFill="1" applyAlignment="1">
      <alignment horizontal="center" wrapText="1"/>
    </xf>
    <xf numFmtId="0" fontId="1" fillId="2" borderId="0" xfId="2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6" borderId="0" xfId="2" applyFont="1" applyFill="1" applyAlignment="1">
      <alignment horizontal="center"/>
    </xf>
    <xf numFmtId="0" fontId="14" fillId="3" borderId="0" xfId="2" applyFont="1" applyFill="1"/>
    <xf numFmtId="0" fontId="14" fillId="3" borderId="0" xfId="2" applyFont="1" applyFill="1" applyAlignment="1">
      <alignment horizontal="center"/>
    </xf>
    <xf numFmtId="0" fontId="14" fillId="0" borderId="0" xfId="2" applyFont="1"/>
    <xf numFmtId="0" fontId="10" fillId="0" borderId="0" xfId="2" applyFont="1"/>
    <xf numFmtId="0" fontId="15" fillId="0" borderId="0" xfId="2" applyFont="1"/>
    <xf numFmtId="0" fontId="9" fillId="0" borderId="0" xfId="2" applyFont="1"/>
    <xf numFmtId="0" fontId="11" fillId="2" borderId="0" xfId="2" applyFont="1" applyFill="1" applyAlignment="1">
      <alignment horizontal="center"/>
    </xf>
    <xf numFmtId="0" fontId="11" fillId="6" borderId="0" xfId="2" applyFont="1" applyFill="1" applyAlignment="1">
      <alignment horizontal="center"/>
    </xf>
    <xf numFmtId="0" fontId="11" fillId="0" borderId="0" xfId="2" applyFont="1"/>
    <xf numFmtId="0" fontId="8" fillId="6" borderId="0" xfId="2" applyFont="1" applyFill="1" applyAlignment="1">
      <alignment horizontal="center"/>
    </xf>
    <xf numFmtId="0" fontId="1" fillId="7" borderId="0" xfId="2" applyFont="1" applyFill="1"/>
    <xf numFmtId="0" fontId="8" fillId="7" borderId="0" xfId="2" applyFont="1" applyFill="1"/>
    <xf numFmtId="0" fontId="1" fillId="7" borderId="0" xfId="2" applyFont="1" applyFill="1" applyAlignment="1">
      <alignment horizontal="center"/>
    </xf>
    <xf numFmtId="0" fontId="8" fillId="7" borderId="0" xfId="2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16" fillId="6" borderId="0" xfId="2" applyFont="1" applyFill="1" applyAlignment="1">
      <alignment horizontal="center"/>
    </xf>
    <xf numFmtId="1" fontId="1" fillId="2" borderId="0" xfId="2" applyNumberFormat="1" applyFont="1" applyFill="1" applyAlignment="1">
      <alignment horizontal="center"/>
    </xf>
    <xf numFmtId="1" fontId="8" fillId="2" borderId="0" xfId="2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" fontId="8" fillId="6" borderId="0" xfId="2" applyNumberFormat="1" applyFont="1" applyFill="1" applyAlignment="1">
      <alignment horizontal="center"/>
    </xf>
    <xf numFmtId="0" fontId="8" fillId="0" borderId="0" xfId="2" applyFont="1" applyAlignment="1">
      <alignment wrapText="1"/>
    </xf>
    <xf numFmtId="164" fontId="1" fillId="6" borderId="0" xfId="2" applyNumberFormat="1" applyFont="1" applyFill="1" applyAlignment="1">
      <alignment horizontal="center"/>
    </xf>
    <xf numFmtId="0" fontId="1" fillId="9" borderId="0" xfId="2" applyFont="1" applyFill="1" applyAlignment="1">
      <alignment horizontal="center"/>
    </xf>
    <xf numFmtId="164" fontId="1" fillId="9" borderId="0" xfId="2" applyNumberFormat="1" applyFont="1" applyFill="1" applyAlignment="1">
      <alignment horizontal="center"/>
    </xf>
    <xf numFmtId="164" fontId="8" fillId="6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9" borderId="0" xfId="2" applyFont="1" applyFill="1"/>
    <xf numFmtId="0" fontId="8" fillId="9" borderId="0" xfId="2" applyFont="1" applyFill="1" applyAlignment="1">
      <alignment horizontal="center"/>
    </xf>
    <xf numFmtId="0" fontId="8" fillId="7" borderId="0" xfId="2" applyFont="1" applyFill="1" applyAlignment="1">
      <alignment wrapText="1"/>
    </xf>
    <xf numFmtId="0" fontId="15" fillId="0" borderId="0" xfId="2" applyFont="1" applyAlignment="1">
      <alignment horizontal="center"/>
    </xf>
    <xf numFmtId="1" fontId="11" fillId="2" borderId="0" xfId="2" applyNumberFormat="1" applyFont="1" applyFill="1" applyAlignment="1">
      <alignment horizontal="center"/>
    </xf>
    <xf numFmtId="0" fontId="1" fillId="0" borderId="0" xfId="2" applyFont="1" applyAlignment="1">
      <alignment horizontal="right"/>
    </xf>
    <xf numFmtId="0" fontId="1" fillId="9" borderId="0" xfId="2" applyFont="1" applyFill="1"/>
    <xf numFmtId="0" fontId="16" fillId="9" borderId="0" xfId="2" applyFont="1" applyFill="1"/>
    <xf numFmtId="0" fontId="16" fillId="9" borderId="0" xfId="2" applyFont="1" applyFill="1" applyAlignment="1">
      <alignment horizontal="center"/>
    </xf>
    <xf numFmtId="1" fontId="1" fillId="9" borderId="0" xfId="2" applyNumberFormat="1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7" fillId="9" borderId="0" xfId="2" applyFont="1" applyFill="1"/>
    <xf numFmtId="0" fontId="0" fillId="9" borderId="0" xfId="2" applyFont="1" applyFill="1" applyAlignment="1">
      <alignment horizontal="center"/>
    </xf>
    <xf numFmtId="0" fontId="0" fillId="9" borderId="0" xfId="2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7" fillId="0" borderId="0" xfId="2" applyFont="1"/>
    <xf numFmtId="0" fontId="7" fillId="0" borderId="0" xfId="2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7" fillId="6" borderId="0" xfId="2" applyFont="1" applyFill="1" applyAlignment="1">
      <alignment horizontal="center"/>
    </xf>
    <xf numFmtId="0" fontId="7" fillId="9" borderId="0" xfId="2" applyFont="1" applyFill="1" applyAlignment="1">
      <alignment horizontal="center"/>
    </xf>
    <xf numFmtId="0" fontId="0" fillId="6" borderId="0" xfId="2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7" fillId="2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2" applyFont="1" applyAlignment="1"/>
    <xf numFmtId="0" fontId="18" fillId="3" borderId="0" xfId="2" applyFont="1" applyFill="1" applyBorder="1"/>
    <xf numFmtId="0" fontId="18" fillId="3" borderId="0" xfId="2" applyFont="1" applyFill="1" applyBorder="1" applyAlignment="1">
      <alignment horizontal="center"/>
    </xf>
    <xf numFmtId="0" fontId="18" fillId="0" borderId="0" xfId="2" applyFont="1"/>
    <xf numFmtId="0" fontId="19" fillId="0" borderId="0" xfId="2" applyFont="1"/>
    <xf numFmtId="0" fontId="19" fillId="0" borderId="0" xfId="2" applyFont="1" applyAlignment="1">
      <alignment horizontal="center"/>
    </xf>
    <xf numFmtId="0" fontId="19" fillId="10" borderId="0" xfId="2" applyFont="1" applyFill="1" applyBorder="1" applyAlignment="1">
      <alignment horizontal="center"/>
    </xf>
    <xf numFmtId="0" fontId="19" fillId="11" borderId="0" xfId="2" applyFont="1" applyFill="1" applyBorder="1"/>
    <xf numFmtId="0" fontId="19" fillId="11" borderId="0" xfId="2" applyFont="1" applyFill="1" applyBorder="1" applyAlignment="1">
      <alignment horizontal="center"/>
    </xf>
    <xf numFmtId="0" fontId="19" fillId="2" borderId="0" xfId="2" applyFont="1" applyFill="1" applyBorder="1" applyAlignment="1">
      <alignment horizontal="center"/>
    </xf>
    <xf numFmtId="0" fontId="19" fillId="10" borderId="2" xfId="2" applyFont="1" applyFill="1" applyBorder="1" applyAlignment="1">
      <alignment horizontal="center"/>
    </xf>
    <xf numFmtId="0" fontId="20" fillId="10" borderId="0" xfId="2" applyFont="1" applyFill="1" applyBorder="1" applyAlignment="1">
      <alignment horizontal="center"/>
    </xf>
    <xf numFmtId="0" fontId="19" fillId="10" borderId="3" xfId="2" applyFont="1" applyFill="1" applyBorder="1" applyAlignment="1">
      <alignment horizontal="center"/>
    </xf>
    <xf numFmtId="1" fontId="19" fillId="2" borderId="0" xfId="2" applyNumberFormat="1" applyFont="1" applyFill="1" applyBorder="1" applyAlignment="1">
      <alignment horizontal="center"/>
    </xf>
    <xf numFmtId="0" fontId="19" fillId="8" borderId="0" xfId="2" applyFont="1" applyFill="1" applyBorder="1" applyAlignment="1">
      <alignment horizontal="center"/>
    </xf>
    <xf numFmtId="1" fontId="19" fillId="10" borderId="0" xfId="2" applyNumberFormat="1" applyFont="1" applyFill="1" applyBorder="1" applyAlignment="1">
      <alignment horizontal="center"/>
    </xf>
    <xf numFmtId="0" fontId="19" fillId="0" borderId="0" xfId="2" applyFont="1" applyAlignment="1">
      <alignment wrapText="1"/>
    </xf>
    <xf numFmtId="164" fontId="19" fillId="10" borderId="0" xfId="2" applyNumberFormat="1" applyFont="1" applyFill="1" applyBorder="1" applyAlignment="1">
      <alignment horizontal="center"/>
    </xf>
    <xf numFmtId="0" fontId="19" fillId="12" borderId="0" xfId="2" applyFont="1" applyFill="1" applyBorder="1" applyAlignment="1">
      <alignment horizontal="center"/>
    </xf>
    <xf numFmtId="164" fontId="19" fillId="0" borderId="0" xfId="2" applyNumberFormat="1" applyFont="1"/>
    <xf numFmtId="0" fontId="19" fillId="12" borderId="0" xfId="2" applyFont="1" applyFill="1" applyBorder="1"/>
    <xf numFmtId="0" fontId="19" fillId="11" borderId="0" xfId="2" applyFont="1" applyFill="1" applyBorder="1" applyAlignment="1">
      <alignment wrapText="1"/>
    </xf>
    <xf numFmtId="0" fontId="19" fillId="0" borderId="0" xfId="2" applyFont="1" applyAlignment="1">
      <alignment horizontal="right"/>
    </xf>
    <xf numFmtId="0" fontId="21" fillId="0" borderId="0" xfId="2" applyFont="1"/>
    <xf numFmtId="0" fontId="21" fillId="0" borderId="0" xfId="2" applyFont="1" applyAlignment="1">
      <alignment horizontal="center"/>
    </xf>
    <xf numFmtId="1" fontId="18" fillId="2" borderId="0" xfId="2" applyNumberFormat="1" applyFont="1" applyFill="1" applyBorder="1" applyAlignment="1">
      <alignment horizontal="center"/>
    </xf>
    <xf numFmtId="0" fontId="19" fillId="2" borderId="0" xfId="2" applyFont="1" applyFill="1"/>
    <xf numFmtId="1" fontId="19" fillId="12" borderId="0" xfId="2" applyNumberFormat="1" applyFont="1" applyFill="1" applyBorder="1" applyAlignment="1">
      <alignment horizontal="center"/>
    </xf>
    <xf numFmtId="0" fontId="20" fillId="12" borderId="0" xfId="2" applyFont="1" applyFill="1" applyBorder="1" applyAlignment="1">
      <alignment horizontal="center"/>
    </xf>
    <xf numFmtId="0" fontId="18" fillId="0" borderId="0" xfId="2" applyFont="1" applyAlignment="1">
      <alignment horizontal="center"/>
    </xf>
    <xf numFmtId="0" fontId="22" fillId="0" borderId="0" xfId="2" applyFont="1"/>
    <xf numFmtId="0" fontId="23" fillId="0" borderId="0" xfId="2" applyFont="1"/>
    <xf numFmtId="0" fontId="23" fillId="2" borderId="0" xfId="2" applyFont="1" applyFill="1" applyBorder="1" applyAlignment="1">
      <alignment horizontal="center"/>
    </xf>
    <xf numFmtId="0" fontId="18" fillId="2" borderId="0" xfId="2" applyFont="1" applyFill="1" applyBorder="1" applyAlignment="1">
      <alignment horizontal="center"/>
    </xf>
    <xf numFmtId="0" fontId="18" fillId="10" borderId="0" xfId="2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2" applyFont="1" applyFill="1"/>
    <xf numFmtId="0" fontId="0" fillId="2" borderId="0" xfId="2" applyFont="1" applyFill="1"/>
    <xf numFmtId="0" fontId="0" fillId="2" borderId="0" xfId="2" applyFont="1" applyFill="1" applyAlignment="1">
      <alignment horizontal="center"/>
    </xf>
    <xf numFmtId="0" fontId="0" fillId="3" borderId="0" xfId="2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7" fillId="3" borderId="0" xfId="2" applyFon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2" fontId="24" fillId="2" borderId="0" xfId="2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3" fillId="2" borderId="0" xfId="2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69" fontId="3" fillId="2" borderId="0" xfId="1" applyNumberFormat="1" applyFont="1" applyFill="1" applyBorder="1" applyAlignment="1" applyProtection="1">
      <alignment horizontal="center"/>
    </xf>
    <xf numFmtId="0" fontId="3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7" fillId="0" borderId="0" xfId="0" applyFont="1"/>
    <xf numFmtId="170" fontId="0" fillId="0" borderId="0" xfId="0" applyNumberFormat="1"/>
    <xf numFmtId="170" fontId="3" fillId="2" borderId="0" xfId="0" applyNumberFormat="1" applyFont="1" applyFill="1" applyAlignment="1">
      <alignment horizontal="right"/>
    </xf>
    <xf numFmtId="0" fontId="29" fillId="5" borderId="0" xfId="0" applyFont="1" applyFill="1"/>
    <xf numFmtId="0" fontId="29" fillId="5" borderId="0" xfId="0" quotePrefix="1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30" fillId="5" borderId="0" xfId="0" applyFont="1" applyFill="1"/>
    <xf numFmtId="0" fontId="30" fillId="5" borderId="0" xfId="0" applyFont="1" applyFill="1" applyAlignment="1">
      <alignment horizontal="right"/>
    </xf>
    <xf numFmtId="0" fontId="31" fillId="0" borderId="0" xfId="3"/>
    <xf numFmtId="0" fontId="31" fillId="0" borderId="0" xfId="3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1" applyFont="1"/>
    <xf numFmtId="0" fontId="19" fillId="12" borderId="0" xfId="2" applyFont="1" applyFill="1" applyBorder="1" applyAlignment="1">
      <alignment horizontal="left"/>
    </xf>
    <xf numFmtId="0" fontId="19" fillId="0" borderId="0" xfId="2" applyFont="1" applyFill="1" applyBorder="1" applyAlignment="1">
      <alignment horizontal="center"/>
    </xf>
    <xf numFmtId="0" fontId="6" fillId="5" borderId="0" xfId="0" quotePrefix="1" applyFont="1" applyFill="1" applyBorder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3" fillId="0" borderId="0" xfId="2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2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3" fillId="0" borderId="0" xfId="2" applyFont="1" applyFill="1" applyAlignment="1">
      <alignment horizontal="center"/>
    </xf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Alignment="1"/>
    <xf numFmtId="0" fontId="8" fillId="0" borderId="0" xfId="0" applyFont="1" applyFill="1"/>
    <xf numFmtId="0" fontId="3" fillId="0" borderId="0" xfId="2" applyFont="1" applyFill="1" applyAlignment="1">
      <alignment wrapText="1"/>
    </xf>
    <xf numFmtId="164" fontId="3" fillId="0" borderId="0" xfId="2" applyNumberFormat="1" applyFont="1" applyFill="1" applyAlignment="1">
      <alignment horizontal="center" vertical="center"/>
    </xf>
    <xf numFmtId="0" fontId="6" fillId="0" borderId="0" xfId="0" quotePrefix="1" applyFont="1" applyFill="1" applyBorder="1" applyAlignment="1">
      <alignment horizontal="center"/>
    </xf>
    <xf numFmtId="1" fontId="3" fillId="0" borderId="0" xfId="2" applyNumberFormat="1" applyFont="1" applyFill="1" applyAlignment="1">
      <alignment horizontal="center"/>
    </xf>
    <xf numFmtId="1" fontId="5" fillId="0" borderId="0" xfId="2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" fillId="4" borderId="0" xfId="2" quotePrefix="1" applyFont="1" applyFill="1" applyAlignment="1">
      <alignment horizontal="center"/>
    </xf>
    <xf numFmtId="0" fontId="30" fillId="5" borderId="0" xfId="0" applyFont="1" applyFill="1" applyBorder="1"/>
    <xf numFmtId="0" fontId="3" fillId="0" borderId="0" xfId="2" quotePrefix="1" applyFont="1" applyAlignment="1">
      <alignment horizontal="center"/>
    </xf>
    <xf numFmtId="0" fontId="29" fillId="0" borderId="0" xfId="0" applyFont="1"/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horizontal="right"/>
    </xf>
    <xf numFmtId="169" fontId="0" fillId="0" borderId="0" xfId="1" applyNumberFormat="1" applyFont="1" applyFill="1" applyBorder="1" applyAlignment="1" applyProtection="1"/>
    <xf numFmtId="0" fontId="0" fillId="0" borderId="0" xfId="0" applyFill="1" applyAlignment="1">
      <alignment horizontal="left"/>
    </xf>
    <xf numFmtId="0" fontId="0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169" fontId="7" fillId="0" borderId="0" xfId="1" applyNumberFormat="1" applyFont="1" applyFill="1" applyBorder="1" applyAlignment="1" applyProtection="1"/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169" fontId="7" fillId="0" borderId="0" xfId="1" applyNumberFormat="1" applyFont="1" applyBorder="1" applyAlignment="1" applyProtection="1"/>
    <xf numFmtId="0" fontId="7" fillId="0" borderId="0" xfId="0" applyFont="1" applyAlignment="1">
      <alignment horizontal="left"/>
    </xf>
    <xf numFmtId="0" fontId="30" fillId="0" borderId="0" xfId="0" applyFont="1"/>
    <xf numFmtId="0" fontId="7" fillId="0" borderId="0" xfId="0" applyFont="1" applyAlignment="1">
      <alignment vertical="center" wrapText="1"/>
    </xf>
    <xf numFmtId="0" fontId="0" fillId="13" borderId="0" xfId="2" applyFont="1" applyFill="1"/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2" applyFont="1" applyFill="1" applyAlignment="1">
      <alignment horizontal="center"/>
    </xf>
    <xf numFmtId="0" fontId="0" fillId="13" borderId="0" xfId="0" applyFont="1" applyFill="1" applyAlignment="1">
      <alignment vertical="center" wrapText="1"/>
    </xf>
    <xf numFmtId="0" fontId="0" fillId="13" borderId="0" xfId="0" applyFill="1" applyAlignment="1">
      <alignment horizontal="left"/>
    </xf>
    <xf numFmtId="165" fontId="0" fillId="13" borderId="0" xfId="1" applyFont="1" applyFill="1" applyBorder="1" applyAlignment="1" applyProtection="1"/>
    <xf numFmtId="0" fontId="35" fillId="2" borderId="0" xfId="2" applyFont="1" applyFill="1" applyAlignment="1">
      <alignment horizontal="center" wrapText="1"/>
    </xf>
    <xf numFmtId="0" fontId="35" fillId="3" borderId="0" xfId="2" applyFont="1" applyFill="1" applyAlignment="1">
      <alignment horizontal="center" wrapText="1"/>
    </xf>
    <xf numFmtId="0" fontId="8" fillId="2" borderId="0" xfId="2" applyFont="1" applyFill="1" applyAlignment="1">
      <alignment horizontal="center" wrapText="1"/>
    </xf>
    <xf numFmtId="0" fontId="35" fillId="2" borderId="0" xfId="2" applyFont="1" applyFill="1" applyAlignment="1">
      <alignment horizontal="center"/>
    </xf>
    <xf numFmtId="164" fontId="0" fillId="9" borderId="0" xfId="0" applyNumberFormat="1" applyFont="1" applyFill="1" applyAlignment="1">
      <alignment horizontal="left" indent="3"/>
    </xf>
    <xf numFmtId="2" fontId="0" fillId="9" borderId="0" xfId="0" applyNumberFormat="1" applyFont="1" applyFill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8" fillId="0" borderId="0" xfId="2" applyFont="1" applyBorder="1" applyAlignment="1">
      <alignment horizontal="center"/>
    </xf>
  </cellXfs>
  <cellStyles count="4">
    <cellStyle name="Currency" xfId="1" builtinId="4"/>
    <cellStyle name="Explanatory Text" xfId="2" builtinId="53" customBuiltin="1"/>
    <cellStyle name="Normal" xfId="0" builtinId="0"/>
    <cellStyle name="Normal 6" xfId="3" xr:uid="{90928724-A87D-4EA8-AB07-45D49B2DC061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190800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037800"/>
          <a:ext cx="4365720" cy="1608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523080</xdr:colOff>
      <xdr:row>46</xdr:row>
      <xdr:rowOff>156863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5840" cy="9502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396000</xdr:colOff>
      <xdr:row>27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010560" y="1198080"/>
          <a:ext cx="3838680" cy="4361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6" name="shapetype_202" hidden="1">
          <a:extLst>
            <a:ext uri="{FF2B5EF4-FFF2-40B4-BE49-F238E27FC236}">
              <a16:creationId xmlns:a16="http://schemas.microsoft.com/office/drawing/2014/main" id="{00000000-0008-0000-0800-00000015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4" name="shapetype_202" hidden="1">
          <a:extLst>
            <a:ext uri="{FF2B5EF4-FFF2-40B4-BE49-F238E27FC236}">
              <a16:creationId xmlns:a16="http://schemas.microsoft.com/office/drawing/2014/main" id="{00000000-0008-0000-0800-0000F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2" name="shapetype_202" hidden="1">
          <a:extLst>
            <a:ext uri="{FF2B5EF4-FFF2-40B4-BE49-F238E27FC236}">
              <a16:creationId xmlns:a16="http://schemas.microsoft.com/office/drawing/2014/main" id="{00000000-0008-0000-0800-0000F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0" name="shapetype_202" hidden="1">
          <a:extLst>
            <a:ext uri="{FF2B5EF4-FFF2-40B4-BE49-F238E27FC236}">
              <a16:creationId xmlns:a16="http://schemas.microsoft.com/office/drawing/2014/main" id="{00000000-0008-0000-0800-0000F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8" name="shapetype_202" hidden="1">
          <a:extLst>
            <a:ext uri="{FF2B5EF4-FFF2-40B4-BE49-F238E27FC236}">
              <a16:creationId xmlns:a16="http://schemas.microsoft.com/office/drawing/2014/main" id="{00000000-0008-0000-0800-0000F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6" name="shapetype_202" hidden="1">
          <a:extLst>
            <a:ext uri="{FF2B5EF4-FFF2-40B4-BE49-F238E27FC236}">
              <a16:creationId xmlns:a16="http://schemas.microsoft.com/office/drawing/2014/main" id="{00000000-0008-0000-0800-0000F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4" name="shapetype_202" hidden="1">
          <a:extLst>
            <a:ext uri="{FF2B5EF4-FFF2-40B4-BE49-F238E27FC236}">
              <a16:creationId xmlns:a16="http://schemas.microsoft.com/office/drawing/2014/main" id="{00000000-0008-0000-0800-0000F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2" name="shapetype_202" hidden="1">
          <a:extLst>
            <a:ext uri="{FF2B5EF4-FFF2-40B4-BE49-F238E27FC236}">
              <a16:creationId xmlns:a16="http://schemas.microsoft.com/office/drawing/2014/main" id="{00000000-0008-0000-0800-0000F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0" name="shapetype_202" hidden="1">
          <a:extLst>
            <a:ext uri="{FF2B5EF4-FFF2-40B4-BE49-F238E27FC236}">
              <a16:creationId xmlns:a16="http://schemas.microsoft.com/office/drawing/2014/main" id="{00000000-0008-0000-0800-0000F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8" name="shapetype_202" hidden="1">
          <a:extLst>
            <a:ext uri="{FF2B5EF4-FFF2-40B4-BE49-F238E27FC236}">
              <a16:creationId xmlns:a16="http://schemas.microsoft.com/office/drawing/2014/main" id="{00000000-0008-0000-0800-0000E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6" name="shapetype_202" hidden="1">
          <a:extLst>
            <a:ext uri="{FF2B5EF4-FFF2-40B4-BE49-F238E27FC236}">
              <a16:creationId xmlns:a16="http://schemas.microsoft.com/office/drawing/2014/main" id="{00000000-0008-0000-0800-0000E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4" name="shapetype_202" hidden="1">
          <a:extLst>
            <a:ext uri="{FF2B5EF4-FFF2-40B4-BE49-F238E27FC236}">
              <a16:creationId xmlns:a16="http://schemas.microsoft.com/office/drawing/2014/main" id="{00000000-0008-0000-0800-0000E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2" name="shapetype_202" hidden="1">
          <a:extLst>
            <a:ext uri="{FF2B5EF4-FFF2-40B4-BE49-F238E27FC236}">
              <a16:creationId xmlns:a16="http://schemas.microsoft.com/office/drawing/2014/main" id="{00000000-0008-0000-0800-0000E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0" name="shapetype_202" hidden="1">
          <a:extLst>
            <a:ext uri="{FF2B5EF4-FFF2-40B4-BE49-F238E27FC236}">
              <a16:creationId xmlns:a16="http://schemas.microsoft.com/office/drawing/2014/main" id="{00000000-0008-0000-0800-0000E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8" name="shapetype_202" hidden="1">
          <a:extLst>
            <a:ext uri="{FF2B5EF4-FFF2-40B4-BE49-F238E27FC236}">
              <a16:creationId xmlns:a16="http://schemas.microsoft.com/office/drawing/2014/main" id="{00000000-0008-0000-0800-0000E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6" name="shapetype_202" hidden="1">
          <a:extLst>
            <a:ext uri="{FF2B5EF4-FFF2-40B4-BE49-F238E27FC236}">
              <a16:creationId xmlns:a16="http://schemas.microsoft.com/office/drawing/2014/main" id="{00000000-0008-0000-0800-0000E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4" name="shapetype_202" hidden="1">
          <a:extLst>
            <a:ext uri="{FF2B5EF4-FFF2-40B4-BE49-F238E27FC236}">
              <a16:creationId xmlns:a16="http://schemas.microsoft.com/office/drawing/2014/main" id="{00000000-0008-0000-0800-0000E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2" name="shapetype_202" hidden="1">
          <a:extLst>
            <a:ext uri="{FF2B5EF4-FFF2-40B4-BE49-F238E27FC236}">
              <a16:creationId xmlns:a16="http://schemas.microsoft.com/office/drawing/2014/main" id="{00000000-0008-0000-0800-0000D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0" name="shapetype_202" hidden="1">
          <a:extLst>
            <a:ext uri="{FF2B5EF4-FFF2-40B4-BE49-F238E27FC236}">
              <a16:creationId xmlns:a16="http://schemas.microsoft.com/office/drawing/2014/main" id="{00000000-0008-0000-0800-0000D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8" name="shapetype_202" hidden="1">
          <a:extLst>
            <a:ext uri="{FF2B5EF4-FFF2-40B4-BE49-F238E27FC236}">
              <a16:creationId xmlns:a16="http://schemas.microsoft.com/office/drawing/2014/main" id="{00000000-0008-0000-0800-0000D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6" name="shapetype_202" hidden="1">
          <a:extLst>
            <a:ext uri="{FF2B5EF4-FFF2-40B4-BE49-F238E27FC236}">
              <a16:creationId xmlns:a16="http://schemas.microsoft.com/office/drawing/2014/main" id="{00000000-0008-0000-0800-0000D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4" name="shapetype_202" hidden="1">
          <a:extLst>
            <a:ext uri="{FF2B5EF4-FFF2-40B4-BE49-F238E27FC236}">
              <a16:creationId xmlns:a16="http://schemas.microsoft.com/office/drawing/2014/main" id="{00000000-0008-0000-0800-0000D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2" name="shapetype_202" hidden="1">
          <a:extLst>
            <a:ext uri="{FF2B5EF4-FFF2-40B4-BE49-F238E27FC236}">
              <a16:creationId xmlns:a16="http://schemas.microsoft.com/office/drawing/2014/main" id="{00000000-0008-0000-0800-0000D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0" name="shapetype_202" hidden="1">
          <a:extLst>
            <a:ext uri="{FF2B5EF4-FFF2-40B4-BE49-F238E27FC236}">
              <a16:creationId xmlns:a16="http://schemas.microsoft.com/office/drawing/2014/main" id="{00000000-0008-0000-0800-0000D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8" name="shapetype_202" hidden="1">
          <a:extLst>
            <a:ext uri="{FF2B5EF4-FFF2-40B4-BE49-F238E27FC236}">
              <a16:creationId xmlns:a16="http://schemas.microsoft.com/office/drawing/2014/main" id="{00000000-0008-0000-0800-0000D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6" name="shapetype_202" hidden="1">
          <a:extLst>
            <a:ext uri="{FF2B5EF4-FFF2-40B4-BE49-F238E27FC236}">
              <a16:creationId xmlns:a16="http://schemas.microsoft.com/office/drawing/2014/main" id="{00000000-0008-0000-0800-0000C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4" name="shapetype_202" hidden="1">
          <a:extLst>
            <a:ext uri="{FF2B5EF4-FFF2-40B4-BE49-F238E27FC236}">
              <a16:creationId xmlns:a16="http://schemas.microsoft.com/office/drawing/2014/main" id="{00000000-0008-0000-0800-0000C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2" name="shapetype_202" hidden="1">
          <a:extLst>
            <a:ext uri="{FF2B5EF4-FFF2-40B4-BE49-F238E27FC236}">
              <a16:creationId xmlns:a16="http://schemas.microsoft.com/office/drawing/2014/main" id="{00000000-0008-0000-0800-0000C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0" name="shapetype_202" hidden="1">
          <a:extLst>
            <a:ext uri="{FF2B5EF4-FFF2-40B4-BE49-F238E27FC236}">
              <a16:creationId xmlns:a16="http://schemas.microsoft.com/office/drawing/2014/main" id="{00000000-0008-0000-0800-0000C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8" name="shapetype_202" hidden="1">
          <a:extLst>
            <a:ext uri="{FF2B5EF4-FFF2-40B4-BE49-F238E27FC236}">
              <a16:creationId xmlns:a16="http://schemas.microsoft.com/office/drawing/2014/main" id="{00000000-0008-0000-0800-0000C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6" name="shapetype_202" hidden="1">
          <a:extLst>
            <a:ext uri="{FF2B5EF4-FFF2-40B4-BE49-F238E27FC236}">
              <a16:creationId xmlns:a16="http://schemas.microsoft.com/office/drawing/2014/main" id="{00000000-0008-0000-0800-0000C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4" name="shapetype_202" hidden="1">
          <a:extLst>
            <a:ext uri="{FF2B5EF4-FFF2-40B4-BE49-F238E27FC236}">
              <a16:creationId xmlns:a16="http://schemas.microsoft.com/office/drawing/2014/main" id="{00000000-0008-0000-0800-0000C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2" name="shapetype_202" hidden="1">
          <a:extLst>
            <a:ext uri="{FF2B5EF4-FFF2-40B4-BE49-F238E27FC236}">
              <a16:creationId xmlns:a16="http://schemas.microsoft.com/office/drawing/2014/main" id="{00000000-0008-0000-0800-0000C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0" name="shapetype_202" hidden="1">
          <a:extLst>
            <a:ext uri="{FF2B5EF4-FFF2-40B4-BE49-F238E27FC236}">
              <a16:creationId xmlns:a16="http://schemas.microsoft.com/office/drawing/2014/main" id="{00000000-0008-0000-0800-0000B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8" name="shapetype_202" hidden="1">
          <a:extLst>
            <a:ext uri="{FF2B5EF4-FFF2-40B4-BE49-F238E27FC236}">
              <a16:creationId xmlns:a16="http://schemas.microsoft.com/office/drawing/2014/main" id="{00000000-0008-0000-0800-0000B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6" name="shapetype_202" hidden="1">
          <a:extLst>
            <a:ext uri="{FF2B5EF4-FFF2-40B4-BE49-F238E27FC236}">
              <a16:creationId xmlns:a16="http://schemas.microsoft.com/office/drawing/2014/main" id="{00000000-0008-0000-0800-0000B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4" name="shapetype_202" hidden="1">
          <a:extLst>
            <a:ext uri="{FF2B5EF4-FFF2-40B4-BE49-F238E27FC236}">
              <a16:creationId xmlns:a16="http://schemas.microsoft.com/office/drawing/2014/main" id="{00000000-0008-0000-0800-0000B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2" name="shapetype_202" hidden="1">
          <a:extLst>
            <a:ext uri="{FF2B5EF4-FFF2-40B4-BE49-F238E27FC236}">
              <a16:creationId xmlns:a16="http://schemas.microsoft.com/office/drawing/2014/main" id="{00000000-0008-0000-0800-0000B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0" name="shapetype_202" hidden="1">
          <a:extLst>
            <a:ext uri="{FF2B5EF4-FFF2-40B4-BE49-F238E27FC236}">
              <a16:creationId xmlns:a16="http://schemas.microsoft.com/office/drawing/2014/main" id="{00000000-0008-0000-0800-0000B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8" name="shapetype_202" hidden="1">
          <a:extLst>
            <a:ext uri="{FF2B5EF4-FFF2-40B4-BE49-F238E27FC236}">
              <a16:creationId xmlns:a16="http://schemas.microsoft.com/office/drawing/2014/main" id="{00000000-0008-0000-0800-0000B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6" name="shapetype_202" hidden="1">
          <a:extLst>
            <a:ext uri="{FF2B5EF4-FFF2-40B4-BE49-F238E27FC236}">
              <a16:creationId xmlns:a16="http://schemas.microsoft.com/office/drawing/2014/main" id="{00000000-0008-0000-0800-0000B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4" name="shapetype_202" hidden="1">
          <a:extLst>
            <a:ext uri="{FF2B5EF4-FFF2-40B4-BE49-F238E27FC236}">
              <a16:creationId xmlns:a16="http://schemas.microsoft.com/office/drawing/2014/main" id="{00000000-0008-0000-0800-0000A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2" name="shapetype_202" hidden="1">
          <a:extLst>
            <a:ext uri="{FF2B5EF4-FFF2-40B4-BE49-F238E27FC236}">
              <a16:creationId xmlns:a16="http://schemas.microsoft.com/office/drawing/2014/main" id="{00000000-0008-0000-0800-0000A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0" name="shapetype_202" hidden="1">
          <a:extLst>
            <a:ext uri="{FF2B5EF4-FFF2-40B4-BE49-F238E27FC236}">
              <a16:creationId xmlns:a16="http://schemas.microsoft.com/office/drawing/2014/main" id="{00000000-0008-0000-0800-0000A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8" name="shapetype_202" hidden="1">
          <a:extLst>
            <a:ext uri="{FF2B5EF4-FFF2-40B4-BE49-F238E27FC236}">
              <a16:creationId xmlns:a16="http://schemas.microsoft.com/office/drawing/2014/main" id="{00000000-0008-0000-0800-0000A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6" name="shapetype_202" hidden="1">
          <a:extLst>
            <a:ext uri="{FF2B5EF4-FFF2-40B4-BE49-F238E27FC236}">
              <a16:creationId xmlns:a16="http://schemas.microsoft.com/office/drawing/2014/main" id="{00000000-0008-0000-0800-0000A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4" name="shapetype_202" hidden="1">
          <a:extLst>
            <a:ext uri="{FF2B5EF4-FFF2-40B4-BE49-F238E27FC236}">
              <a16:creationId xmlns:a16="http://schemas.microsoft.com/office/drawing/2014/main" id="{00000000-0008-0000-0800-0000A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2" name="shapetype_202" hidden="1">
          <a:extLst>
            <a:ext uri="{FF2B5EF4-FFF2-40B4-BE49-F238E27FC236}">
              <a16:creationId xmlns:a16="http://schemas.microsoft.com/office/drawing/2014/main" id="{00000000-0008-0000-0800-0000A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0" name="shapetype_202" hidden="1">
          <a:extLst>
            <a:ext uri="{FF2B5EF4-FFF2-40B4-BE49-F238E27FC236}">
              <a16:creationId xmlns:a16="http://schemas.microsoft.com/office/drawing/2014/main" id="{00000000-0008-0000-0800-0000A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8" name="shapetype_202" hidden="1">
          <a:extLst>
            <a:ext uri="{FF2B5EF4-FFF2-40B4-BE49-F238E27FC236}">
              <a16:creationId xmlns:a16="http://schemas.microsoft.com/office/drawing/2014/main" id="{00000000-0008-0000-0800-00009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6" name="shapetype_202" hidden="1">
          <a:extLst>
            <a:ext uri="{FF2B5EF4-FFF2-40B4-BE49-F238E27FC236}">
              <a16:creationId xmlns:a16="http://schemas.microsoft.com/office/drawing/2014/main" id="{00000000-0008-0000-0800-00009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4" name="shapetype_202" hidden="1">
          <a:extLst>
            <a:ext uri="{FF2B5EF4-FFF2-40B4-BE49-F238E27FC236}">
              <a16:creationId xmlns:a16="http://schemas.microsoft.com/office/drawing/2014/main" id="{00000000-0008-0000-0800-00009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2" name="shapetype_202" hidden="1">
          <a:extLst>
            <a:ext uri="{FF2B5EF4-FFF2-40B4-BE49-F238E27FC236}">
              <a16:creationId xmlns:a16="http://schemas.microsoft.com/office/drawing/2014/main" id="{00000000-0008-0000-0800-00009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0" name="shapetype_202" hidden="1">
          <a:extLst>
            <a:ext uri="{FF2B5EF4-FFF2-40B4-BE49-F238E27FC236}">
              <a16:creationId xmlns:a16="http://schemas.microsoft.com/office/drawing/2014/main" id="{00000000-0008-0000-0800-00009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8" name="shapetype_202" hidden="1">
          <a:extLst>
            <a:ext uri="{FF2B5EF4-FFF2-40B4-BE49-F238E27FC236}">
              <a16:creationId xmlns:a16="http://schemas.microsoft.com/office/drawing/2014/main" id="{00000000-0008-0000-0800-00009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6" name="shapetype_202" hidden="1">
          <a:extLst>
            <a:ext uri="{FF2B5EF4-FFF2-40B4-BE49-F238E27FC236}">
              <a16:creationId xmlns:a16="http://schemas.microsoft.com/office/drawing/2014/main" id="{00000000-0008-0000-0800-00009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4" name="shapetype_202" hidden="1">
          <a:extLst>
            <a:ext uri="{FF2B5EF4-FFF2-40B4-BE49-F238E27FC236}">
              <a16:creationId xmlns:a16="http://schemas.microsoft.com/office/drawing/2014/main" id="{00000000-0008-0000-0800-00009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2" name="shapetype_202" hidden="1">
          <a:extLst>
            <a:ext uri="{FF2B5EF4-FFF2-40B4-BE49-F238E27FC236}">
              <a16:creationId xmlns:a16="http://schemas.microsoft.com/office/drawing/2014/main" id="{00000000-0008-0000-0800-00008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0" name="shapetype_202" hidden="1">
          <a:extLst>
            <a:ext uri="{FF2B5EF4-FFF2-40B4-BE49-F238E27FC236}">
              <a16:creationId xmlns:a16="http://schemas.microsoft.com/office/drawing/2014/main" id="{00000000-0008-0000-0800-00008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8" name="shapetype_202" hidden="1">
          <a:extLst>
            <a:ext uri="{FF2B5EF4-FFF2-40B4-BE49-F238E27FC236}">
              <a16:creationId xmlns:a16="http://schemas.microsoft.com/office/drawing/2014/main" id="{00000000-0008-0000-0800-00008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6" name="shapetype_202" hidden="1">
          <a:extLst>
            <a:ext uri="{FF2B5EF4-FFF2-40B4-BE49-F238E27FC236}">
              <a16:creationId xmlns:a16="http://schemas.microsoft.com/office/drawing/2014/main" id="{00000000-0008-0000-0800-00008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4" name="shapetype_202" hidden="1">
          <a:extLst>
            <a:ext uri="{FF2B5EF4-FFF2-40B4-BE49-F238E27FC236}">
              <a16:creationId xmlns:a16="http://schemas.microsoft.com/office/drawing/2014/main" id="{00000000-0008-0000-0800-00008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2" name="shapetype_202" hidden="1">
          <a:extLst>
            <a:ext uri="{FF2B5EF4-FFF2-40B4-BE49-F238E27FC236}">
              <a16:creationId xmlns:a16="http://schemas.microsoft.com/office/drawing/2014/main" id="{00000000-0008-0000-0800-00008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0" name="shapetype_202" hidden="1">
          <a:extLst>
            <a:ext uri="{FF2B5EF4-FFF2-40B4-BE49-F238E27FC236}">
              <a16:creationId xmlns:a16="http://schemas.microsoft.com/office/drawing/2014/main" id="{00000000-0008-0000-0800-00008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8" name="shapetype_202" hidden="1">
          <a:extLst>
            <a:ext uri="{FF2B5EF4-FFF2-40B4-BE49-F238E27FC236}">
              <a16:creationId xmlns:a16="http://schemas.microsoft.com/office/drawing/2014/main" id="{00000000-0008-0000-0800-00008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6" name="shapetype_202" hidden="1">
          <a:extLst>
            <a:ext uri="{FF2B5EF4-FFF2-40B4-BE49-F238E27FC236}">
              <a16:creationId xmlns:a16="http://schemas.microsoft.com/office/drawing/2014/main" id="{00000000-0008-0000-0800-00007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4" name="shapetype_202" hidden="1">
          <a:extLst>
            <a:ext uri="{FF2B5EF4-FFF2-40B4-BE49-F238E27FC236}">
              <a16:creationId xmlns:a16="http://schemas.microsoft.com/office/drawing/2014/main" id="{00000000-0008-0000-0800-00007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2" name="shapetype_202" hidden="1">
          <a:extLst>
            <a:ext uri="{FF2B5EF4-FFF2-40B4-BE49-F238E27FC236}">
              <a16:creationId xmlns:a16="http://schemas.microsoft.com/office/drawing/2014/main" id="{00000000-0008-0000-0800-00007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0" name="shapetype_202" hidden="1">
          <a:extLst>
            <a:ext uri="{FF2B5EF4-FFF2-40B4-BE49-F238E27FC236}">
              <a16:creationId xmlns:a16="http://schemas.microsoft.com/office/drawing/2014/main" id="{00000000-0008-0000-0800-00007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8" name="shapetype_202" hidden="1">
          <a:extLst>
            <a:ext uri="{FF2B5EF4-FFF2-40B4-BE49-F238E27FC236}">
              <a16:creationId xmlns:a16="http://schemas.microsoft.com/office/drawing/2014/main" id="{00000000-0008-0000-0800-00007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6" name="shapetype_202" hidden="1">
          <a:extLst>
            <a:ext uri="{FF2B5EF4-FFF2-40B4-BE49-F238E27FC236}">
              <a16:creationId xmlns:a16="http://schemas.microsoft.com/office/drawing/2014/main" id="{00000000-0008-0000-0800-00007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4" name="shapetype_202" hidden="1">
          <a:extLst>
            <a:ext uri="{FF2B5EF4-FFF2-40B4-BE49-F238E27FC236}">
              <a16:creationId xmlns:a16="http://schemas.microsoft.com/office/drawing/2014/main" id="{00000000-0008-0000-0800-00007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2" name="shapetype_202" hidden="1">
          <a:extLst>
            <a:ext uri="{FF2B5EF4-FFF2-40B4-BE49-F238E27FC236}">
              <a16:creationId xmlns:a16="http://schemas.microsoft.com/office/drawing/2014/main" id="{00000000-0008-0000-0800-00007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0" name="shapetype_202" hidden="1">
          <a:extLst>
            <a:ext uri="{FF2B5EF4-FFF2-40B4-BE49-F238E27FC236}">
              <a16:creationId xmlns:a16="http://schemas.microsoft.com/office/drawing/2014/main" id="{00000000-0008-0000-0800-00006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8" name="shapetype_202" hidden="1">
          <a:extLst>
            <a:ext uri="{FF2B5EF4-FFF2-40B4-BE49-F238E27FC236}">
              <a16:creationId xmlns:a16="http://schemas.microsoft.com/office/drawing/2014/main" id="{00000000-0008-0000-0800-00006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6" name="shapetype_202" hidden="1">
          <a:extLst>
            <a:ext uri="{FF2B5EF4-FFF2-40B4-BE49-F238E27FC236}">
              <a16:creationId xmlns:a16="http://schemas.microsoft.com/office/drawing/2014/main" id="{00000000-0008-0000-0800-00006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4" name="shapetype_202" hidden="1">
          <a:extLst>
            <a:ext uri="{FF2B5EF4-FFF2-40B4-BE49-F238E27FC236}">
              <a16:creationId xmlns:a16="http://schemas.microsoft.com/office/drawing/2014/main" id="{00000000-0008-0000-0800-00006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2" name="shapetype_202" hidden="1">
          <a:extLst>
            <a:ext uri="{FF2B5EF4-FFF2-40B4-BE49-F238E27FC236}">
              <a16:creationId xmlns:a16="http://schemas.microsoft.com/office/drawing/2014/main" id="{00000000-0008-0000-0800-00006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0" name="shapetype_202" hidden="1">
          <a:extLst>
            <a:ext uri="{FF2B5EF4-FFF2-40B4-BE49-F238E27FC236}">
              <a16:creationId xmlns:a16="http://schemas.microsoft.com/office/drawing/2014/main" id="{00000000-0008-0000-0800-00006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8" name="shapetype_202" hidden="1">
          <a:extLst>
            <a:ext uri="{FF2B5EF4-FFF2-40B4-BE49-F238E27FC236}">
              <a16:creationId xmlns:a16="http://schemas.microsoft.com/office/drawing/2014/main" id="{00000000-0008-0000-0800-00006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6" name="shapetype_202" hidden="1">
          <a:extLst>
            <a:ext uri="{FF2B5EF4-FFF2-40B4-BE49-F238E27FC236}">
              <a16:creationId xmlns:a16="http://schemas.microsoft.com/office/drawing/2014/main" id="{00000000-0008-0000-0800-00006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4" name="shapetype_202" hidden="1">
          <a:extLst>
            <a:ext uri="{FF2B5EF4-FFF2-40B4-BE49-F238E27FC236}">
              <a16:creationId xmlns:a16="http://schemas.microsoft.com/office/drawing/2014/main" id="{00000000-0008-0000-0800-00005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2" name="shapetype_202" hidden="1">
          <a:extLst>
            <a:ext uri="{FF2B5EF4-FFF2-40B4-BE49-F238E27FC236}">
              <a16:creationId xmlns:a16="http://schemas.microsoft.com/office/drawing/2014/main" id="{00000000-0008-0000-0800-00005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0" name="shapetype_202" hidden="1">
          <a:extLst>
            <a:ext uri="{FF2B5EF4-FFF2-40B4-BE49-F238E27FC236}">
              <a16:creationId xmlns:a16="http://schemas.microsoft.com/office/drawing/2014/main" id="{00000000-0008-0000-0800-00005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8" name="shapetype_202" hidden="1">
          <a:extLst>
            <a:ext uri="{FF2B5EF4-FFF2-40B4-BE49-F238E27FC236}">
              <a16:creationId xmlns:a16="http://schemas.microsoft.com/office/drawing/2014/main" id="{00000000-0008-0000-0800-00005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6" name="shapetype_202" hidden="1">
          <a:extLst>
            <a:ext uri="{FF2B5EF4-FFF2-40B4-BE49-F238E27FC236}">
              <a16:creationId xmlns:a16="http://schemas.microsoft.com/office/drawing/2014/main" id="{00000000-0008-0000-0800-00005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4" name="shapetype_202" hidden="1">
          <a:extLst>
            <a:ext uri="{FF2B5EF4-FFF2-40B4-BE49-F238E27FC236}">
              <a16:creationId xmlns:a16="http://schemas.microsoft.com/office/drawing/2014/main" id="{00000000-0008-0000-0800-00005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2" name="shapetype_202" hidden="1">
          <a:extLst>
            <a:ext uri="{FF2B5EF4-FFF2-40B4-BE49-F238E27FC236}">
              <a16:creationId xmlns:a16="http://schemas.microsoft.com/office/drawing/2014/main" id="{00000000-0008-0000-0800-00005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0" name="shapetype_202" hidden="1">
          <a:extLst>
            <a:ext uri="{FF2B5EF4-FFF2-40B4-BE49-F238E27FC236}">
              <a16:creationId xmlns:a16="http://schemas.microsoft.com/office/drawing/2014/main" id="{00000000-0008-0000-0800-00005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8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8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8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8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8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8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8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8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8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8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8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8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8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8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8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8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8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8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8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8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8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8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8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8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8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8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8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8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8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8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8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8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8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8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8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8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8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8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12</xdr:row>
      <xdr:rowOff>0</xdr:rowOff>
    </xdr:from>
    <xdr:to>
      <xdr:col>16</xdr:col>
      <xdr:colOff>450360</xdr:colOff>
      <xdr:row>14</xdr:row>
      <xdr:rowOff>6480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8515800" y="2485800"/>
          <a:ext cx="9703080" cy="387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22" name="shapetype_202" hidden="1">
          <a:extLst>
            <a:ext uri="{FF2B5EF4-FFF2-40B4-BE49-F238E27FC236}">
              <a16:creationId xmlns:a16="http://schemas.microsoft.com/office/drawing/2014/main" id="{00000000-0008-0000-0900-00004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9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9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9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9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9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9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9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9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9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9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9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9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9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9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9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9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9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9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9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9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9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9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9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9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9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9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9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9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9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9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9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9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9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9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9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A00-00004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A00-00004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A00-00004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A00-00004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A00-00004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A00-00004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A00-00004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A00-00004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A00-00004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A00-00004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A00-00004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A00-00004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A00-00005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A00-00005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A00-00005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A00-00005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A00-00005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A00-00005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A00-00005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A00-00005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A00-00005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A00-00005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A00-00005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A00-00005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A00-00005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A00-00005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A00-00005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A00-00005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A00-00006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A00-00006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A00-00006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A00-00006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A00-00006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A00-00006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A00-00006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A00-00006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A00-00006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A00-00006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A00-00006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A00-00006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A00-00006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A00-00006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A00-00006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A00-00006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A00-00007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A00-00007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A00-00007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A00-00007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A00-00007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A00-00007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A00-00007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A00-00007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A00-00007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A00-00007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A00-00007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A00-00007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A00-00007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A00-00007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A00-00007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A00-00007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A00-00008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A00-00008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A00-00008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A00-00008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A00-00008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A00-00008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A00-00008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A00-00008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A00-00008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A00-00008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A00-00008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A00-00008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A00-00008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A00-00008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A00-00008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4" name="shapetype_202" hidden="1">
          <a:extLst>
            <a:ext uri="{FF2B5EF4-FFF2-40B4-BE49-F238E27FC236}">
              <a16:creationId xmlns:a16="http://schemas.microsoft.com/office/drawing/2014/main" id="{00000000-0008-0000-0A00-00004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2" name="shapetype_202" hidden="1">
          <a:extLst>
            <a:ext uri="{FF2B5EF4-FFF2-40B4-BE49-F238E27FC236}">
              <a16:creationId xmlns:a16="http://schemas.microsoft.com/office/drawing/2014/main" id="{00000000-0008-0000-0A00-00004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0" name="shapetype_202" hidden="1">
          <a:extLst>
            <a:ext uri="{FF2B5EF4-FFF2-40B4-BE49-F238E27FC236}">
              <a16:creationId xmlns:a16="http://schemas.microsoft.com/office/drawing/2014/main" id="{00000000-0008-0000-0A00-00004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8" name="shapetype_202" hidden="1">
          <a:extLst>
            <a:ext uri="{FF2B5EF4-FFF2-40B4-BE49-F238E27FC236}">
              <a16:creationId xmlns:a16="http://schemas.microsoft.com/office/drawing/2014/main" id="{00000000-0008-0000-0A00-00004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6" name="shapetype_202" hidden="1">
          <a:extLst>
            <a:ext uri="{FF2B5EF4-FFF2-40B4-BE49-F238E27FC236}">
              <a16:creationId xmlns:a16="http://schemas.microsoft.com/office/drawing/2014/main" id="{00000000-0008-0000-0A00-00004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4" name="shapetype_202" hidden="1">
          <a:extLst>
            <a:ext uri="{FF2B5EF4-FFF2-40B4-BE49-F238E27FC236}">
              <a16:creationId xmlns:a16="http://schemas.microsoft.com/office/drawing/2014/main" id="{00000000-0008-0000-0A00-00004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2" name="shapetype_202" hidden="1">
          <a:extLst>
            <a:ext uri="{FF2B5EF4-FFF2-40B4-BE49-F238E27FC236}">
              <a16:creationId xmlns:a16="http://schemas.microsoft.com/office/drawing/2014/main" id="{00000000-0008-0000-0A00-00004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0" name="shapetype_202" hidden="1">
          <a:extLst>
            <a:ext uri="{FF2B5EF4-FFF2-40B4-BE49-F238E27FC236}">
              <a16:creationId xmlns:a16="http://schemas.microsoft.com/office/drawing/2014/main" id="{00000000-0008-0000-0A00-00003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8" name="shapetype_202" hidden="1">
          <a:extLst>
            <a:ext uri="{FF2B5EF4-FFF2-40B4-BE49-F238E27FC236}">
              <a16:creationId xmlns:a16="http://schemas.microsoft.com/office/drawing/2014/main" id="{00000000-0008-0000-0A00-00003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6" name="shapetype_202" hidden="1">
          <a:extLst>
            <a:ext uri="{FF2B5EF4-FFF2-40B4-BE49-F238E27FC236}">
              <a16:creationId xmlns:a16="http://schemas.microsoft.com/office/drawing/2014/main" id="{00000000-0008-0000-0A00-00003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4" name="shapetype_202" hidden="1">
          <a:extLst>
            <a:ext uri="{FF2B5EF4-FFF2-40B4-BE49-F238E27FC236}">
              <a16:creationId xmlns:a16="http://schemas.microsoft.com/office/drawing/2014/main" id="{00000000-0008-0000-0A00-00003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2" name="shapetype_202" hidden="1">
          <a:extLst>
            <a:ext uri="{FF2B5EF4-FFF2-40B4-BE49-F238E27FC236}">
              <a16:creationId xmlns:a16="http://schemas.microsoft.com/office/drawing/2014/main" id="{00000000-0008-0000-0A00-00003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0" name="shapetype_202" hidden="1">
          <a:extLst>
            <a:ext uri="{FF2B5EF4-FFF2-40B4-BE49-F238E27FC236}">
              <a16:creationId xmlns:a16="http://schemas.microsoft.com/office/drawing/2014/main" id="{00000000-0008-0000-0A00-00003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8" name="shapetype_202" hidden="1">
          <a:extLst>
            <a:ext uri="{FF2B5EF4-FFF2-40B4-BE49-F238E27FC236}">
              <a16:creationId xmlns:a16="http://schemas.microsoft.com/office/drawing/2014/main" id="{00000000-0008-0000-0A00-00003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6" name="shapetype_202" hidden="1">
          <a:extLst>
            <a:ext uri="{FF2B5EF4-FFF2-40B4-BE49-F238E27FC236}">
              <a16:creationId xmlns:a16="http://schemas.microsoft.com/office/drawing/2014/main" id="{00000000-0008-0000-0A00-00003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4" name="shapetype_202" hidden="1">
          <a:extLst>
            <a:ext uri="{FF2B5EF4-FFF2-40B4-BE49-F238E27FC236}">
              <a16:creationId xmlns:a16="http://schemas.microsoft.com/office/drawing/2014/main" id="{00000000-0008-0000-0A00-00002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2" name="shapetype_202" hidden="1">
          <a:extLst>
            <a:ext uri="{FF2B5EF4-FFF2-40B4-BE49-F238E27FC236}">
              <a16:creationId xmlns:a16="http://schemas.microsoft.com/office/drawing/2014/main" id="{00000000-0008-0000-0A00-00002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0" name="shapetype_202" hidden="1">
          <a:extLst>
            <a:ext uri="{FF2B5EF4-FFF2-40B4-BE49-F238E27FC236}">
              <a16:creationId xmlns:a16="http://schemas.microsoft.com/office/drawing/2014/main" id="{00000000-0008-0000-0A00-00002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8" name="shapetype_202" hidden="1">
          <a:extLst>
            <a:ext uri="{FF2B5EF4-FFF2-40B4-BE49-F238E27FC236}">
              <a16:creationId xmlns:a16="http://schemas.microsoft.com/office/drawing/2014/main" id="{00000000-0008-0000-0A00-00002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6" name="shapetype_202" hidden="1">
          <a:extLst>
            <a:ext uri="{FF2B5EF4-FFF2-40B4-BE49-F238E27FC236}">
              <a16:creationId xmlns:a16="http://schemas.microsoft.com/office/drawing/2014/main" id="{00000000-0008-0000-0A00-00002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4" name="shapetype_202" hidden="1">
          <a:extLst>
            <a:ext uri="{FF2B5EF4-FFF2-40B4-BE49-F238E27FC236}">
              <a16:creationId xmlns:a16="http://schemas.microsoft.com/office/drawing/2014/main" id="{00000000-0008-0000-0A00-00002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2" name="shapetype_202" hidden="1">
          <a:extLst>
            <a:ext uri="{FF2B5EF4-FFF2-40B4-BE49-F238E27FC236}">
              <a16:creationId xmlns:a16="http://schemas.microsoft.com/office/drawing/2014/main" id="{00000000-0008-0000-0A00-00002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0" name="shapetype_202" hidden="1">
          <a:extLst>
            <a:ext uri="{FF2B5EF4-FFF2-40B4-BE49-F238E27FC236}">
              <a16:creationId xmlns:a16="http://schemas.microsoft.com/office/drawing/2014/main" id="{00000000-0008-0000-0A00-00002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8" name="shapetype_202" hidden="1">
          <a:extLst>
            <a:ext uri="{FF2B5EF4-FFF2-40B4-BE49-F238E27FC236}">
              <a16:creationId xmlns:a16="http://schemas.microsoft.com/office/drawing/2014/main" id="{00000000-0008-0000-0A00-00001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6" name="shapetype_202" hidden="1">
          <a:extLst>
            <a:ext uri="{FF2B5EF4-FFF2-40B4-BE49-F238E27FC236}">
              <a16:creationId xmlns:a16="http://schemas.microsoft.com/office/drawing/2014/main" id="{00000000-0008-0000-0A00-00001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4" name="shapetype_202" hidden="1">
          <a:extLst>
            <a:ext uri="{FF2B5EF4-FFF2-40B4-BE49-F238E27FC236}">
              <a16:creationId xmlns:a16="http://schemas.microsoft.com/office/drawing/2014/main" id="{00000000-0008-0000-0A00-00001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2" name="shapetype_202" hidden="1">
          <a:extLst>
            <a:ext uri="{FF2B5EF4-FFF2-40B4-BE49-F238E27FC236}">
              <a16:creationId xmlns:a16="http://schemas.microsoft.com/office/drawing/2014/main" id="{00000000-0008-0000-0A00-00001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0" name="shapetype_202" hidden="1">
          <a:extLst>
            <a:ext uri="{FF2B5EF4-FFF2-40B4-BE49-F238E27FC236}">
              <a16:creationId xmlns:a16="http://schemas.microsoft.com/office/drawing/2014/main" id="{00000000-0008-0000-0A00-00001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8" name="shapetype_202" hidden="1">
          <a:extLst>
            <a:ext uri="{FF2B5EF4-FFF2-40B4-BE49-F238E27FC236}">
              <a16:creationId xmlns:a16="http://schemas.microsoft.com/office/drawing/2014/main" id="{00000000-0008-0000-0A00-00001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6" name="shapetype_202" hidden="1">
          <a:extLst>
            <a:ext uri="{FF2B5EF4-FFF2-40B4-BE49-F238E27FC236}">
              <a16:creationId xmlns:a16="http://schemas.microsoft.com/office/drawing/2014/main" id="{00000000-0008-0000-0A00-00001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4" name="shapetype_202" hidden="1">
          <a:extLst>
            <a:ext uri="{FF2B5EF4-FFF2-40B4-BE49-F238E27FC236}">
              <a16:creationId xmlns:a16="http://schemas.microsoft.com/office/drawing/2014/main" id="{00000000-0008-0000-0A00-00001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2" name="shapetype_202" hidden="1">
          <a:extLst>
            <a:ext uri="{FF2B5EF4-FFF2-40B4-BE49-F238E27FC236}">
              <a16:creationId xmlns:a16="http://schemas.microsoft.com/office/drawing/2014/main" id="{00000000-0008-0000-0A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0" name="shapetype_202" hidden="1">
          <a:extLst>
            <a:ext uri="{FF2B5EF4-FFF2-40B4-BE49-F238E27FC236}">
              <a16:creationId xmlns:a16="http://schemas.microsoft.com/office/drawing/2014/main" id="{00000000-0008-0000-0A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8" name="shapetype_202" hidden="1">
          <a:extLst>
            <a:ext uri="{FF2B5EF4-FFF2-40B4-BE49-F238E27FC236}">
              <a16:creationId xmlns:a16="http://schemas.microsoft.com/office/drawing/2014/main" id="{00000000-0008-0000-0A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6" name="shapetype_202" hidden="1">
          <a:extLst>
            <a:ext uri="{FF2B5EF4-FFF2-40B4-BE49-F238E27FC236}">
              <a16:creationId xmlns:a16="http://schemas.microsoft.com/office/drawing/2014/main" id="{00000000-0008-0000-0A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2"/>
  <sheetViews>
    <sheetView topLeftCell="A46" workbookViewId="0"/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" t="s">
        <v>8</v>
      </c>
      <c r="B3" s="2">
        <v>1</v>
      </c>
      <c r="C3" s="1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" t="s">
        <v>8</v>
      </c>
      <c r="B5" s="2">
        <v>1</v>
      </c>
      <c r="C5" s="1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" t="s">
        <v>8</v>
      </c>
      <c r="B6" s="2">
        <v>1</v>
      </c>
      <c r="C6" s="1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244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" t="s">
        <v>43</v>
      </c>
      <c r="B19" s="2">
        <v>2</v>
      </c>
      <c r="C19" s="1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" t="s">
        <v>43</v>
      </c>
      <c r="B23" s="2">
        <v>2</v>
      </c>
      <c r="C23" s="1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46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" t="s">
        <v>43</v>
      </c>
      <c r="B26" s="2">
        <v>2</v>
      </c>
      <c r="C26" s="1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" t="s">
        <v>43</v>
      </c>
      <c r="B27" s="2">
        <v>2</v>
      </c>
      <c r="C27" s="1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" t="s">
        <v>43</v>
      </c>
      <c r="B30" s="2">
        <v>2</v>
      </c>
      <c r="C30" s="1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" t="s">
        <v>43</v>
      </c>
      <c r="B34" s="2">
        <v>2</v>
      </c>
      <c r="C34" s="1" t="s">
        <v>80</v>
      </c>
      <c r="D34" s="246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46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" t="s">
        <v>43</v>
      </c>
      <c r="B42" s="2">
        <v>2</v>
      </c>
      <c r="C42" s="1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" t="s">
        <v>106</v>
      </c>
      <c r="B49" s="2">
        <v>3</v>
      </c>
      <c r="C49" s="1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" t="s">
        <v>106</v>
      </c>
      <c r="B50" s="2">
        <v>3</v>
      </c>
      <c r="C50" s="1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" t="s">
        <v>106</v>
      </c>
      <c r="B51" s="2">
        <v>3</v>
      </c>
      <c r="C51" s="1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" t="s">
        <v>106</v>
      </c>
      <c r="B52" s="2">
        <v>3</v>
      </c>
      <c r="C52" s="1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" t="s">
        <v>106</v>
      </c>
      <c r="B55" s="2">
        <v>3</v>
      </c>
      <c r="C55" s="1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" t="s">
        <v>106</v>
      </c>
      <c r="B57" s="2">
        <v>3</v>
      </c>
      <c r="C57" s="1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" t="s">
        <v>106</v>
      </c>
      <c r="B58" s="2">
        <v>3</v>
      </c>
      <c r="C58" s="1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" t="s">
        <v>106</v>
      </c>
      <c r="B65" s="2">
        <v>3</v>
      </c>
      <c r="C65" s="1" t="s">
        <v>143</v>
      </c>
      <c r="D65" s="246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219" t="s">
        <v>768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146</v>
      </c>
      <c r="D67" s="17" t="s">
        <v>147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148</v>
      </c>
      <c r="D68" s="17" t="s">
        <v>149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150</v>
      </c>
      <c r="D69" s="17" t="s">
        <v>151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152</v>
      </c>
      <c r="D70" s="17" t="s">
        <v>153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766</v>
      </c>
      <c r="D71" s="219" t="s">
        <v>767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154</v>
      </c>
      <c r="B72" s="10">
        <v>4</v>
      </c>
      <c r="C72" s="9" t="s">
        <v>155</v>
      </c>
      <c r="D72" s="10" t="s">
        <v>156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154</v>
      </c>
      <c r="B73" s="2">
        <v>4</v>
      </c>
      <c r="C73" s="1" t="s">
        <v>157</v>
      </c>
      <c r="D73" s="2" t="s">
        <v>158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154</v>
      </c>
      <c r="B74" s="2">
        <v>4</v>
      </c>
      <c r="C74" s="1" t="s">
        <v>159</v>
      </c>
      <c r="D74" s="2" t="s">
        <v>160</v>
      </c>
      <c r="E74" s="12">
        <v>1</v>
      </c>
      <c r="F74" s="12" t="s">
        <v>11</v>
      </c>
      <c r="G74" s="2" t="s">
        <v>161</v>
      </c>
      <c r="H74" s="12" t="s">
        <v>13</v>
      </c>
    </row>
    <row r="75" spans="1:26" x14ac:dyDescent="0.25">
      <c r="A75" s="21" t="s">
        <v>154</v>
      </c>
      <c r="B75" s="2">
        <v>4</v>
      </c>
      <c r="C75" s="1" t="s">
        <v>162</v>
      </c>
      <c r="D75" s="2" t="s">
        <v>163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154</v>
      </c>
      <c r="B76" s="2">
        <v>4</v>
      </c>
      <c r="C76" s="1" t="s">
        <v>164</v>
      </c>
      <c r="D76" s="2" t="s">
        <v>165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154</v>
      </c>
      <c r="B77" s="2">
        <v>4</v>
      </c>
      <c r="C77" s="1" t="s">
        <v>166</v>
      </c>
      <c r="D77" s="2" t="s">
        <v>167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154</v>
      </c>
      <c r="B78" s="2">
        <v>4</v>
      </c>
      <c r="C78" s="1" t="s">
        <v>168</v>
      </c>
      <c r="D78" s="2" t="s">
        <v>169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154</v>
      </c>
      <c r="B79" s="2">
        <v>4</v>
      </c>
      <c r="C79" s="1" t="s">
        <v>170</v>
      </c>
      <c r="D79" s="2" t="s">
        <v>171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154</v>
      </c>
      <c r="B80" s="17">
        <v>4</v>
      </c>
      <c r="C80" s="16" t="s">
        <v>172</v>
      </c>
      <c r="D80" s="17" t="s">
        <v>173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154</v>
      </c>
      <c r="B81" s="17">
        <v>4</v>
      </c>
      <c r="C81" s="16" t="s">
        <v>174</v>
      </c>
      <c r="D81" s="17" t="s">
        <v>175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154</v>
      </c>
      <c r="B82" s="17">
        <v>4</v>
      </c>
      <c r="C82" s="16" t="s">
        <v>176</v>
      </c>
      <c r="D82" s="17" t="s">
        <v>177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154</v>
      </c>
      <c r="B83" s="17">
        <v>4</v>
      </c>
      <c r="C83" s="16" t="s">
        <v>178</v>
      </c>
      <c r="D83" s="17" t="s">
        <v>179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9" customFormat="1" x14ac:dyDescent="0.25">
      <c r="A84" s="19" t="s">
        <v>180</v>
      </c>
      <c r="B84" s="10">
        <v>5</v>
      </c>
      <c r="C84" s="9" t="s">
        <v>181</v>
      </c>
      <c r="D84" s="244" t="s">
        <v>182</v>
      </c>
      <c r="E84" s="11">
        <v>1</v>
      </c>
      <c r="F84" s="11" t="s">
        <v>11</v>
      </c>
      <c r="G84" s="10" t="s">
        <v>12</v>
      </c>
      <c r="H84" s="11" t="s">
        <v>13</v>
      </c>
    </row>
    <row r="85" spans="1:26" x14ac:dyDescent="0.25">
      <c r="A85" s="21" t="s">
        <v>180</v>
      </c>
      <c r="B85" s="2">
        <v>5</v>
      </c>
      <c r="C85" s="1" t="s">
        <v>183</v>
      </c>
      <c r="D85" s="2" t="s">
        <v>184</v>
      </c>
      <c r="E85" s="12">
        <v>2</v>
      </c>
      <c r="F85" s="12" t="s">
        <v>11</v>
      </c>
      <c r="G85" s="2" t="s">
        <v>12</v>
      </c>
      <c r="H85" s="12" t="s">
        <v>13</v>
      </c>
    </row>
    <row r="86" spans="1:26" x14ac:dyDescent="0.25">
      <c r="A86" s="21" t="s">
        <v>180</v>
      </c>
      <c r="B86" s="2">
        <v>5</v>
      </c>
      <c r="C86" s="1" t="s">
        <v>185</v>
      </c>
      <c r="D86" s="2" t="s">
        <v>186</v>
      </c>
      <c r="E86" s="12">
        <v>2</v>
      </c>
      <c r="F86" s="12" t="s">
        <v>11</v>
      </c>
      <c r="G86" s="2" t="s">
        <v>12</v>
      </c>
      <c r="H86" s="12" t="s">
        <v>13</v>
      </c>
    </row>
    <row r="87" spans="1:26" x14ac:dyDescent="0.25">
      <c r="A87" s="21" t="s">
        <v>180</v>
      </c>
      <c r="B87" s="2">
        <v>5</v>
      </c>
      <c r="C87" s="1" t="s">
        <v>187</v>
      </c>
      <c r="D87" s="2" t="s">
        <v>188</v>
      </c>
      <c r="E87" s="12">
        <v>3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180</v>
      </c>
      <c r="B88" s="2">
        <v>5</v>
      </c>
      <c r="C88" s="1" t="s">
        <v>189</v>
      </c>
      <c r="D88" s="2" t="s">
        <v>190</v>
      </c>
      <c r="E88" s="12">
        <v>1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180</v>
      </c>
      <c r="B89" s="2">
        <v>5</v>
      </c>
      <c r="C89" s="1" t="s">
        <v>195</v>
      </c>
      <c r="D89" s="2" t="s">
        <v>196</v>
      </c>
      <c r="E89" s="12">
        <v>1</v>
      </c>
      <c r="F89" s="12" t="s">
        <v>11</v>
      </c>
      <c r="G89" s="2" t="s">
        <v>13</v>
      </c>
      <c r="H89" s="12" t="s">
        <v>13</v>
      </c>
    </row>
    <row r="90" spans="1:26" x14ac:dyDescent="0.25">
      <c r="A90" s="21" t="s">
        <v>180</v>
      </c>
      <c r="B90" s="2">
        <v>5</v>
      </c>
      <c r="C90" s="1" t="s">
        <v>197</v>
      </c>
      <c r="D90" s="2" t="s">
        <v>198</v>
      </c>
      <c r="E90" s="12">
        <v>2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180</v>
      </c>
      <c r="B91" s="2">
        <v>5</v>
      </c>
      <c r="C91" s="1" t="s">
        <v>199</v>
      </c>
      <c r="D91" s="2" t="s">
        <v>200</v>
      </c>
      <c r="E91" s="12">
        <v>3</v>
      </c>
      <c r="F91" s="12" t="s">
        <v>11</v>
      </c>
      <c r="G91" s="2" t="s">
        <v>12</v>
      </c>
      <c r="H91" s="12" t="s">
        <v>13</v>
      </c>
    </row>
    <row r="92" spans="1:26" x14ac:dyDescent="0.25">
      <c r="A92" s="21" t="s">
        <v>180</v>
      </c>
      <c r="B92" s="2">
        <v>5</v>
      </c>
      <c r="C92" s="1" t="s">
        <v>201</v>
      </c>
      <c r="D92" s="2" t="s">
        <v>202</v>
      </c>
      <c r="E92" s="12">
        <v>1</v>
      </c>
      <c r="F92" s="12" t="s">
        <v>11</v>
      </c>
      <c r="G92" s="2" t="s">
        <v>13</v>
      </c>
      <c r="H92" s="12" t="s">
        <v>13</v>
      </c>
    </row>
    <row r="93" spans="1:26" x14ac:dyDescent="0.25">
      <c r="A93" s="21" t="s">
        <v>180</v>
      </c>
      <c r="B93" s="2">
        <v>5</v>
      </c>
      <c r="C93" s="1" t="s">
        <v>203</v>
      </c>
      <c r="D93" s="2" t="s">
        <v>204</v>
      </c>
      <c r="E93" s="12">
        <v>2</v>
      </c>
      <c r="F93" s="12" t="s">
        <v>11</v>
      </c>
      <c r="G93" s="2" t="s">
        <v>12</v>
      </c>
      <c r="H93" s="12" t="s">
        <v>13</v>
      </c>
    </row>
    <row r="94" spans="1:26" x14ac:dyDescent="0.25">
      <c r="A94" s="21" t="s">
        <v>180</v>
      </c>
      <c r="B94" s="2">
        <v>5</v>
      </c>
      <c r="C94" s="1" t="s">
        <v>207</v>
      </c>
      <c r="D94" s="2" t="s">
        <v>208</v>
      </c>
      <c r="E94" s="12">
        <v>1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180</v>
      </c>
      <c r="B95" s="2">
        <v>5</v>
      </c>
      <c r="C95" s="1" t="s">
        <v>213</v>
      </c>
      <c r="D95" s="2" t="s">
        <v>214</v>
      </c>
      <c r="E95" s="12">
        <v>1</v>
      </c>
      <c r="F95" s="12" t="s">
        <v>11</v>
      </c>
      <c r="G95" s="2" t="s">
        <v>13</v>
      </c>
      <c r="H95" s="12" t="s">
        <v>13</v>
      </c>
    </row>
    <row r="96" spans="1:26" x14ac:dyDescent="0.25">
      <c r="A96" s="21" t="s">
        <v>180</v>
      </c>
      <c r="B96" s="2">
        <v>5</v>
      </c>
      <c r="C96" s="1" t="s">
        <v>234</v>
      </c>
      <c r="D96" s="246" t="s">
        <v>235</v>
      </c>
      <c r="E96" s="12">
        <v>1</v>
      </c>
      <c r="F96" s="12" t="s">
        <v>11</v>
      </c>
      <c r="G96" s="2" t="s">
        <v>12</v>
      </c>
      <c r="H96" s="12" t="s">
        <v>13</v>
      </c>
    </row>
    <row r="97" spans="1:26" x14ac:dyDescent="0.25">
      <c r="A97" s="21" t="s">
        <v>180</v>
      </c>
      <c r="B97" s="2">
        <v>5</v>
      </c>
      <c r="C97" s="1" t="s">
        <v>215</v>
      </c>
      <c r="D97" s="2" t="s">
        <v>216</v>
      </c>
      <c r="E97" s="12">
        <v>1</v>
      </c>
      <c r="F97" s="12" t="s">
        <v>11</v>
      </c>
      <c r="G97" s="2" t="s">
        <v>12</v>
      </c>
      <c r="H97" s="12" t="s">
        <v>13</v>
      </c>
    </row>
    <row r="98" spans="1:26" x14ac:dyDescent="0.25">
      <c r="A98" s="21" t="s">
        <v>180</v>
      </c>
      <c r="B98" s="2">
        <v>5</v>
      </c>
      <c r="C98" s="1" t="s">
        <v>228</v>
      </c>
      <c r="D98" s="2" t="s">
        <v>229</v>
      </c>
      <c r="E98" s="12">
        <v>1</v>
      </c>
      <c r="F98" s="12" t="s">
        <v>11</v>
      </c>
      <c r="G98" s="2" t="s">
        <v>12</v>
      </c>
      <c r="H98" s="12" t="s">
        <v>13</v>
      </c>
    </row>
    <row r="99" spans="1:26" x14ac:dyDescent="0.25">
      <c r="A99" s="21" t="s">
        <v>180</v>
      </c>
      <c r="B99" s="2">
        <v>5</v>
      </c>
      <c r="C99" s="1" t="s">
        <v>226</v>
      </c>
      <c r="D99" s="2" t="s">
        <v>227</v>
      </c>
      <c r="E99" s="12">
        <v>2</v>
      </c>
      <c r="F99" s="12" t="s">
        <v>11</v>
      </c>
      <c r="G99" s="2" t="s">
        <v>13</v>
      </c>
      <c r="H99" s="12" t="s">
        <v>13</v>
      </c>
    </row>
    <row r="100" spans="1:26" x14ac:dyDescent="0.25">
      <c r="A100" s="21" t="s">
        <v>180</v>
      </c>
      <c r="B100" s="2">
        <v>5</v>
      </c>
      <c r="C100" s="1" t="s">
        <v>232</v>
      </c>
      <c r="D100" s="2" t="s">
        <v>233</v>
      </c>
      <c r="E100" s="2">
        <v>3</v>
      </c>
      <c r="F100" s="12" t="s">
        <v>11</v>
      </c>
      <c r="G100" s="2" t="s">
        <v>13</v>
      </c>
      <c r="H100" s="12" t="s">
        <v>13</v>
      </c>
    </row>
    <row r="101" spans="1:26" x14ac:dyDescent="0.25">
      <c r="A101" s="21" t="s">
        <v>180</v>
      </c>
      <c r="B101" s="2">
        <v>5</v>
      </c>
      <c r="C101" s="1" t="s">
        <v>217</v>
      </c>
      <c r="D101" s="246" t="s">
        <v>218</v>
      </c>
      <c r="E101" s="2">
        <v>1</v>
      </c>
      <c r="F101" s="12" t="s">
        <v>11</v>
      </c>
      <c r="G101" s="2" t="s">
        <v>12</v>
      </c>
      <c r="H101" s="12" t="s">
        <v>13</v>
      </c>
    </row>
    <row r="102" spans="1:26" x14ac:dyDescent="0.25">
      <c r="A102" s="21" t="s">
        <v>180</v>
      </c>
      <c r="B102" s="2">
        <v>5</v>
      </c>
      <c r="C102" s="1" t="s">
        <v>219</v>
      </c>
      <c r="D102" s="2" t="s">
        <v>220</v>
      </c>
      <c r="E102" s="2">
        <v>3</v>
      </c>
      <c r="F102" s="12" t="s">
        <v>11</v>
      </c>
      <c r="G102" s="2" t="s">
        <v>13</v>
      </c>
      <c r="H102" s="12" t="s">
        <v>13</v>
      </c>
    </row>
    <row r="103" spans="1:26" x14ac:dyDescent="0.25">
      <c r="A103" s="21" t="s">
        <v>180</v>
      </c>
      <c r="B103" s="2">
        <v>5</v>
      </c>
      <c r="C103" s="1" t="s">
        <v>230</v>
      </c>
      <c r="D103" s="2" t="s">
        <v>231</v>
      </c>
      <c r="E103" s="2">
        <v>1</v>
      </c>
      <c r="F103" s="12" t="s">
        <v>11</v>
      </c>
      <c r="G103" s="2" t="s">
        <v>13</v>
      </c>
      <c r="H103" s="12" t="s">
        <v>13</v>
      </c>
    </row>
    <row r="104" spans="1:26" x14ac:dyDescent="0.25">
      <c r="A104" s="21" t="s">
        <v>180</v>
      </c>
      <c r="B104" s="2">
        <v>5</v>
      </c>
      <c r="C104" s="1" t="s">
        <v>191</v>
      </c>
      <c r="D104" s="2" t="s">
        <v>192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26" s="13" customFormat="1" x14ac:dyDescent="0.25">
      <c r="A105" s="13" t="s">
        <v>180</v>
      </c>
      <c r="B105" s="14">
        <v>5</v>
      </c>
      <c r="C105" s="13" t="s">
        <v>205</v>
      </c>
      <c r="D105" s="14" t="s">
        <v>206</v>
      </c>
      <c r="E105" s="15">
        <v>1</v>
      </c>
      <c r="F105" s="15" t="s">
        <v>11</v>
      </c>
      <c r="G105" s="14" t="s">
        <v>40</v>
      </c>
      <c r="H105" s="15" t="s">
        <v>13</v>
      </c>
    </row>
    <row r="106" spans="1:26" x14ac:dyDescent="0.25">
      <c r="A106" s="21" t="s">
        <v>180</v>
      </c>
      <c r="B106" s="2">
        <v>5</v>
      </c>
      <c r="C106" s="1" t="s">
        <v>236</v>
      </c>
      <c r="D106" s="2" t="s">
        <v>237</v>
      </c>
      <c r="E106" s="2">
        <v>1</v>
      </c>
      <c r="F106" s="12" t="s">
        <v>11</v>
      </c>
      <c r="G106" s="2" t="s">
        <v>12</v>
      </c>
      <c r="H106" s="12" t="s">
        <v>13</v>
      </c>
    </row>
    <row r="107" spans="1:26" s="13" customFormat="1" x14ac:dyDescent="0.25">
      <c r="A107" s="13" t="s">
        <v>223</v>
      </c>
      <c r="B107" s="14">
        <v>5</v>
      </c>
      <c r="C107" s="13" t="s">
        <v>224</v>
      </c>
      <c r="D107" s="14" t="s">
        <v>225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26" x14ac:dyDescent="0.25">
      <c r="A108" s="21" t="s">
        <v>180</v>
      </c>
      <c r="B108" s="2">
        <v>5</v>
      </c>
      <c r="C108" s="1" t="s">
        <v>221</v>
      </c>
      <c r="D108" s="2" t="s">
        <v>222</v>
      </c>
      <c r="E108" s="2">
        <v>1</v>
      </c>
      <c r="F108" s="2" t="s">
        <v>11</v>
      </c>
      <c r="G108" s="2" t="s">
        <v>13</v>
      </c>
      <c r="H108" s="12" t="s">
        <v>13</v>
      </c>
    </row>
    <row r="109" spans="1:26" s="13" customFormat="1" x14ac:dyDescent="0.25">
      <c r="A109" s="247" t="s">
        <v>180</v>
      </c>
      <c r="B109" s="14">
        <v>5</v>
      </c>
      <c r="C109" s="13" t="s">
        <v>209</v>
      </c>
      <c r="D109" s="14" t="s">
        <v>210</v>
      </c>
      <c r="E109" s="14">
        <v>1</v>
      </c>
      <c r="F109" s="14" t="s">
        <v>11</v>
      </c>
      <c r="G109" s="14" t="s">
        <v>40</v>
      </c>
      <c r="H109" s="15" t="s">
        <v>13</v>
      </c>
    </row>
    <row r="110" spans="1:26" s="13" customFormat="1" x14ac:dyDescent="0.25">
      <c r="A110" s="13" t="s">
        <v>180</v>
      </c>
      <c r="B110" s="14">
        <v>5</v>
      </c>
      <c r="C110" s="13" t="s">
        <v>193</v>
      </c>
      <c r="D110" s="14" t="s">
        <v>194</v>
      </c>
      <c r="E110" s="14">
        <v>1</v>
      </c>
      <c r="F110" s="15" t="s">
        <v>11</v>
      </c>
      <c r="G110" s="14" t="s">
        <v>40</v>
      </c>
      <c r="H110" s="15" t="s">
        <v>13</v>
      </c>
    </row>
    <row r="111" spans="1:26" s="13" customFormat="1" x14ac:dyDescent="0.25">
      <c r="A111" s="13" t="s">
        <v>180</v>
      </c>
      <c r="B111" s="14">
        <v>5</v>
      </c>
      <c r="C111" s="13" t="s">
        <v>211</v>
      </c>
      <c r="D111" s="14" t="s">
        <v>212</v>
      </c>
      <c r="E111" s="14">
        <v>1</v>
      </c>
      <c r="F111" s="14" t="s">
        <v>11</v>
      </c>
      <c r="G111" s="14" t="s">
        <v>40</v>
      </c>
      <c r="H111" s="15" t="s">
        <v>13</v>
      </c>
    </row>
    <row r="112" spans="1:26" s="24" customFormat="1" ht="15.75" customHeight="1" x14ac:dyDescent="0.25">
      <c r="A112" s="22" t="s">
        <v>180</v>
      </c>
      <c r="B112" s="23">
        <v>5</v>
      </c>
      <c r="C112" s="22" t="s">
        <v>238</v>
      </c>
      <c r="D112" s="23" t="s">
        <v>239</v>
      </c>
      <c r="E112" s="23">
        <v>1</v>
      </c>
      <c r="F112" s="23" t="s">
        <v>11</v>
      </c>
      <c r="G112" s="23" t="s">
        <v>13</v>
      </c>
      <c r="H112" s="23" t="s">
        <v>13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s="24" customFormat="1" ht="15.75" customHeight="1" x14ac:dyDescent="0.25">
      <c r="A113" s="22" t="s">
        <v>180</v>
      </c>
      <c r="B113" s="23">
        <v>5</v>
      </c>
      <c r="C113" s="22" t="s">
        <v>240</v>
      </c>
      <c r="D113" s="23" t="s">
        <v>241</v>
      </c>
      <c r="E113" s="23">
        <v>1</v>
      </c>
      <c r="F113" s="23" t="s">
        <v>11</v>
      </c>
      <c r="G113" s="23" t="s">
        <v>13</v>
      </c>
      <c r="H113" s="23" t="s">
        <v>13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s="24" customFormat="1" ht="15.75" customHeight="1" x14ac:dyDescent="0.25">
      <c r="A114" s="22" t="s">
        <v>180</v>
      </c>
      <c r="B114" s="23">
        <v>5</v>
      </c>
      <c r="C114" s="22" t="s">
        <v>242</v>
      </c>
      <c r="D114" s="23" t="s">
        <v>243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180</v>
      </c>
      <c r="B115" s="23">
        <v>5</v>
      </c>
      <c r="C115" s="22" t="s">
        <v>244</v>
      </c>
      <c r="D115" s="23" t="s">
        <v>245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180</v>
      </c>
      <c r="B116" s="23">
        <v>5</v>
      </c>
      <c r="C116" s="22" t="s">
        <v>246</v>
      </c>
      <c r="D116" s="23" t="s">
        <v>247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" customHeight="1" x14ac:dyDescent="0.25">
      <c r="A117" s="22" t="s">
        <v>180</v>
      </c>
      <c r="B117" s="23">
        <v>5</v>
      </c>
      <c r="C117" s="22" t="s">
        <v>248</v>
      </c>
      <c r="D117" s="23" t="s">
        <v>249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180</v>
      </c>
      <c r="B118" s="23">
        <v>5</v>
      </c>
      <c r="C118" s="22" t="s">
        <v>250</v>
      </c>
      <c r="D118" s="23" t="s">
        <v>251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.75" customHeight="1" x14ac:dyDescent="0.25">
      <c r="A119" s="22" t="s">
        <v>180</v>
      </c>
      <c r="B119" s="23">
        <v>5</v>
      </c>
      <c r="C119" s="22" t="s">
        <v>252</v>
      </c>
      <c r="D119" s="23" t="s">
        <v>253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180</v>
      </c>
      <c r="B120" s="23">
        <v>5</v>
      </c>
      <c r="C120" s="22" t="s">
        <v>254</v>
      </c>
      <c r="D120" s="23" t="s">
        <v>255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180</v>
      </c>
      <c r="B121" s="23">
        <v>5</v>
      </c>
      <c r="C121" s="22" t="s">
        <v>256</v>
      </c>
      <c r="D121" s="23" t="s">
        <v>257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9" customFormat="1" x14ac:dyDescent="0.25">
      <c r="A122" s="9" t="s">
        <v>258</v>
      </c>
      <c r="B122" s="10">
        <v>6</v>
      </c>
      <c r="C122" s="9" t="s">
        <v>259</v>
      </c>
      <c r="D122" s="10" t="s">
        <v>260</v>
      </c>
      <c r="E122" s="10">
        <v>1</v>
      </c>
      <c r="F122" s="11" t="s">
        <v>11</v>
      </c>
      <c r="G122" s="10" t="s">
        <v>12</v>
      </c>
      <c r="H122" s="11" t="s">
        <v>13</v>
      </c>
    </row>
    <row r="123" spans="1:26" x14ac:dyDescent="0.25">
      <c r="A123" s="1" t="s">
        <v>258</v>
      </c>
      <c r="B123" s="2">
        <v>6</v>
      </c>
      <c r="C123" s="1" t="s">
        <v>261</v>
      </c>
      <c r="D123" s="2" t="s">
        <v>262</v>
      </c>
      <c r="E123" s="2">
        <v>1</v>
      </c>
      <c r="F123" s="12" t="s">
        <v>11</v>
      </c>
      <c r="G123" s="2" t="s">
        <v>12</v>
      </c>
      <c r="H123" s="12" t="s">
        <v>13</v>
      </c>
    </row>
    <row r="124" spans="1:26" x14ac:dyDescent="0.25">
      <c r="A124" s="1" t="s">
        <v>258</v>
      </c>
      <c r="B124" s="2">
        <v>6</v>
      </c>
      <c r="C124" s="1" t="s">
        <v>263</v>
      </c>
      <c r="D124" s="2" t="s">
        <v>264</v>
      </c>
      <c r="E124" s="2">
        <v>1</v>
      </c>
      <c r="F124" s="12" t="s">
        <v>11</v>
      </c>
      <c r="G124" s="2" t="s">
        <v>12</v>
      </c>
      <c r="H124" s="12" t="s">
        <v>13</v>
      </c>
    </row>
    <row r="125" spans="1:26" x14ac:dyDescent="0.25">
      <c r="A125" s="1" t="s">
        <v>258</v>
      </c>
      <c r="B125" s="2">
        <v>6</v>
      </c>
      <c r="C125" s="1" t="s">
        <v>265</v>
      </c>
      <c r="D125" s="2" t="s">
        <v>266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s="13" customFormat="1" x14ac:dyDescent="0.25">
      <c r="A126" s="13" t="s">
        <v>258</v>
      </c>
      <c r="B126" s="14">
        <v>6</v>
      </c>
      <c r="C126" s="13" t="s">
        <v>267</v>
      </c>
      <c r="D126" s="14" t="s">
        <v>268</v>
      </c>
      <c r="E126" s="14">
        <v>1</v>
      </c>
      <c r="F126" s="15" t="s">
        <v>11</v>
      </c>
      <c r="G126" s="14" t="s">
        <v>40</v>
      </c>
      <c r="H126" s="15" t="s">
        <v>13</v>
      </c>
    </row>
    <row r="127" spans="1:26" s="13" customFormat="1" x14ac:dyDescent="0.25">
      <c r="A127" s="13" t="s">
        <v>258</v>
      </c>
      <c r="B127" s="14">
        <v>6</v>
      </c>
      <c r="C127" s="13" t="s">
        <v>269</v>
      </c>
      <c r="D127" s="14" t="s">
        <v>270</v>
      </c>
      <c r="E127" s="14">
        <v>1</v>
      </c>
      <c r="F127" s="15" t="s">
        <v>11</v>
      </c>
      <c r="G127" s="14" t="s">
        <v>40</v>
      </c>
      <c r="H127" s="15" t="s">
        <v>13</v>
      </c>
    </row>
    <row r="128" spans="1:26" s="9" customFormat="1" x14ac:dyDescent="0.25">
      <c r="A128" s="9" t="s">
        <v>271</v>
      </c>
      <c r="B128" s="10">
        <v>7</v>
      </c>
      <c r="C128" s="9" t="s">
        <v>272</v>
      </c>
      <c r="D128" s="10" t="s">
        <v>273</v>
      </c>
      <c r="E128" s="11">
        <v>1</v>
      </c>
      <c r="F128" s="11" t="s">
        <v>274</v>
      </c>
      <c r="G128" s="10" t="s">
        <v>13</v>
      </c>
      <c r="H128" s="11" t="s">
        <v>13</v>
      </c>
    </row>
    <row r="129" spans="1:8" x14ac:dyDescent="0.25">
      <c r="A129" s="1" t="s">
        <v>271</v>
      </c>
      <c r="B129" s="2">
        <v>7</v>
      </c>
      <c r="C129" s="1" t="s">
        <v>275</v>
      </c>
      <c r="D129" s="2" t="s">
        <v>276</v>
      </c>
      <c r="E129" s="12">
        <v>1</v>
      </c>
      <c r="F129" s="12" t="s">
        <v>274</v>
      </c>
      <c r="G129" s="2" t="s">
        <v>13</v>
      </c>
      <c r="H129" s="12" t="s">
        <v>13</v>
      </c>
    </row>
    <row r="130" spans="1:8" x14ac:dyDescent="0.25">
      <c r="A130" s="1" t="s">
        <v>271</v>
      </c>
      <c r="B130" s="2">
        <v>7</v>
      </c>
      <c r="C130" s="1" t="s">
        <v>277</v>
      </c>
      <c r="D130" s="2" t="s">
        <v>278</v>
      </c>
      <c r="E130" s="12">
        <v>1</v>
      </c>
      <c r="F130" s="12" t="s">
        <v>274</v>
      </c>
      <c r="G130" s="2" t="s">
        <v>13</v>
      </c>
      <c r="H130" s="12" t="s">
        <v>13</v>
      </c>
    </row>
    <row r="131" spans="1:8" x14ac:dyDescent="0.25">
      <c r="A131" s="1" t="s">
        <v>271</v>
      </c>
      <c r="B131" s="2">
        <v>7</v>
      </c>
      <c r="C131" s="1" t="s">
        <v>279</v>
      </c>
      <c r="D131" s="2" t="s">
        <v>280</v>
      </c>
      <c r="E131" s="12">
        <v>1</v>
      </c>
      <c r="F131" s="12" t="s">
        <v>274</v>
      </c>
      <c r="G131" s="2" t="s">
        <v>13</v>
      </c>
      <c r="H131" s="12" t="s">
        <v>13</v>
      </c>
    </row>
    <row r="132" spans="1:8" s="13" customFormat="1" x14ac:dyDescent="0.25">
      <c r="A132" s="13" t="s">
        <v>271</v>
      </c>
      <c r="B132" s="14">
        <v>7</v>
      </c>
      <c r="C132" s="13" t="s">
        <v>281</v>
      </c>
      <c r="D132" s="14" t="s">
        <v>282</v>
      </c>
      <c r="E132" s="15">
        <v>2</v>
      </c>
      <c r="F132" s="15" t="s">
        <v>274</v>
      </c>
      <c r="G132" s="14" t="s">
        <v>40</v>
      </c>
      <c r="H132" s="15" t="s">
        <v>13</v>
      </c>
    </row>
    <row r="133" spans="1:8" x14ac:dyDescent="0.25">
      <c r="A133" s="1" t="s">
        <v>271</v>
      </c>
      <c r="B133" s="2">
        <v>7</v>
      </c>
      <c r="C133" s="1" t="s">
        <v>283</v>
      </c>
      <c r="D133" s="2" t="s">
        <v>284</v>
      </c>
      <c r="E133" s="12">
        <v>2</v>
      </c>
      <c r="F133" s="12" t="s">
        <v>274</v>
      </c>
      <c r="G133" s="2" t="s">
        <v>13</v>
      </c>
      <c r="H133" s="12" t="s">
        <v>13</v>
      </c>
    </row>
    <row r="134" spans="1:8" x14ac:dyDescent="0.25">
      <c r="A134" s="1" t="s">
        <v>271</v>
      </c>
      <c r="B134" s="2">
        <v>7</v>
      </c>
      <c r="C134" s="1" t="s">
        <v>285</v>
      </c>
      <c r="D134" s="2" t="s">
        <v>286</v>
      </c>
      <c r="E134" s="12">
        <v>1</v>
      </c>
      <c r="F134" s="12" t="s">
        <v>274</v>
      </c>
      <c r="G134" s="2" t="s">
        <v>12</v>
      </c>
      <c r="H134" s="12" t="s">
        <v>13</v>
      </c>
    </row>
    <row r="135" spans="1:8" x14ac:dyDescent="0.25">
      <c r="A135" s="1" t="s">
        <v>271</v>
      </c>
      <c r="B135" s="2">
        <v>7</v>
      </c>
      <c r="C135" s="1" t="s">
        <v>287</v>
      </c>
      <c r="D135" s="2" t="s">
        <v>288</v>
      </c>
      <c r="E135" s="12">
        <v>1</v>
      </c>
      <c r="F135" s="12" t="s">
        <v>274</v>
      </c>
      <c r="G135" s="2" t="s">
        <v>12</v>
      </c>
      <c r="H135" s="12" t="s">
        <v>13</v>
      </c>
    </row>
    <row r="136" spans="1:8" s="13" customFormat="1" x14ac:dyDescent="0.25">
      <c r="A136" s="13" t="s">
        <v>271</v>
      </c>
      <c r="B136" s="14">
        <v>7</v>
      </c>
      <c r="C136" s="13" t="s">
        <v>289</v>
      </c>
      <c r="D136" s="14" t="s">
        <v>290</v>
      </c>
      <c r="E136" s="15">
        <v>1</v>
      </c>
      <c r="F136" s="15" t="s">
        <v>274</v>
      </c>
      <c r="G136" s="14" t="s">
        <v>40</v>
      </c>
      <c r="H136" s="15" t="s">
        <v>13</v>
      </c>
    </row>
    <row r="137" spans="1:8" s="13" customFormat="1" x14ac:dyDescent="0.25">
      <c r="A137" s="13" t="s">
        <v>271</v>
      </c>
      <c r="B137" s="14">
        <v>7</v>
      </c>
      <c r="C137" s="13" t="s">
        <v>291</v>
      </c>
      <c r="D137" s="14" t="s">
        <v>292</v>
      </c>
      <c r="E137" s="15">
        <v>1</v>
      </c>
      <c r="F137" s="15" t="s">
        <v>274</v>
      </c>
      <c r="G137" s="14" t="s">
        <v>40</v>
      </c>
      <c r="H137" s="15" t="s">
        <v>13</v>
      </c>
    </row>
    <row r="138" spans="1:8" x14ac:dyDescent="0.25">
      <c r="A138" s="1" t="s">
        <v>271</v>
      </c>
      <c r="B138" s="2">
        <v>7</v>
      </c>
      <c r="C138" s="25" t="s">
        <v>293</v>
      </c>
      <c r="D138" s="12" t="s">
        <v>294</v>
      </c>
      <c r="E138" s="12">
        <v>3</v>
      </c>
      <c r="F138" s="12" t="s">
        <v>274</v>
      </c>
      <c r="G138" s="2" t="s">
        <v>12</v>
      </c>
      <c r="H138" s="12" t="s">
        <v>13</v>
      </c>
    </row>
    <row r="139" spans="1:8" x14ac:dyDescent="0.25">
      <c r="A139" s="1" t="s">
        <v>271</v>
      </c>
      <c r="B139" s="2">
        <v>7</v>
      </c>
      <c r="C139" s="25" t="s">
        <v>295</v>
      </c>
      <c r="D139" s="12" t="s">
        <v>296</v>
      </c>
      <c r="E139" s="12">
        <v>2</v>
      </c>
      <c r="F139" s="12" t="s">
        <v>274</v>
      </c>
      <c r="G139" s="2" t="s">
        <v>12</v>
      </c>
      <c r="H139" s="12" t="s">
        <v>13</v>
      </c>
    </row>
    <row r="140" spans="1:8" x14ac:dyDescent="0.25">
      <c r="A140" s="1" t="s">
        <v>271</v>
      </c>
      <c r="B140" s="2">
        <v>7</v>
      </c>
      <c r="C140" s="25" t="s">
        <v>297</v>
      </c>
      <c r="D140" s="12" t="s">
        <v>298</v>
      </c>
      <c r="E140" s="12">
        <v>3</v>
      </c>
      <c r="F140" s="12" t="s">
        <v>274</v>
      </c>
      <c r="G140" s="2" t="s">
        <v>12</v>
      </c>
      <c r="H140" s="12" t="s">
        <v>13</v>
      </c>
    </row>
    <row r="141" spans="1:8" x14ac:dyDescent="0.25">
      <c r="A141" s="1" t="s">
        <v>271</v>
      </c>
      <c r="B141" s="2">
        <v>7</v>
      </c>
      <c r="C141" s="25" t="s">
        <v>299</v>
      </c>
      <c r="D141" s="12" t="s">
        <v>300</v>
      </c>
      <c r="E141" s="12">
        <v>3</v>
      </c>
      <c r="F141" s="12" t="s">
        <v>274</v>
      </c>
      <c r="G141" s="2" t="s">
        <v>12</v>
      </c>
      <c r="H141" s="12" t="s">
        <v>13</v>
      </c>
    </row>
    <row r="142" spans="1:8" s="13" customFormat="1" x14ac:dyDescent="0.25">
      <c r="A142" s="13" t="s">
        <v>271</v>
      </c>
      <c r="B142" s="14">
        <v>7</v>
      </c>
      <c r="C142" s="13" t="s">
        <v>301</v>
      </c>
      <c r="D142" s="14" t="s">
        <v>302</v>
      </c>
      <c r="E142" s="14">
        <v>1</v>
      </c>
      <c r="F142" s="15" t="s">
        <v>274</v>
      </c>
      <c r="G142" s="14" t="s">
        <v>40</v>
      </c>
      <c r="H142" s="14" t="s">
        <v>13</v>
      </c>
    </row>
    <row r="143" spans="1:8" s="13" customFormat="1" x14ac:dyDescent="0.25">
      <c r="A143" s="13" t="s">
        <v>271</v>
      </c>
      <c r="B143" s="14">
        <v>7</v>
      </c>
      <c r="C143" s="13" t="s">
        <v>303</v>
      </c>
      <c r="D143" s="14" t="s">
        <v>304</v>
      </c>
      <c r="E143" s="14">
        <v>1</v>
      </c>
      <c r="F143" s="15" t="s">
        <v>274</v>
      </c>
      <c r="G143" s="14" t="s">
        <v>40</v>
      </c>
      <c r="H143" s="14" t="s">
        <v>13</v>
      </c>
    </row>
    <row r="144" spans="1:8" x14ac:dyDescent="0.25">
      <c r="A144" s="1" t="s">
        <v>271</v>
      </c>
      <c r="B144" s="2">
        <v>7</v>
      </c>
      <c r="C144" s="1" t="s">
        <v>305</v>
      </c>
      <c r="D144" s="2" t="s">
        <v>306</v>
      </c>
      <c r="E144" s="2">
        <v>2</v>
      </c>
      <c r="F144" s="12" t="s">
        <v>274</v>
      </c>
      <c r="G144" s="2" t="s">
        <v>12</v>
      </c>
      <c r="H144" s="12" t="s">
        <v>13</v>
      </c>
    </row>
    <row r="145" spans="1:8" x14ac:dyDescent="0.25">
      <c r="A145" s="1" t="s">
        <v>271</v>
      </c>
      <c r="B145" s="2">
        <v>7</v>
      </c>
      <c r="C145" s="1" t="s">
        <v>307</v>
      </c>
      <c r="D145" s="2" t="s">
        <v>308</v>
      </c>
      <c r="E145" s="2">
        <v>2</v>
      </c>
      <c r="F145" s="12" t="s">
        <v>274</v>
      </c>
      <c r="G145" s="2" t="s">
        <v>12</v>
      </c>
      <c r="H145" s="12" t="s">
        <v>13</v>
      </c>
    </row>
    <row r="146" spans="1:8" x14ac:dyDescent="0.25">
      <c r="A146" s="1" t="s">
        <v>271</v>
      </c>
      <c r="B146" s="2">
        <v>7</v>
      </c>
      <c r="C146" s="1" t="s">
        <v>309</v>
      </c>
      <c r="D146" s="2" t="s">
        <v>310</v>
      </c>
      <c r="E146" s="2">
        <v>1</v>
      </c>
      <c r="F146" s="12" t="s">
        <v>274</v>
      </c>
      <c r="G146" s="2" t="s">
        <v>12</v>
      </c>
      <c r="H146" s="12" t="s">
        <v>13</v>
      </c>
    </row>
    <row r="147" spans="1:8" x14ac:dyDescent="0.25">
      <c r="A147" s="1" t="s">
        <v>271</v>
      </c>
      <c r="B147" s="2">
        <v>7</v>
      </c>
      <c r="C147" s="1" t="s">
        <v>311</v>
      </c>
      <c r="D147" s="2" t="s">
        <v>312</v>
      </c>
      <c r="E147" s="2">
        <v>1</v>
      </c>
      <c r="F147" s="12" t="s">
        <v>274</v>
      </c>
      <c r="G147" s="2" t="s">
        <v>12</v>
      </c>
      <c r="H147" s="12" t="s">
        <v>13</v>
      </c>
    </row>
    <row r="148" spans="1:8" x14ac:dyDescent="0.25">
      <c r="A148" s="1" t="s">
        <v>271</v>
      </c>
      <c r="B148" s="2">
        <v>7</v>
      </c>
      <c r="C148" s="1" t="s">
        <v>313</v>
      </c>
      <c r="D148" s="2" t="s">
        <v>314</v>
      </c>
      <c r="E148" s="2">
        <v>1</v>
      </c>
      <c r="F148" s="12" t="s">
        <v>274</v>
      </c>
      <c r="G148" s="2" t="s">
        <v>12</v>
      </c>
      <c r="H148" s="12" t="s">
        <v>13</v>
      </c>
    </row>
    <row r="149" spans="1:8" s="13" customFormat="1" x14ac:dyDescent="0.25">
      <c r="A149" s="13" t="s">
        <v>271</v>
      </c>
      <c r="B149" s="14">
        <v>7</v>
      </c>
      <c r="C149" s="13" t="s">
        <v>315</v>
      </c>
      <c r="D149" s="14" t="s">
        <v>316</v>
      </c>
      <c r="E149" s="14">
        <v>1</v>
      </c>
      <c r="F149" s="15" t="s">
        <v>274</v>
      </c>
      <c r="G149" s="14" t="s">
        <v>40</v>
      </c>
      <c r="H149" s="15" t="s">
        <v>13</v>
      </c>
    </row>
    <row r="150" spans="1:8" s="13" customFormat="1" x14ac:dyDescent="0.25">
      <c r="A150" s="13" t="s">
        <v>271</v>
      </c>
      <c r="B150" s="14">
        <v>7</v>
      </c>
      <c r="C150" s="13" t="s">
        <v>317</v>
      </c>
      <c r="D150" s="14" t="s">
        <v>318</v>
      </c>
      <c r="E150" s="15">
        <v>2</v>
      </c>
      <c r="F150" s="15" t="s">
        <v>274</v>
      </c>
      <c r="G150" s="14" t="s">
        <v>40</v>
      </c>
      <c r="H150" s="15" t="s">
        <v>319</v>
      </c>
    </row>
    <row r="151" spans="1:8" x14ac:dyDescent="0.25">
      <c r="A151" s="1" t="s">
        <v>271</v>
      </c>
      <c r="B151" s="2">
        <v>7</v>
      </c>
      <c r="C151" s="1" t="s">
        <v>320</v>
      </c>
      <c r="D151" s="2" t="s">
        <v>321</v>
      </c>
      <c r="E151" s="12">
        <v>1</v>
      </c>
      <c r="F151" s="12" t="s">
        <v>274</v>
      </c>
      <c r="G151" s="2" t="s">
        <v>12</v>
      </c>
      <c r="H151" s="12" t="s">
        <v>13</v>
      </c>
    </row>
    <row r="152" spans="1:8" x14ac:dyDescent="0.25">
      <c r="A152" s="1" t="s">
        <v>271</v>
      </c>
      <c r="B152" s="2">
        <v>7</v>
      </c>
      <c r="C152" s="1" t="s">
        <v>322</v>
      </c>
      <c r="D152" s="2" t="s">
        <v>323</v>
      </c>
      <c r="E152" s="12">
        <v>3</v>
      </c>
      <c r="F152" s="12" t="s">
        <v>274</v>
      </c>
      <c r="G152" s="2" t="s">
        <v>13</v>
      </c>
      <c r="H152" s="12" t="s">
        <v>319</v>
      </c>
    </row>
    <row r="153" spans="1:8" x14ac:dyDescent="0.25">
      <c r="A153" s="1" t="s">
        <v>271</v>
      </c>
      <c r="B153" s="2">
        <v>7</v>
      </c>
      <c r="C153" s="1" t="s">
        <v>324</v>
      </c>
      <c r="D153" s="2" t="s">
        <v>325</v>
      </c>
      <c r="E153" s="2">
        <v>1</v>
      </c>
      <c r="F153" s="12" t="s">
        <v>274</v>
      </c>
      <c r="G153" s="2" t="s">
        <v>12</v>
      </c>
      <c r="H153" s="12" t="s">
        <v>13</v>
      </c>
    </row>
    <row r="154" spans="1:8" x14ac:dyDescent="0.25">
      <c r="A154" s="1" t="s">
        <v>271</v>
      </c>
      <c r="B154" s="2">
        <v>7</v>
      </c>
      <c r="C154" s="1" t="s">
        <v>326</v>
      </c>
      <c r="D154" s="2" t="s">
        <v>327</v>
      </c>
      <c r="E154" s="2">
        <v>2</v>
      </c>
      <c r="F154" s="12" t="s">
        <v>274</v>
      </c>
      <c r="G154" s="2" t="s">
        <v>12</v>
      </c>
      <c r="H154" s="12" t="s">
        <v>13</v>
      </c>
    </row>
    <row r="155" spans="1:8" x14ac:dyDescent="0.25">
      <c r="A155" s="1" t="s">
        <v>271</v>
      </c>
      <c r="B155" s="2">
        <v>7</v>
      </c>
      <c r="C155" s="1" t="s">
        <v>328</v>
      </c>
      <c r="D155" s="2" t="s">
        <v>329</v>
      </c>
      <c r="E155" s="2">
        <v>2</v>
      </c>
      <c r="F155" s="12" t="s">
        <v>274</v>
      </c>
      <c r="G155" s="2" t="s">
        <v>12</v>
      </c>
      <c r="H155" s="12" t="s">
        <v>13</v>
      </c>
    </row>
    <row r="156" spans="1:8" x14ac:dyDescent="0.25">
      <c r="A156" s="1" t="s">
        <v>271</v>
      </c>
      <c r="B156" s="2">
        <v>7</v>
      </c>
      <c r="C156" s="1" t="s">
        <v>330</v>
      </c>
      <c r="D156" s="2" t="s">
        <v>331</v>
      </c>
      <c r="E156" s="2">
        <v>1</v>
      </c>
      <c r="F156" s="12" t="s">
        <v>274</v>
      </c>
      <c r="G156" s="2" t="s">
        <v>12</v>
      </c>
      <c r="H156" s="12" t="s">
        <v>13</v>
      </c>
    </row>
    <row r="157" spans="1:8" x14ac:dyDescent="0.25">
      <c r="A157" s="1" t="s">
        <v>271</v>
      </c>
      <c r="B157" s="2">
        <v>7</v>
      </c>
      <c r="C157" s="1" t="s">
        <v>332</v>
      </c>
      <c r="D157" s="2" t="s">
        <v>333</v>
      </c>
      <c r="E157" s="2">
        <v>1</v>
      </c>
      <c r="F157" s="12" t="s">
        <v>274</v>
      </c>
      <c r="G157" s="2" t="s">
        <v>12</v>
      </c>
      <c r="H157" s="12" t="s">
        <v>13</v>
      </c>
    </row>
    <row r="158" spans="1:8" s="9" customFormat="1" x14ac:dyDescent="0.25">
      <c r="A158" s="9" t="s">
        <v>334</v>
      </c>
      <c r="B158" s="10">
        <v>8</v>
      </c>
      <c r="C158" s="9" t="s">
        <v>335</v>
      </c>
      <c r="D158" s="10" t="s">
        <v>336</v>
      </c>
      <c r="E158" s="10">
        <v>1</v>
      </c>
      <c r="F158" s="11" t="s">
        <v>11</v>
      </c>
      <c r="G158" s="10" t="s">
        <v>12</v>
      </c>
      <c r="H158" s="11" t="s">
        <v>13</v>
      </c>
    </row>
    <row r="159" spans="1:8" x14ac:dyDescent="0.25">
      <c r="A159" s="1" t="s">
        <v>334</v>
      </c>
      <c r="B159" s="2">
        <v>8</v>
      </c>
      <c r="C159" s="1" t="s">
        <v>337</v>
      </c>
      <c r="D159" s="2" t="s">
        <v>338</v>
      </c>
      <c r="E159" s="2">
        <v>1</v>
      </c>
      <c r="F159" s="12" t="s">
        <v>11</v>
      </c>
      <c r="G159" s="2" t="s">
        <v>12</v>
      </c>
      <c r="H159" s="12" t="s">
        <v>13</v>
      </c>
    </row>
    <row r="160" spans="1:8" x14ac:dyDescent="0.25">
      <c r="A160" s="1" t="s">
        <v>334</v>
      </c>
      <c r="B160" s="2">
        <v>8</v>
      </c>
      <c r="C160" s="1" t="s">
        <v>339</v>
      </c>
      <c r="D160" s="2" t="s">
        <v>340</v>
      </c>
      <c r="E160" s="2">
        <v>3</v>
      </c>
      <c r="F160" s="12" t="s">
        <v>11</v>
      </c>
      <c r="G160" s="2" t="s">
        <v>13</v>
      </c>
      <c r="H160" s="12" t="s">
        <v>13</v>
      </c>
    </row>
    <row r="161" spans="1:26" s="13" customFormat="1" x14ac:dyDescent="0.25">
      <c r="A161" s="13" t="s">
        <v>334</v>
      </c>
      <c r="B161" s="14">
        <v>8</v>
      </c>
      <c r="C161" s="13" t="s">
        <v>769</v>
      </c>
      <c r="D161" s="14" t="s">
        <v>342</v>
      </c>
      <c r="E161" s="14">
        <v>2</v>
      </c>
      <c r="F161" s="15" t="s">
        <v>11</v>
      </c>
      <c r="G161" s="14" t="s">
        <v>40</v>
      </c>
      <c r="H161" s="15" t="s">
        <v>13</v>
      </c>
    </row>
    <row r="162" spans="1:26" s="13" customFormat="1" x14ac:dyDescent="0.25">
      <c r="A162" s="13" t="s">
        <v>334</v>
      </c>
      <c r="B162" s="14">
        <v>8</v>
      </c>
      <c r="C162" s="13" t="s">
        <v>770</v>
      </c>
      <c r="D162" s="14" t="s">
        <v>344</v>
      </c>
      <c r="E162" s="14">
        <v>3</v>
      </c>
      <c r="F162" s="15" t="s">
        <v>11</v>
      </c>
      <c r="G162" s="14" t="s">
        <v>40</v>
      </c>
      <c r="H162" s="15" t="s">
        <v>13</v>
      </c>
    </row>
    <row r="163" spans="1:26" s="13" customFormat="1" x14ac:dyDescent="0.25">
      <c r="A163" s="13" t="s">
        <v>334</v>
      </c>
      <c r="B163" s="14">
        <v>8</v>
      </c>
      <c r="C163" s="13" t="s">
        <v>421</v>
      </c>
      <c r="D163" s="14" t="s">
        <v>345</v>
      </c>
      <c r="E163" s="14">
        <v>1</v>
      </c>
      <c r="F163" s="15" t="s">
        <v>11</v>
      </c>
      <c r="G163" s="14" t="s">
        <v>40</v>
      </c>
      <c r="H163" s="15" t="s">
        <v>13</v>
      </c>
    </row>
    <row r="164" spans="1:26" s="18" customFormat="1" ht="15.75" customHeight="1" x14ac:dyDescent="0.25">
      <c r="A164" s="16" t="s">
        <v>334</v>
      </c>
      <c r="B164" s="17">
        <v>8</v>
      </c>
      <c r="C164" s="16" t="s">
        <v>346</v>
      </c>
      <c r="D164" s="17" t="s">
        <v>347</v>
      </c>
      <c r="E164" s="17">
        <v>1</v>
      </c>
      <c r="F164" s="17" t="s">
        <v>11</v>
      </c>
      <c r="G164" s="17" t="s">
        <v>13</v>
      </c>
      <c r="H164" s="17" t="s">
        <v>13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133" customFormat="1" ht="15.75" customHeight="1" x14ac:dyDescent="0.25">
      <c r="A165" s="13" t="s">
        <v>334</v>
      </c>
      <c r="B165" s="14">
        <v>8</v>
      </c>
      <c r="C165" s="208" t="s">
        <v>764</v>
      </c>
      <c r="D165" s="209" t="s">
        <v>763</v>
      </c>
      <c r="E165" s="210">
        <v>2</v>
      </c>
      <c r="F165" s="210" t="s">
        <v>11</v>
      </c>
      <c r="G165" s="210" t="s">
        <v>13</v>
      </c>
      <c r="H165" s="210" t="s">
        <v>13</v>
      </c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s="9" customFormat="1" x14ac:dyDescent="0.25">
      <c r="A166" s="9" t="s">
        <v>348</v>
      </c>
      <c r="B166" s="10">
        <v>9</v>
      </c>
      <c r="C166" s="9" t="s">
        <v>349</v>
      </c>
      <c r="D166" s="244" t="s">
        <v>350</v>
      </c>
      <c r="E166" s="10">
        <v>2</v>
      </c>
      <c r="F166" s="11" t="s">
        <v>274</v>
      </c>
      <c r="G166" s="10" t="s">
        <v>12</v>
      </c>
      <c r="H166" s="11" t="s">
        <v>13</v>
      </c>
    </row>
    <row r="167" spans="1:26" x14ac:dyDescent="0.25">
      <c r="A167" s="1" t="s">
        <v>348</v>
      </c>
      <c r="B167" s="2">
        <v>9</v>
      </c>
      <c r="C167" s="1" t="s">
        <v>351</v>
      </c>
      <c r="D167" s="2" t="s">
        <v>352</v>
      </c>
      <c r="E167" s="2">
        <v>1</v>
      </c>
      <c r="F167" s="12" t="s">
        <v>274</v>
      </c>
      <c r="G167" s="2" t="s">
        <v>12</v>
      </c>
      <c r="H167" s="12" t="s">
        <v>13</v>
      </c>
    </row>
    <row r="168" spans="1:26" x14ac:dyDescent="0.25">
      <c r="A168" s="1" t="s">
        <v>348</v>
      </c>
      <c r="B168" s="2">
        <v>9</v>
      </c>
      <c r="C168" s="1" t="s">
        <v>353</v>
      </c>
      <c r="D168" s="2" t="s">
        <v>354</v>
      </c>
      <c r="E168" s="2">
        <v>2</v>
      </c>
      <c r="F168" s="12" t="s">
        <v>274</v>
      </c>
      <c r="G168" s="2" t="s">
        <v>12</v>
      </c>
      <c r="H168" s="12" t="s">
        <v>13</v>
      </c>
    </row>
    <row r="169" spans="1:26" x14ac:dyDescent="0.25">
      <c r="A169" s="1" t="s">
        <v>348</v>
      </c>
      <c r="B169" s="2">
        <v>9</v>
      </c>
      <c r="C169" s="1" t="s">
        <v>355</v>
      </c>
      <c r="D169" s="2" t="s">
        <v>356</v>
      </c>
      <c r="E169" s="2">
        <v>2</v>
      </c>
      <c r="F169" s="12" t="s">
        <v>274</v>
      </c>
      <c r="G169" s="2" t="s">
        <v>12</v>
      </c>
      <c r="H169" s="12" t="s">
        <v>13</v>
      </c>
    </row>
    <row r="170" spans="1:26" x14ac:dyDescent="0.25">
      <c r="A170" s="1" t="s">
        <v>348</v>
      </c>
      <c r="B170" s="2">
        <v>9</v>
      </c>
      <c r="C170" s="1" t="s">
        <v>357</v>
      </c>
      <c r="D170" s="2" t="s">
        <v>358</v>
      </c>
      <c r="E170" s="2">
        <v>1</v>
      </c>
      <c r="F170" s="12" t="s">
        <v>274</v>
      </c>
      <c r="G170" s="2" t="s">
        <v>12</v>
      </c>
      <c r="H170" s="12" t="s">
        <v>13</v>
      </c>
    </row>
    <row r="171" spans="1:26" x14ac:dyDescent="0.25">
      <c r="A171" s="1" t="s">
        <v>348</v>
      </c>
      <c r="B171" s="2">
        <v>9</v>
      </c>
      <c r="C171" s="1" t="s">
        <v>771</v>
      </c>
      <c r="D171" s="2" t="s">
        <v>360</v>
      </c>
      <c r="E171" s="2">
        <v>3</v>
      </c>
      <c r="F171" s="12" t="s">
        <v>274</v>
      </c>
      <c r="G171" s="2" t="s">
        <v>12</v>
      </c>
      <c r="H171" s="12" t="s">
        <v>13</v>
      </c>
    </row>
    <row r="172" spans="1:26" x14ac:dyDescent="0.25">
      <c r="A172" s="1" t="s">
        <v>348</v>
      </c>
      <c r="B172" s="2">
        <v>9</v>
      </c>
      <c r="C172" s="1" t="s">
        <v>361</v>
      </c>
      <c r="D172" s="2" t="s">
        <v>362</v>
      </c>
      <c r="E172" s="2">
        <v>3</v>
      </c>
      <c r="F172" s="12" t="s">
        <v>274</v>
      </c>
      <c r="G172" s="2" t="s">
        <v>12</v>
      </c>
      <c r="H172" s="12" t="s">
        <v>25</v>
      </c>
    </row>
    <row r="173" spans="1:26" x14ac:dyDescent="0.25">
      <c r="A173" s="1" t="s">
        <v>348</v>
      </c>
      <c r="B173" s="2">
        <v>9</v>
      </c>
      <c r="C173" s="1" t="s">
        <v>363</v>
      </c>
      <c r="D173" s="2" t="s">
        <v>364</v>
      </c>
      <c r="E173" s="2">
        <v>1</v>
      </c>
      <c r="F173" s="12" t="s">
        <v>11</v>
      </c>
      <c r="G173" s="2" t="s">
        <v>12</v>
      </c>
      <c r="H173" s="12" t="s">
        <v>25</v>
      </c>
    </row>
    <row r="174" spans="1:26" x14ac:dyDescent="0.25">
      <c r="A174" s="1" t="s">
        <v>348</v>
      </c>
      <c r="B174" s="2">
        <v>9</v>
      </c>
      <c r="C174" s="1" t="s">
        <v>365</v>
      </c>
      <c r="D174" s="246" t="s">
        <v>366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348</v>
      </c>
      <c r="B175" s="2">
        <v>9</v>
      </c>
      <c r="C175" s="1" t="s">
        <v>367</v>
      </c>
      <c r="D175" s="2" t="s">
        <v>368</v>
      </c>
      <c r="E175" s="2">
        <v>1</v>
      </c>
      <c r="F175" s="12" t="s">
        <v>11</v>
      </c>
      <c r="G175" s="2" t="s">
        <v>12</v>
      </c>
      <c r="H175" s="12" t="s">
        <v>13</v>
      </c>
    </row>
    <row r="176" spans="1:26" s="9" customFormat="1" x14ac:dyDescent="0.25">
      <c r="A176" s="9" t="s">
        <v>369</v>
      </c>
      <c r="B176" s="10">
        <v>10</v>
      </c>
      <c r="C176" s="9" t="s">
        <v>370</v>
      </c>
      <c r="D176" s="10" t="s">
        <v>371</v>
      </c>
      <c r="E176" s="10">
        <v>1</v>
      </c>
      <c r="F176" s="11" t="s">
        <v>274</v>
      </c>
      <c r="G176" s="10" t="s">
        <v>12</v>
      </c>
      <c r="H176" s="11" t="s">
        <v>13</v>
      </c>
    </row>
    <row r="177" spans="1:8" x14ac:dyDescent="0.25">
      <c r="A177" s="1" t="s">
        <v>369</v>
      </c>
      <c r="B177" s="2">
        <v>10</v>
      </c>
      <c r="C177" s="1" t="s">
        <v>372</v>
      </c>
      <c r="D177" s="2" t="s">
        <v>373</v>
      </c>
      <c r="E177" s="2">
        <v>1</v>
      </c>
      <c r="F177" s="12" t="s">
        <v>274</v>
      </c>
      <c r="G177" s="2" t="s">
        <v>12</v>
      </c>
      <c r="H177" s="12" t="s">
        <v>13</v>
      </c>
    </row>
    <row r="178" spans="1:8" x14ac:dyDescent="0.25">
      <c r="A178" s="1" t="s">
        <v>369</v>
      </c>
      <c r="B178" s="2">
        <v>10</v>
      </c>
      <c r="C178" s="1" t="s">
        <v>374</v>
      </c>
      <c r="D178" s="2" t="s">
        <v>375</v>
      </c>
      <c r="E178" s="2">
        <v>1</v>
      </c>
      <c r="F178" s="12" t="s">
        <v>274</v>
      </c>
      <c r="G178" s="2" t="s">
        <v>12</v>
      </c>
      <c r="H178" s="12" t="s">
        <v>13</v>
      </c>
    </row>
    <row r="179" spans="1:8" x14ac:dyDescent="0.25">
      <c r="A179" s="1" t="s">
        <v>369</v>
      </c>
      <c r="B179" s="2">
        <v>10</v>
      </c>
      <c r="C179" s="1" t="s">
        <v>376</v>
      </c>
      <c r="D179" s="2" t="s">
        <v>377</v>
      </c>
      <c r="E179" s="2">
        <v>1</v>
      </c>
      <c r="F179" s="12" t="s">
        <v>274</v>
      </c>
      <c r="G179" s="2" t="s">
        <v>12</v>
      </c>
      <c r="H179" s="12" t="s">
        <v>13</v>
      </c>
    </row>
    <row r="180" spans="1:8" x14ac:dyDescent="0.25">
      <c r="A180" s="1" t="s">
        <v>369</v>
      </c>
      <c r="B180" s="2">
        <v>10</v>
      </c>
      <c r="C180" s="1" t="s">
        <v>378</v>
      </c>
      <c r="D180" s="2" t="s">
        <v>379</v>
      </c>
      <c r="E180" s="2">
        <v>1</v>
      </c>
      <c r="F180" s="12" t="s">
        <v>274</v>
      </c>
      <c r="G180" s="2" t="s">
        <v>12</v>
      </c>
      <c r="H180" s="12" t="s">
        <v>13</v>
      </c>
    </row>
    <row r="181" spans="1:8" s="13" customFormat="1" x14ac:dyDescent="0.25">
      <c r="A181" s="13" t="s">
        <v>369</v>
      </c>
      <c r="B181" s="14">
        <v>10</v>
      </c>
      <c r="C181" s="13" t="s">
        <v>380</v>
      </c>
      <c r="D181" s="14" t="s">
        <v>381</v>
      </c>
      <c r="E181" s="14">
        <v>2</v>
      </c>
      <c r="F181" s="15" t="s">
        <v>11</v>
      </c>
      <c r="G181" s="14" t="s">
        <v>40</v>
      </c>
      <c r="H181" s="15" t="s">
        <v>13</v>
      </c>
    </row>
    <row r="182" spans="1:8" s="13" customFormat="1" x14ac:dyDescent="0.25">
      <c r="A182" s="13" t="s">
        <v>369</v>
      </c>
      <c r="B182" s="14">
        <v>10</v>
      </c>
      <c r="C182" s="13" t="s">
        <v>382</v>
      </c>
      <c r="D182" s="14" t="s">
        <v>383</v>
      </c>
      <c r="E182" s="14">
        <v>1</v>
      </c>
      <c r="F182" s="15" t="s">
        <v>274</v>
      </c>
      <c r="G182" s="14" t="s">
        <v>40</v>
      </c>
      <c r="H182" s="15" t="s">
        <v>13</v>
      </c>
    </row>
    <row r="183" spans="1:8" s="13" customFormat="1" x14ac:dyDescent="0.25">
      <c r="A183" s="13" t="s">
        <v>369</v>
      </c>
      <c r="B183" s="14">
        <v>10</v>
      </c>
      <c r="C183" s="13" t="s">
        <v>384</v>
      </c>
      <c r="D183" s="14" t="s">
        <v>385</v>
      </c>
      <c r="E183" s="14">
        <v>2</v>
      </c>
      <c r="F183" s="15" t="s">
        <v>11</v>
      </c>
      <c r="G183" s="14" t="s">
        <v>40</v>
      </c>
      <c r="H183" s="15" t="s">
        <v>25</v>
      </c>
    </row>
    <row r="184" spans="1:8" x14ac:dyDescent="0.25">
      <c r="A184" s="1" t="s">
        <v>369</v>
      </c>
      <c r="B184" s="2">
        <v>10</v>
      </c>
      <c r="C184" s="1" t="s">
        <v>386</v>
      </c>
      <c r="D184" s="2" t="s">
        <v>387</v>
      </c>
      <c r="E184" s="2">
        <v>3</v>
      </c>
      <c r="F184" s="12" t="s">
        <v>11</v>
      </c>
      <c r="G184" s="2" t="s">
        <v>13</v>
      </c>
      <c r="H184" s="12" t="s">
        <v>13</v>
      </c>
    </row>
    <row r="185" spans="1:8" x14ac:dyDescent="0.25">
      <c r="A185" s="1" t="s">
        <v>369</v>
      </c>
      <c r="B185" s="2">
        <v>10</v>
      </c>
      <c r="C185" s="1" t="s">
        <v>388</v>
      </c>
      <c r="D185" s="2" t="s">
        <v>389</v>
      </c>
      <c r="E185" s="2">
        <v>2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369</v>
      </c>
      <c r="B186" s="2">
        <v>10</v>
      </c>
      <c r="C186" s="1" t="s">
        <v>390</v>
      </c>
      <c r="D186" s="2" t="s">
        <v>391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369</v>
      </c>
      <c r="B187" s="2">
        <v>10</v>
      </c>
      <c r="C187" s="1" t="s">
        <v>392</v>
      </c>
      <c r="D187" s="2">
        <v>10121</v>
      </c>
      <c r="E187" s="2">
        <v>2</v>
      </c>
      <c r="F187" s="12" t="s">
        <v>274</v>
      </c>
      <c r="G187" s="2" t="s">
        <v>13</v>
      </c>
      <c r="H187" s="12" t="s">
        <v>13</v>
      </c>
    </row>
    <row r="188" spans="1:8" x14ac:dyDescent="0.25">
      <c r="A188" s="1" t="s">
        <v>369</v>
      </c>
      <c r="B188" s="2">
        <v>10</v>
      </c>
      <c r="C188" s="1" t="s">
        <v>393</v>
      </c>
      <c r="D188" s="2" t="s">
        <v>394</v>
      </c>
      <c r="E188" s="2">
        <v>1</v>
      </c>
      <c r="F188" s="2" t="s">
        <v>274</v>
      </c>
      <c r="G188" s="2" t="s">
        <v>13</v>
      </c>
      <c r="H188" s="2" t="s">
        <v>13</v>
      </c>
    </row>
    <row r="189" spans="1:8" x14ac:dyDescent="0.25">
      <c r="A189" s="1" t="s">
        <v>369</v>
      </c>
      <c r="B189" s="2">
        <v>10</v>
      </c>
      <c r="C189" s="1" t="s">
        <v>395</v>
      </c>
      <c r="D189" s="2" t="s">
        <v>396</v>
      </c>
      <c r="E189" s="2">
        <v>1</v>
      </c>
      <c r="F189" s="2" t="s">
        <v>274</v>
      </c>
      <c r="G189" s="2" t="s">
        <v>13</v>
      </c>
      <c r="H189" s="2" t="s">
        <v>13</v>
      </c>
    </row>
    <row r="190" spans="1:8" s="9" customFormat="1" x14ac:dyDescent="0.25">
      <c r="A190" s="9" t="s">
        <v>397</v>
      </c>
      <c r="B190" s="10">
        <v>11</v>
      </c>
      <c r="C190" s="9" t="s">
        <v>398</v>
      </c>
      <c r="D190" s="10" t="s">
        <v>399</v>
      </c>
      <c r="E190" s="10">
        <v>1</v>
      </c>
      <c r="F190" s="11" t="s">
        <v>274</v>
      </c>
      <c r="G190" s="10" t="s">
        <v>20</v>
      </c>
      <c r="H190" s="11" t="s">
        <v>25</v>
      </c>
    </row>
    <row r="191" spans="1:8" x14ac:dyDescent="0.25">
      <c r="A191" s="1" t="s">
        <v>397</v>
      </c>
      <c r="B191" s="2">
        <v>11</v>
      </c>
      <c r="C191" s="1" t="s">
        <v>400</v>
      </c>
      <c r="D191" s="2" t="s">
        <v>401</v>
      </c>
      <c r="E191" s="2">
        <v>1</v>
      </c>
      <c r="F191" s="2" t="s">
        <v>274</v>
      </c>
      <c r="G191" s="2" t="s">
        <v>12</v>
      </c>
      <c r="H191" s="2" t="s">
        <v>25</v>
      </c>
    </row>
    <row r="192" spans="1:8" s="9" customFormat="1" x14ac:dyDescent="0.25">
      <c r="A192" s="9" t="s">
        <v>402</v>
      </c>
      <c r="B192" s="10">
        <v>12</v>
      </c>
      <c r="C192" s="9" t="s">
        <v>403</v>
      </c>
      <c r="D192" s="10">
        <v>12001</v>
      </c>
      <c r="E192" s="10">
        <v>1</v>
      </c>
      <c r="F192" s="11" t="s">
        <v>11</v>
      </c>
      <c r="G192" s="10" t="s">
        <v>13</v>
      </c>
      <c r="H192" s="11" t="s">
        <v>13</v>
      </c>
    </row>
  </sheetData>
  <autoFilter ref="A1:H192" xr:uid="{00000000-0009-0000-0000-000000000000}"/>
  <phoneticPr fontId="34" type="noConversion"/>
  <pageMargins left="0.75" right="0.75" top="1" bottom="1" header="0.51180555555555496" footer="0.51180555555555496"/>
  <pageSetup paperSize="9" firstPageNumber="0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192"/>
  <sheetViews>
    <sheetView topLeftCell="A178" workbookViewId="0">
      <selection activeCell="D193" sqref="D193"/>
    </sheetView>
  </sheetViews>
  <sheetFormatPr defaultRowHeight="15" x14ac:dyDescent="0.25"/>
  <cols>
    <col min="1" max="1" width="13" customWidth="1"/>
    <col min="2" max="2" width="32.140625" customWidth="1"/>
    <col min="3" max="3" width="34.140625" style="170" customWidth="1"/>
    <col min="4" max="4" width="17.7109375" style="198" customWidth="1"/>
    <col min="5" max="1025" width="8.5703125" customWidth="1"/>
  </cols>
  <sheetData>
    <row r="1" spans="1:8" s="202" customFormat="1" ht="15.75" x14ac:dyDescent="0.25">
      <c r="A1" s="199" t="s">
        <v>0</v>
      </c>
      <c r="B1" s="199" t="s">
        <v>2</v>
      </c>
      <c r="C1" s="200" t="s">
        <v>3</v>
      </c>
      <c r="D1" s="201" t="s">
        <v>583</v>
      </c>
    </row>
    <row r="2" spans="1:8" x14ac:dyDescent="0.25">
      <c r="A2" t="s">
        <v>402</v>
      </c>
      <c r="B2" t="s">
        <v>717</v>
      </c>
      <c r="C2" s="170">
        <f>'common foods'!$D$192</f>
        <v>12001</v>
      </c>
      <c r="D2" s="198">
        <f>'food prices'!T494</f>
        <v>0.19989999999999999</v>
      </c>
    </row>
    <row r="3" spans="1:8" x14ac:dyDescent="0.25">
      <c r="A3" t="s">
        <v>603</v>
      </c>
      <c r="B3" s="184" t="str">
        <f>'common foods'!C2</f>
        <v>Apples, fresh</v>
      </c>
      <c r="C3" s="170" t="str">
        <f>'common foods'!D2</f>
        <v>01001</v>
      </c>
      <c r="D3" s="198">
        <f>AVERAGE('food prices'!T50:T52)</f>
        <v>0.35909090909090913</v>
      </c>
    </row>
    <row r="4" spans="1:8" x14ac:dyDescent="0.25">
      <c r="A4" t="s">
        <v>603</v>
      </c>
      <c r="B4" s="184" t="str">
        <f>'common foods'!C3</f>
        <v>Bananas, fresh</v>
      </c>
      <c r="C4" s="170" t="str">
        <f>'common foods'!D3</f>
        <v>01002</v>
      </c>
      <c r="D4" s="198">
        <f>AVERAGE('food prices'!T29:T31)</f>
        <v>0.27566666666666667</v>
      </c>
      <c r="H4" s="171"/>
    </row>
    <row r="5" spans="1:8" x14ac:dyDescent="0.25">
      <c r="A5" s="112" t="s">
        <v>603</v>
      </c>
      <c r="B5" t="s">
        <v>16</v>
      </c>
      <c r="C5" s="170" t="str">
        <f>'common foods'!D4</f>
        <v>01003</v>
      </c>
      <c r="D5" s="198">
        <f>AVERAGE('food prices'!T170:T172)</f>
        <v>0.86684027777777783</v>
      </c>
      <c r="H5" s="171"/>
    </row>
    <row r="6" spans="1:8" s="225" customFormat="1" x14ac:dyDescent="0.25">
      <c r="A6" s="225" t="s">
        <v>603</v>
      </c>
      <c r="B6" s="248" t="str">
        <f>'common foods'!C5</f>
        <v>Kiwifruit, fresh</v>
      </c>
      <c r="C6" s="249" t="str">
        <f>'common foods'!D5</f>
        <v>01004</v>
      </c>
      <c r="D6" s="250">
        <f>AVERAGE('food prices'!T11:T13)</f>
        <v>0.52431372549019617</v>
      </c>
      <c r="H6" s="251"/>
    </row>
    <row r="7" spans="1:8" s="225" customFormat="1" x14ac:dyDescent="0.25">
      <c r="A7" s="225" t="s">
        <v>603</v>
      </c>
      <c r="B7" s="248" t="str">
        <f>'common foods'!C6</f>
        <v>Mandarins, fresh</v>
      </c>
      <c r="C7" s="249" t="str">
        <f>'common foods'!D6</f>
        <v>01005</v>
      </c>
      <c r="D7" s="250">
        <f>AVERAGE('food prices'!T83:T85)</f>
        <v>0.60092592592592597</v>
      </c>
      <c r="H7" s="251"/>
    </row>
    <row r="8" spans="1:8" s="248" customFormat="1" x14ac:dyDescent="0.25">
      <c r="A8" s="225" t="s">
        <v>603</v>
      </c>
      <c r="B8" s="225" t="s">
        <v>23</v>
      </c>
      <c r="C8" s="249" t="str">
        <f>'common foods'!D7</f>
        <v>01006</v>
      </c>
      <c r="D8" s="250">
        <f>AVERAGE('food prices'!T516:T518)</f>
        <v>0.74202898550724639</v>
      </c>
      <c r="H8" s="251"/>
    </row>
    <row r="9" spans="1:8" s="225" customFormat="1" x14ac:dyDescent="0.25">
      <c r="A9" s="225" t="s">
        <v>603</v>
      </c>
      <c r="B9" s="248" t="str">
        <f>'common foods'!C8</f>
        <v>Oranges, fresh</v>
      </c>
      <c r="C9" s="249" t="str">
        <f>'common foods'!D8</f>
        <v>01007</v>
      </c>
      <c r="D9" s="250">
        <f>AVERAGE('food prices'!T107:T109)</f>
        <v>0.46875</v>
      </c>
      <c r="H9" s="251"/>
    </row>
    <row r="10" spans="1:8" s="253" customFormat="1" x14ac:dyDescent="0.25">
      <c r="A10" s="253" t="s">
        <v>603</v>
      </c>
      <c r="B10" s="253" t="s">
        <v>28</v>
      </c>
      <c r="C10" s="254" t="str">
        <f>'common foods'!D9</f>
        <v>01008</v>
      </c>
      <c r="D10" s="255">
        <f>AVERAGE('food prices'!T173:T175)</f>
        <v>0.50681818181818172</v>
      </c>
      <c r="H10" s="256"/>
    </row>
    <row r="11" spans="1:8" s="225" customFormat="1" x14ac:dyDescent="0.25">
      <c r="A11" s="252" t="s">
        <v>603</v>
      </c>
      <c r="B11" s="225" t="s">
        <v>30</v>
      </c>
      <c r="C11" s="249" t="str">
        <f>'common foods'!D10</f>
        <v>01009</v>
      </c>
      <c r="D11" s="250">
        <f>AVERAGE('food prices'!T176:T178)</f>
        <v>0.52281578947368423</v>
      </c>
      <c r="H11" s="251"/>
    </row>
    <row r="12" spans="1:8" s="225" customFormat="1" x14ac:dyDescent="0.25">
      <c r="A12" s="225" t="s">
        <v>603</v>
      </c>
      <c r="B12" s="225" t="s">
        <v>32</v>
      </c>
      <c r="C12" s="249" t="str">
        <f>'common foods'!D11</f>
        <v>01010</v>
      </c>
      <c r="D12" s="250">
        <f>AVERAGE('food prices'!T185:T187)</f>
        <v>0.55284552845528456</v>
      </c>
      <c r="H12" s="251"/>
    </row>
    <row r="13" spans="1:8" s="225" customFormat="1" x14ac:dyDescent="0.25">
      <c r="A13" s="252" t="s">
        <v>603</v>
      </c>
      <c r="B13" s="225" t="s">
        <v>34</v>
      </c>
      <c r="C13" s="249" t="str">
        <f>'common foods'!D12</f>
        <v>01011</v>
      </c>
      <c r="D13" s="250">
        <f>AVERAGE('food prices'!T179:T181)</f>
        <v>0.43138704114313881</v>
      </c>
      <c r="H13" s="251"/>
    </row>
    <row r="14" spans="1:8" s="225" customFormat="1" x14ac:dyDescent="0.25">
      <c r="A14" s="252" t="s">
        <v>603</v>
      </c>
      <c r="B14" s="225" t="s">
        <v>36</v>
      </c>
      <c r="C14" s="249" t="str">
        <f>'common foods'!D13</f>
        <v>01012</v>
      </c>
      <c r="D14" s="250">
        <f>AVERAGE('food prices'!T182:T184)</f>
        <v>0.80138888888888893</v>
      </c>
      <c r="H14" s="251"/>
    </row>
    <row r="15" spans="1:8" s="225" customFormat="1" x14ac:dyDescent="0.25">
      <c r="A15" s="225" t="s">
        <v>603</v>
      </c>
      <c r="B15" s="225" t="s">
        <v>38</v>
      </c>
      <c r="C15" s="249" t="str">
        <f>'common foods'!D14</f>
        <v>01013</v>
      </c>
      <c r="D15" s="250">
        <f>AVERAGE('food prices'!T188:T190)</f>
        <v>0.65763951620997696</v>
      </c>
      <c r="H15" s="251"/>
    </row>
    <row r="16" spans="1:8" s="225" customFormat="1" x14ac:dyDescent="0.25">
      <c r="A16" s="225" t="s">
        <v>603</v>
      </c>
      <c r="B16" s="225" t="s">
        <v>41</v>
      </c>
      <c r="C16" s="249" t="str">
        <f>'common foods'!D15</f>
        <v>01014</v>
      </c>
      <c r="D16" s="250">
        <f>AVERAGE('food prices'!T191:T193)</f>
        <v>0.38617886178861793</v>
      </c>
      <c r="H16" s="251"/>
    </row>
    <row r="17" spans="1:8" x14ac:dyDescent="0.25">
      <c r="A17" t="s">
        <v>609</v>
      </c>
      <c r="B17" s="184" t="str">
        <f>'common foods'!C16</f>
        <v>Avocados, fresh</v>
      </c>
      <c r="C17" s="170" t="str">
        <f>'common foods'!D16</f>
        <v>02011</v>
      </c>
      <c r="D17" s="198">
        <f>AVERAGE('food prices'!T56:T58)</f>
        <v>1.0666666666666667</v>
      </c>
      <c r="H17" s="171"/>
    </row>
    <row r="18" spans="1:8" x14ac:dyDescent="0.25">
      <c r="A18" s="112" t="s">
        <v>609</v>
      </c>
      <c r="B18" t="s">
        <v>46</v>
      </c>
      <c r="C18" s="170" t="str">
        <f>'common foods'!D17</f>
        <v>02012</v>
      </c>
      <c r="D18" s="198">
        <f>AVERAGE('food prices'!T197:T199)</f>
        <v>0.93772893772893795</v>
      </c>
      <c r="H18" s="171"/>
    </row>
    <row r="19" spans="1:8" x14ac:dyDescent="0.25">
      <c r="A19" t="s">
        <v>609</v>
      </c>
      <c r="B19" s="184" t="str">
        <f>'common foods'!C18</f>
        <v>Cabbage, fresh</v>
      </c>
      <c r="C19" s="170" t="str">
        <f>'common foods'!D18</f>
        <v>02013</v>
      </c>
      <c r="D19" s="198">
        <f>AVERAGE('food prices'!T119:T121)</f>
        <v>0.22162962962962965</v>
      </c>
      <c r="H19" s="171"/>
    </row>
    <row r="20" spans="1:8" x14ac:dyDescent="0.25">
      <c r="A20" t="s">
        <v>609</v>
      </c>
      <c r="B20" s="184" t="str">
        <f>'common foods'!C19</f>
        <v>Capsicums, fresh</v>
      </c>
      <c r="C20" s="170" t="str">
        <f>'common foods'!D19</f>
        <v>02014</v>
      </c>
      <c r="D20" s="198">
        <f>AVERAGE('food prices'!T122:T124)</f>
        <v>1.2026515151515149</v>
      </c>
      <c r="H20" s="171"/>
    </row>
    <row r="21" spans="1:8" x14ac:dyDescent="0.25">
      <c r="A21" s="112" t="s">
        <v>609</v>
      </c>
      <c r="B21" s="184" t="str">
        <f>'common foods'!C20</f>
        <v>Carrots, fresh</v>
      </c>
      <c r="C21" s="170" t="str">
        <f>'common foods'!D20</f>
        <v>02015</v>
      </c>
      <c r="D21" s="198">
        <f>AVERAGE('food prices'!T146:T148)</f>
        <v>0.23333333333333331</v>
      </c>
      <c r="H21" s="171"/>
    </row>
    <row r="22" spans="1:8" x14ac:dyDescent="0.25">
      <c r="A22" t="s">
        <v>609</v>
      </c>
      <c r="B22" s="184" t="str">
        <f>'common foods'!C21</f>
        <v>Cauliflower, fresh</v>
      </c>
      <c r="C22" s="170" t="str">
        <f>'common foods'!D21</f>
        <v>02016</v>
      </c>
      <c r="D22" s="198">
        <f>AVERAGE('food prices'!T38:T40)</f>
        <v>0.54982363315696647</v>
      </c>
      <c r="H22" s="171"/>
    </row>
    <row r="23" spans="1:8" x14ac:dyDescent="0.25">
      <c r="A23" s="112" t="s">
        <v>609</v>
      </c>
      <c r="B23" t="s">
        <v>56</v>
      </c>
      <c r="C23" s="170" t="str">
        <f>'common foods'!D22</f>
        <v>02017</v>
      </c>
      <c r="D23" s="198">
        <f>AVERAGE('food prices'!T200:T202)</f>
        <v>0.35899999999999999</v>
      </c>
      <c r="H23" s="171"/>
    </row>
    <row r="24" spans="1:8" x14ac:dyDescent="0.25">
      <c r="A24" t="s">
        <v>609</v>
      </c>
      <c r="B24" s="184" t="str">
        <f>'common foods'!C23</f>
        <v>Courgettes, fresh</v>
      </c>
      <c r="C24" s="170" t="str">
        <f>'common foods'!D23</f>
        <v>02018</v>
      </c>
      <c r="D24" s="198">
        <f>AVERAGE('food prices'!T80:T82)</f>
        <v>0.66592592592592592</v>
      </c>
      <c r="H24" s="171"/>
    </row>
    <row r="25" spans="1:8" x14ac:dyDescent="0.25">
      <c r="A25" t="s">
        <v>609</v>
      </c>
      <c r="B25" s="184" t="str">
        <f>'common foods'!C24</f>
        <v>Cucumber, fresh</v>
      </c>
      <c r="C25" s="170" t="str">
        <f>'common foods'!D24</f>
        <v>02019</v>
      </c>
      <c r="D25" s="203">
        <f>AVERAGE('food prices'!T20:T22)</f>
        <v>0.55670103092783518</v>
      </c>
      <c r="H25" s="171"/>
    </row>
    <row r="26" spans="1:8" x14ac:dyDescent="0.25">
      <c r="A26" t="s">
        <v>609</v>
      </c>
      <c r="B26" s="184" t="str">
        <f>'common foods'!C25</f>
        <v>Lettuce, fresh</v>
      </c>
      <c r="C26" s="170" t="str">
        <f>'common foods'!D25</f>
        <v>02021</v>
      </c>
      <c r="D26" s="198">
        <f>AVERAGE('food prices'!T74:T76)</f>
        <v>0.24901960784313726</v>
      </c>
      <c r="H26" s="171"/>
    </row>
    <row r="27" spans="1:8" x14ac:dyDescent="0.25">
      <c r="A27" s="187" t="s">
        <v>609</v>
      </c>
      <c r="B27" s="187" t="s">
        <v>64</v>
      </c>
      <c r="C27" s="191" t="str">
        <f>'common foods'!D26</f>
        <v>02022</v>
      </c>
      <c r="D27" s="198">
        <f>AVERAGE('food prices'!T510:T512)</f>
        <v>0.219</v>
      </c>
      <c r="H27" s="171"/>
    </row>
    <row r="28" spans="1:8" x14ac:dyDescent="0.25">
      <c r="A28" t="s">
        <v>609</v>
      </c>
      <c r="B28" s="184" t="s">
        <v>718</v>
      </c>
      <c r="C28" s="170" t="str">
        <f>'common foods'!D27</f>
        <v>02023</v>
      </c>
      <c r="D28" s="198">
        <f>AVERAGE('food prices'!T95:T97)</f>
        <v>1.0993333333333333</v>
      </c>
      <c r="H28" s="171"/>
    </row>
    <row r="29" spans="1:8" x14ac:dyDescent="0.25">
      <c r="A29" s="112" t="s">
        <v>609</v>
      </c>
      <c r="B29" s="184" t="str">
        <f>'common foods'!C28</f>
        <v>Onions, fresh</v>
      </c>
      <c r="C29" s="170" t="str">
        <f>'common foods'!D28</f>
        <v>02024</v>
      </c>
      <c r="D29" s="198">
        <f>AVERAGE('food prices'!T152:T154)</f>
        <v>0.23529411764705885</v>
      </c>
      <c r="H29" s="171"/>
    </row>
    <row r="30" spans="1:8" x14ac:dyDescent="0.25">
      <c r="A30" s="112" t="s">
        <v>609</v>
      </c>
      <c r="B30" t="s">
        <v>70</v>
      </c>
      <c r="C30" s="170" t="str">
        <f>'common foods'!D29</f>
        <v>02028</v>
      </c>
      <c r="D30" s="198">
        <f>AVERAGE('food prices'!T203:T205)</f>
        <v>0.26233333333333336</v>
      </c>
      <c r="H30" s="171"/>
    </row>
    <row r="31" spans="1:8" x14ac:dyDescent="0.25">
      <c r="A31" s="112" t="s">
        <v>609</v>
      </c>
      <c r="B31" t="s">
        <v>72</v>
      </c>
      <c r="C31" s="170" t="str">
        <f>'common foods'!D30</f>
        <v>02029</v>
      </c>
      <c r="D31" s="198">
        <f>AVERAGE('food prices'!T206:T208)</f>
        <v>0.50520924276817414</v>
      </c>
      <c r="H31" s="171"/>
    </row>
    <row r="32" spans="1:8" x14ac:dyDescent="0.25">
      <c r="A32" t="s">
        <v>609</v>
      </c>
      <c r="B32" s="184" t="str">
        <f>'common foods'!C31</f>
        <v>Tomatoes, fresh</v>
      </c>
      <c r="C32" s="170" t="str">
        <f>'common foods'!D31</f>
        <v>02030</v>
      </c>
      <c r="D32" s="198">
        <f>AVERAGE('food prices'!T26:T28)</f>
        <v>0.58233333333333326</v>
      </c>
      <c r="H32" s="171"/>
    </row>
    <row r="33" spans="1:8" x14ac:dyDescent="0.25">
      <c r="A33" t="s">
        <v>609</v>
      </c>
      <c r="B33" s="184" t="str">
        <f>'common foods'!C35</f>
        <v>Kumara, fresh</v>
      </c>
      <c r="C33" s="170" t="str">
        <f>'common foods'!D35</f>
        <v>02032</v>
      </c>
      <c r="D33" s="198">
        <f>AVERAGE('food prices'!T47:T49)</f>
        <v>0.4206896551724138</v>
      </c>
      <c r="H33" s="171"/>
    </row>
    <row r="34" spans="1:8" x14ac:dyDescent="0.25">
      <c r="A34" t="s">
        <v>609</v>
      </c>
      <c r="B34" s="184" t="str">
        <f>'common foods'!C36</f>
        <v>Potatoes, fresh</v>
      </c>
      <c r="C34" s="170" t="str">
        <f>'common foods'!D36</f>
        <v>02033</v>
      </c>
      <c r="D34" s="198">
        <f>AVERAGE('food prices'!T92:T94)</f>
        <v>0.21287037037037038</v>
      </c>
      <c r="H34" s="171"/>
    </row>
    <row r="35" spans="1:8" x14ac:dyDescent="0.25">
      <c r="A35" s="112" t="s">
        <v>609</v>
      </c>
      <c r="B35" t="s">
        <v>320</v>
      </c>
      <c r="C35" s="170" t="str">
        <f>'common foods'!$D$151</f>
        <v>02034</v>
      </c>
      <c r="D35" s="198">
        <f>AVERAGE('food prices'!T212:T214)</f>
        <v>0.24466666666666667</v>
      </c>
      <c r="H35" s="171"/>
    </row>
    <row r="36" spans="1:8" x14ac:dyDescent="0.25">
      <c r="A36" t="s">
        <v>609</v>
      </c>
      <c r="B36" s="184" t="str">
        <f>'common foods'!C37</f>
        <v>Pumpkin, fresh</v>
      </c>
      <c r="C36" s="170" t="str">
        <f>'common foods'!D37</f>
        <v>02035</v>
      </c>
      <c r="D36" s="198">
        <f>AVERAGE('food prices'!T125:T127)</f>
        <v>0.37429337231968818</v>
      </c>
      <c r="H36" s="171"/>
    </row>
    <row r="37" spans="1:8" x14ac:dyDescent="0.25">
      <c r="A37" s="187" t="s">
        <v>609</v>
      </c>
      <c r="B37" s="187" t="s">
        <v>88</v>
      </c>
      <c r="C37" s="191" t="str">
        <f>'common foods'!D38</f>
        <v>02036</v>
      </c>
      <c r="D37" s="198">
        <f>AVERAGE('food prices'!T194)</f>
        <v>0.22450000000000001</v>
      </c>
      <c r="H37" s="171"/>
    </row>
    <row r="38" spans="1:8" x14ac:dyDescent="0.25">
      <c r="A38" s="187" t="s">
        <v>609</v>
      </c>
      <c r="B38" s="187" t="s">
        <v>90</v>
      </c>
      <c r="C38" s="191" t="str">
        <f>'common foods'!D39</f>
        <v>02037</v>
      </c>
      <c r="D38" s="198">
        <f>AVERAGE('food prices'!T525:T525)</f>
        <v>0.73578947368421066</v>
      </c>
      <c r="H38" s="171"/>
    </row>
    <row r="39" spans="1:8" x14ac:dyDescent="0.25">
      <c r="A39" s="187" t="s">
        <v>609</v>
      </c>
      <c r="B39" s="187" t="s">
        <v>92</v>
      </c>
      <c r="C39" s="191" t="str">
        <f>'common foods'!D40</f>
        <v>02038</v>
      </c>
      <c r="D39" s="198">
        <f>'food prices'!T528</f>
        <v>1.1590843233845265</v>
      </c>
      <c r="H39" s="171"/>
    </row>
    <row r="40" spans="1:8" x14ac:dyDescent="0.25">
      <c r="A40" s="187" t="s">
        <v>609</v>
      </c>
      <c r="B40" s="187" t="str">
        <f>'food prices'!L209</f>
        <v>Garlic, fresh</v>
      </c>
      <c r="C40" s="191" t="str">
        <f>'common foods'!D33</f>
        <v>02039</v>
      </c>
      <c r="D40" s="198">
        <f>AVERAGE('food prices'!T209:T211)</f>
        <v>2.3323333333333331</v>
      </c>
      <c r="H40" s="171"/>
    </row>
    <row r="41" spans="1:8" s="187" customFormat="1" ht="19.5" customHeight="1" x14ac:dyDescent="0.25">
      <c r="A41" s="193" t="s">
        <v>609</v>
      </c>
      <c r="B41" s="187" t="s">
        <v>80</v>
      </c>
      <c r="C41" s="191" t="str">
        <f>'common foods'!D34</f>
        <v>02040</v>
      </c>
      <c r="D41" s="204">
        <f>AVERAGE('food prices'!T218:T220)</f>
        <v>0.36805555555555558</v>
      </c>
      <c r="H41" s="192"/>
    </row>
    <row r="42" spans="1:8" s="187" customFormat="1" x14ac:dyDescent="0.25">
      <c r="A42" s="187" t="s">
        <v>609</v>
      </c>
      <c r="B42" s="189" t="str">
        <f>'food prices'!L217</f>
        <v>Tomatoes, canned, regular</v>
      </c>
      <c r="C42" s="191" t="str">
        <f>'common foods'!$D$32</f>
        <v>02031</v>
      </c>
      <c r="D42" s="204">
        <f>AVERAGE('food prices'!T215:T217)</f>
        <v>0.22083333333333333</v>
      </c>
      <c r="H42" s="192"/>
    </row>
    <row r="43" spans="1:8" x14ac:dyDescent="0.25">
      <c r="A43" s="187" t="s">
        <v>609</v>
      </c>
      <c r="B43" s="187" t="s">
        <v>94</v>
      </c>
      <c r="C43" s="191" t="str">
        <f>'common foods'!$D$41</f>
        <v>02041</v>
      </c>
      <c r="D43" s="198">
        <f>AVERAGE('food prices'!T495:T497)</f>
        <v>0.45444444444444448</v>
      </c>
      <c r="H43" s="171"/>
    </row>
    <row r="44" spans="1:8" ht="15.75" x14ac:dyDescent="0.25">
      <c r="A44" s="1" t="s">
        <v>609</v>
      </c>
      <c r="B44" t="str">
        <f>'common foods'!C43</f>
        <v>Spring onion, fresh</v>
      </c>
      <c r="C44" s="170" t="str">
        <f>'common foods'!$D$43</f>
        <v>02044</v>
      </c>
      <c r="D44" s="198">
        <f>AVERAGE('food prices'!T473:T475)</f>
        <v>1.7908496732026145</v>
      </c>
      <c r="H44" s="171"/>
    </row>
    <row r="45" spans="1:8" x14ac:dyDescent="0.25">
      <c r="A45" t="s">
        <v>609</v>
      </c>
      <c r="B45" s="184" t="s">
        <v>100</v>
      </c>
      <c r="C45" s="170" t="str">
        <f>'common foods'!$D$44</f>
        <v>02047</v>
      </c>
      <c r="D45" s="198">
        <f>AVERAGE('food prices'!T35:T37)</f>
        <v>0.3666666666666667</v>
      </c>
      <c r="H45" s="171"/>
    </row>
    <row r="46" spans="1:8" x14ac:dyDescent="0.25">
      <c r="A46" t="s">
        <v>609</v>
      </c>
      <c r="B46" s="184" t="str">
        <f>'common foods'!C45</f>
        <v>Spinach, frozen</v>
      </c>
      <c r="C46" s="170" t="str">
        <f>'common foods'!$D$45</f>
        <v>02050</v>
      </c>
      <c r="D46" s="198">
        <f>AVERAGE('food prices'!T98:T100)</f>
        <v>0.55500000000000005</v>
      </c>
      <c r="H46" s="171"/>
    </row>
    <row r="47" spans="1:8" x14ac:dyDescent="0.25">
      <c r="A47" t="s">
        <v>609</v>
      </c>
      <c r="B47" t="str">
        <f>'common foods'!C46</f>
        <v>Broccoli and Cauliflower, frozen</v>
      </c>
      <c r="C47" s="170" t="str">
        <f>'common foods'!$D$46</f>
        <v>02053</v>
      </c>
      <c r="D47" s="198">
        <f>AVERAGE('food prices'!T476:T478)</f>
        <v>0.52717948717948726</v>
      </c>
      <c r="H47" s="171"/>
    </row>
    <row r="48" spans="1:8" x14ac:dyDescent="0.25">
      <c r="A48" s="112" t="s">
        <v>593</v>
      </c>
      <c r="B48" t="s">
        <v>107</v>
      </c>
      <c r="C48" s="170" t="str">
        <f>'common foods'!D47</f>
        <v>03036</v>
      </c>
      <c r="D48" s="198">
        <f>AVERAGE('food prices'!T221:T223)</f>
        <v>0.19944444444444442</v>
      </c>
      <c r="H48" s="171"/>
    </row>
    <row r="49" spans="1:8" s="253" customFormat="1" x14ac:dyDescent="0.25">
      <c r="A49" s="253" t="s">
        <v>593</v>
      </c>
      <c r="B49" s="253" t="s">
        <v>109</v>
      </c>
      <c r="C49" s="254" t="str">
        <f>'common foods'!D48</f>
        <v>03037</v>
      </c>
      <c r="D49" s="255">
        <f>AVERAGE('food prices'!T224:T226)</f>
        <v>0.19944444444444442</v>
      </c>
      <c r="H49" s="256"/>
    </row>
    <row r="50" spans="1:8" x14ac:dyDescent="0.25">
      <c r="A50" t="s">
        <v>593</v>
      </c>
      <c r="B50" s="184" t="str">
        <f>'common foods'!C49</f>
        <v>Bread, multigrain</v>
      </c>
      <c r="C50" s="170" t="str">
        <f>'common foods'!D49</f>
        <v>03038</v>
      </c>
      <c r="D50" s="198">
        <f>AVERAGE('food prices'!T17:T19)</f>
        <v>0.46190476190476187</v>
      </c>
      <c r="H50" s="171"/>
    </row>
    <row r="51" spans="1:8" x14ac:dyDescent="0.25">
      <c r="A51" s="112" t="s">
        <v>593</v>
      </c>
      <c r="B51" t="str">
        <f>'common foods'!C50</f>
        <v>Pita bread</v>
      </c>
      <c r="C51" s="170" t="str">
        <f>'common foods'!D50</f>
        <v>03039</v>
      </c>
      <c r="D51" s="198">
        <f>AVERAGE('food prices'!T227:T229)</f>
        <v>0.7939844961240311</v>
      </c>
      <c r="H51" s="171"/>
    </row>
    <row r="52" spans="1:8" x14ac:dyDescent="0.25">
      <c r="A52" t="s">
        <v>593</v>
      </c>
      <c r="B52" s="189" t="str">
        <f>'common foods'!C66</f>
        <v>Mixed grain crackers</v>
      </c>
      <c r="C52" s="170" t="str">
        <f>'common foods'!D51</f>
        <v>03040</v>
      </c>
      <c r="D52" s="198">
        <f>AVERAGE('food prices'!T507:T509)</f>
        <v>1.3053333333333332</v>
      </c>
      <c r="H52" s="171"/>
    </row>
    <row r="53" spans="1:8" ht="15.75" x14ac:dyDescent="0.25">
      <c r="A53" s="1" t="s">
        <v>271</v>
      </c>
      <c r="B53" t="s">
        <v>272</v>
      </c>
      <c r="C53" s="170" t="str">
        <f>'common foods'!D128</f>
        <v>03041</v>
      </c>
      <c r="D53" s="198">
        <f>AVERAGE('food prices'!T329:T331)</f>
        <v>1.1353041324056505</v>
      </c>
      <c r="H53" s="171"/>
    </row>
    <row r="54" spans="1:8" ht="15.75" x14ac:dyDescent="0.25">
      <c r="A54" s="1" t="s">
        <v>271</v>
      </c>
      <c r="B54" t="s">
        <v>275</v>
      </c>
      <c r="C54" s="170" t="str">
        <f>'common foods'!D129</f>
        <v>03042</v>
      </c>
      <c r="D54" s="198">
        <f>AVERAGE('food prices'!T332:T334)</f>
        <v>0.66533333333333333</v>
      </c>
      <c r="H54" s="171"/>
    </row>
    <row r="55" spans="1:8" ht="15.75" x14ac:dyDescent="0.25">
      <c r="A55" s="1" t="s">
        <v>271</v>
      </c>
      <c r="B55" t="s">
        <v>277</v>
      </c>
      <c r="C55" s="170" t="str">
        <f>'common foods'!D130</f>
        <v>03043</v>
      </c>
      <c r="D55" s="198">
        <f>AVERAGE('food prices'!T338:T340)</f>
        <v>1.4846969696969696</v>
      </c>
      <c r="H55" s="171"/>
    </row>
    <row r="56" spans="1:8" ht="15.75" x14ac:dyDescent="0.25">
      <c r="A56" s="1" t="s">
        <v>271</v>
      </c>
      <c r="B56" t="s">
        <v>279</v>
      </c>
      <c r="C56" s="170" t="str">
        <f>'common foods'!D131</f>
        <v>03044</v>
      </c>
      <c r="D56" s="198">
        <f>AVERAGE('food prices'!T343:T345)</f>
        <v>1.4723809523809523</v>
      </c>
      <c r="H56" s="171"/>
    </row>
    <row r="57" spans="1:8" ht="15.75" x14ac:dyDescent="0.25">
      <c r="A57" s="1" t="s">
        <v>271</v>
      </c>
      <c r="B57" t="s">
        <v>283</v>
      </c>
      <c r="C57" s="170" t="str">
        <f>'common foods'!D133</f>
        <v>03045</v>
      </c>
      <c r="D57" s="198">
        <f>AVERAGE('food prices'!T346:T348)</f>
        <v>1.0814814814814815</v>
      </c>
      <c r="H57" s="171"/>
    </row>
    <row r="58" spans="1:8" x14ac:dyDescent="0.25">
      <c r="A58" s="112" t="s">
        <v>593</v>
      </c>
      <c r="B58" t="s">
        <v>117</v>
      </c>
      <c r="C58" s="170" t="str">
        <f>'common foods'!D52</f>
        <v>03046</v>
      </c>
      <c r="D58" s="198">
        <f>AVERAGE('food prices'!T230:T232)</f>
        <v>0.53200000000000003</v>
      </c>
      <c r="H58" s="171"/>
    </row>
    <row r="59" spans="1:8" x14ac:dyDescent="0.25">
      <c r="A59" t="s">
        <v>593</v>
      </c>
      <c r="B59" s="184" t="str">
        <f>'common foods'!C55</f>
        <v>Rolled oats</v>
      </c>
      <c r="C59" s="170" t="str">
        <f>'common foods'!$D$55</f>
        <v>03049</v>
      </c>
      <c r="D59" s="198">
        <f>AVERAGE('food prices'!T68:T70)</f>
        <v>6.2064156206415623E-2</v>
      </c>
      <c r="H59" s="171"/>
    </row>
    <row r="60" spans="1:8" x14ac:dyDescent="0.25">
      <c r="A60" s="112" t="s">
        <v>593</v>
      </c>
      <c r="B60" t="s">
        <v>322</v>
      </c>
      <c r="C60" s="170" t="str">
        <f>'common foods'!$D$152</f>
        <v>03050</v>
      </c>
      <c r="D60" s="198">
        <f>AVERAGE('food prices'!T240:T241)</f>
        <v>1.0114782608695652</v>
      </c>
      <c r="H60" s="171"/>
    </row>
    <row r="61" spans="1:8" x14ac:dyDescent="0.25">
      <c r="A61" s="112" t="s">
        <v>593</v>
      </c>
      <c r="B61" t="s">
        <v>125</v>
      </c>
      <c r="C61" s="170" t="str">
        <f>'common foods'!$D$56</f>
        <v>03051</v>
      </c>
      <c r="D61" s="198">
        <f>AVERAGE('food prices'!T242:T244)</f>
        <v>0.44639999999999996</v>
      </c>
      <c r="H61" s="171"/>
    </row>
    <row r="62" spans="1:8" x14ac:dyDescent="0.25">
      <c r="A62" t="s">
        <v>593</v>
      </c>
      <c r="B62" s="184" t="str">
        <f>'common foods'!C57</f>
        <v>Pasta wholemeal</v>
      </c>
      <c r="C62" s="170" t="str">
        <f>'common foods'!$D$57</f>
        <v>03052</v>
      </c>
      <c r="D62" s="198">
        <f>AVERAGE('food prices'!T41:T43)</f>
        <v>0.16611111111111113</v>
      </c>
      <c r="H62" s="171"/>
    </row>
    <row r="63" spans="1:8" x14ac:dyDescent="0.25">
      <c r="A63" t="s">
        <v>593</v>
      </c>
      <c r="B63" s="184" t="str">
        <f>'common foods'!C58</f>
        <v>Couscous, wholemeal wheat</v>
      </c>
      <c r="C63" s="170" t="str">
        <f>'common foods'!$D$58</f>
        <v>03089</v>
      </c>
      <c r="D63" s="198">
        <f>AVERAGE('food prices'!T44:T46)</f>
        <v>0.21250000000000002</v>
      </c>
      <c r="H63" s="171"/>
    </row>
    <row r="64" spans="1:8" ht="15.75" x14ac:dyDescent="0.25">
      <c r="A64" s="1" t="s">
        <v>271</v>
      </c>
      <c r="B64" t="s">
        <v>285</v>
      </c>
      <c r="C64" s="170" t="str">
        <f>'common foods'!D134</f>
        <v>03053</v>
      </c>
      <c r="D64" s="198">
        <f>AVERAGE('food prices'!T349:T351)</f>
        <v>3.2082352941176473</v>
      </c>
      <c r="H64" s="171"/>
    </row>
    <row r="65" spans="1:8" x14ac:dyDescent="0.25">
      <c r="A65" s="112" t="s">
        <v>593</v>
      </c>
      <c r="B65" t="s">
        <v>131</v>
      </c>
      <c r="C65" s="170" t="str">
        <f>'common foods'!D59</f>
        <v>03054</v>
      </c>
      <c r="D65" s="198">
        <f>AVERAGE('food prices'!T245:T247)</f>
        <v>7.2777777777777775E-2</v>
      </c>
      <c r="H65" s="171"/>
    </row>
    <row r="66" spans="1:8" x14ac:dyDescent="0.25">
      <c r="A66" s="112" t="s">
        <v>593</v>
      </c>
      <c r="B66" s="184" t="str">
        <f>'common foods'!C60</f>
        <v>Rice, brown</v>
      </c>
      <c r="C66" s="170" t="str">
        <f>'common foods'!D60</f>
        <v>03055</v>
      </c>
      <c r="D66" s="198">
        <f>AVERAGE('food prices'!T131:T133)</f>
        <v>7.4999999999999997E-2</v>
      </c>
      <c r="H66" s="171"/>
    </row>
    <row r="67" spans="1:8" x14ac:dyDescent="0.25">
      <c r="A67" s="112" t="s">
        <v>593</v>
      </c>
      <c r="B67" t="s">
        <v>135</v>
      </c>
      <c r="C67" s="170" t="str">
        <f>'common foods'!D61</f>
        <v>03056</v>
      </c>
      <c r="D67" s="198">
        <f>AVERAGE('food prices'!T248:T250)</f>
        <v>0.25006535947712416</v>
      </c>
      <c r="H67" s="171"/>
    </row>
    <row r="68" spans="1:8" x14ac:dyDescent="0.25">
      <c r="A68" s="112" t="s">
        <v>593</v>
      </c>
      <c r="B68" s="184" t="str">
        <f>'common foods'!C54</f>
        <v>Weetbix</v>
      </c>
      <c r="C68" s="170" t="str">
        <f>'common foods'!D54</f>
        <v>03048</v>
      </c>
      <c r="D68" s="198">
        <f>AVERAGE('food prices'!T2:T4)</f>
        <v>0.59177777777777774</v>
      </c>
      <c r="H68" s="171"/>
    </row>
    <row r="69" spans="1:8" ht="15.75" x14ac:dyDescent="0.25">
      <c r="A69" s="1" t="s">
        <v>271</v>
      </c>
      <c r="B69" s="184" t="str">
        <f>'food prices'!L341</f>
        <v>Coconut cream buns</v>
      </c>
      <c r="C69" s="170" t="str">
        <f>'common foods'!D136</f>
        <v>03059</v>
      </c>
      <c r="D69" s="198">
        <f>'food prices'!T341</f>
        <v>0.96774193548387089</v>
      </c>
      <c r="H69" s="171"/>
    </row>
    <row r="70" spans="1:8" ht="15.75" x14ac:dyDescent="0.25">
      <c r="A70" s="1" t="s">
        <v>271</v>
      </c>
      <c r="B70" s="184" t="str">
        <f>'food prices'!L342</f>
        <v>Pineapple pie</v>
      </c>
      <c r="C70" s="170" t="str">
        <f>'common foods'!D137</f>
        <v>03060</v>
      </c>
      <c r="D70" s="198">
        <f>'food prices'!T342</f>
        <v>0.8571428571428571</v>
      </c>
      <c r="H70" s="171"/>
    </row>
    <row r="71" spans="1:8" ht="15.75" x14ac:dyDescent="0.25">
      <c r="A71" s="1" t="s">
        <v>271</v>
      </c>
      <c r="B71" t="s">
        <v>287</v>
      </c>
      <c r="C71" s="170" t="str">
        <f>'common foods'!$D$135</f>
        <v>03058</v>
      </c>
      <c r="D71" s="198">
        <f>AVERAGE('food prices'!T352:T354)</f>
        <v>1.2799108138238575</v>
      </c>
      <c r="H71" s="171"/>
    </row>
    <row r="72" spans="1:8" x14ac:dyDescent="0.25">
      <c r="A72" s="187" t="s">
        <v>593</v>
      </c>
      <c r="B72" s="196" t="s">
        <v>141</v>
      </c>
      <c r="C72" s="191" t="str">
        <f>'common foods'!D64</f>
        <v>03065</v>
      </c>
      <c r="D72" s="198">
        <f>AVERAGE('food prices'!T513:T515)</f>
        <v>0.79333333333333333</v>
      </c>
      <c r="H72" s="171"/>
    </row>
    <row r="73" spans="1:8" ht="15.75" x14ac:dyDescent="0.25">
      <c r="A73" s="205" t="s">
        <v>180</v>
      </c>
      <c r="B73" s="187" t="s">
        <v>205</v>
      </c>
      <c r="C73" s="170" t="str">
        <f>'common foods'!$D$105</f>
        <v>05090</v>
      </c>
      <c r="D73" s="198">
        <f>AVERAGE('food prices'!T498:T500)</f>
        <v>2.9614459665144595</v>
      </c>
      <c r="H73" s="171"/>
    </row>
    <row r="74" spans="1:8" x14ac:dyDescent="0.25">
      <c r="A74" s="187" t="str">
        <f>'food prices'!K234</f>
        <v>grains</v>
      </c>
      <c r="B74" s="187" t="str">
        <f>'food prices'!L234</f>
        <v>Vermicelli</v>
      </c>
      <c r="C74" s="191" t="str">
        <f>'common foods'!D63</f>
        <v>03064</v>
      </c>
      <c r="D74" s="198">
        <f>AVERAGE('food prices'!T233:T235)</f>
        <v>0.10098765432098766</v>
      </c>
      <c r="H74" s="171"/>
    </row>
    <row r="75" spans="1:8" x14ac:dyDescent="0.25">
      <c r="A75" s="187" t="s">
        <v>271</v>
      </c>
      <c r="B75" s="187" t="str">
        <f>'food prices'!L335</f>
        <v>Biscuits, arrowroot</v>
      </c>
      <c r="C75" s="191" t="str">
        <f>'common foods'!$D$132</f>
        <v>03061</v>
      </c>
      <c r="D75" s="198">
        <f>AVERAGE('food prices'!T335:T337)</f>
        <v>0.68533333333333335</v>
      </c>
      <c r="H75" s="171"/>
    </row>
    <row r="76" spans="1:8" x14ac:dyDescent="0.25">
      <c r="A76" s="187" t="str">
        <f>'food prices'!K235</f>
        <v>grains</v>
      </c>
      <c r="B76" s="187" t="str">
        <f>'food prices'!L236</f>
        <v>Crackers, cabin bread</v>
      </c>
      <c r="C76" s="191" t="str">
        <f>'common foods'!D62</f>
        <v>03062</v>
      </c>
      <c r="D76" s="198">
        <f>AVERAGE('food prices'!T236:T238)</f>
        <v>0.43244444444444446</v>
      </c>
      <c r="H76" s="171"/>
    </row>
    <row r="77" spans="1:8" x14ac:dyDescent="0.25">
      <c r="A77" s="187" t="s">
        <v>593</v>
      </c>
      <c r="B77" s="187" t="str">
        <f>'food prices'!L251</f>
        <v>Cocoa puffs</v>
      </c>
      <c r="C77" s="191" t="str">
        <f>'common foods'!D150</f>
        <v>03068</v>
      </c>
      <c r="D77" s="198">
        <f>AVERAGE('food prices'!T251:T253)</f>
        <v>0.66</v>
      </c>
      <c r="H77" s="171"/>
    </row>
    <row r="78" spans="1:8" x14ac:dyDescent="0.25">
      <c r="A78" s="112" t="s">
        <v>593</v>
      </c>
      <c r="B78" t="s">
        <v>143</v>
      </c>
      <c r="C78" s="170" t="str">
        <f>'common foods'!$D$65</f>
        <v>03066</v>
      </c>
      <c r="D78" s="198">
        <f>AVERAGE('food prices'!T254:T256)</f>
        <v>0.51428571428571423</v>
      </c>
      <c r="H78" s="171"/>
    </row>
    <row r="79" spans="1:8" x14ac:dyDescent="0.25">
      <c r="A79" s="112" t="s">
        <v>593</v>
      </c>
      <c r="B79" s="184" t="str">
        <f>'common foods'!C67</f>
        <v>Corn Chips</v>
      </c>
      <c r="C79" s="170" t="str">
        <f>'common foods'!$D$67</f>
        <v>03069</v>
      </c>
      <c r="D79" s="198">
        <f>AVERAGE('food prices'!T158:T160)</f>
        <v>1.1088888888888888</v>
      </c>
      <c r="H79" s="171"/>
    </row>
    <row r="80" spans="1:8" x14ac:dyDescent="0.25">
      <c r="A80" t="s">
        <v>593</v>
      </c>
      <c r="B80" t="str">
        <f>'common foods'!C68</f>
        <v>Wholegrain burger bun</v>
      </c>
      <c r="C80" s="170" t="str">
        <f>'common foods'!$D$68</f>
        <v>03070</v>
      </c>
      <c r="D80" s="198">
        <f>AVERAGE('food prices'!T485:T487)</f>
        <v>0.95401178065937786</v>
      </c>
      <c r="H80" s="171"/>
    </row>
    <row r="81" spans="1:8" x14ac:dyDescent="0.25">
      <c r="A81" t="s">
        <v>593</v>
      </c>
      <c r="B81" s="189" t="str">
        <f>'common foods'!C69</f>
        <v>Pita bread, wholemeal</v>
      </c>
      <c r="C81" s="170" t="str">
        <f>'common foods'!$D$69</f>
        <v>03071</v>
      </c>
      <c r="D81" s="198">
        <f>AVERAGE('food prices'!T110:T112)</f>
        <v>1.1528888888888889</v>
      </c>
      <c r="H81" s="171"/>
    </row>
    <row r="82" spans="1:8" ht="15.75" x14ac:dyDescent="0.25">
      <c r="A82" s="1" t="s">
        <v>593</v>
      </c>
      <c r="B82" t="str">
        <f>'common foods'!C70</f>
        <v>Spaghetti Pasta, wholemeal</v>
      </c>
      <c r="C82" s="170" t="str">
        <f>'common foods'!$D$70</f>
        <v>03072</v>
      </c>
      <c r="D82" s="198">
        <f>AVERAGE('food prices'!T470:T472)</f>
        <v>0.90879999999999994</v>
      </c>
      <c r="H82" s="171"/>
    </row>
    <row r="83" spans="1:8" x14ac:dyDescent="0.25">
      <c r="A83" s="187" t="s">
        <v>593</v>
      </c>
      <c r="B83" s="196" t="str">
        <f>'food prices'!L504</f>
        <v>Mixed Grain Crispbread</v>
      </c>
      <c r="C83" s="191" t="str">
        <f>'common foods'!$D$71</f>
        <v>03075</v>
      </c>
      <c r="D83" s="198">
        <f>AVERAGE('food prices'!T504:T506)</f>
        <v>1.6239999999999999</v>
      </c>
      <c r="H83" s="171"/>
    </row>
    <row r="84" spans="1:8" x14ac:dyDescent="0.25">
      <c r="A84" s="187" t="s">
        <v>593</v>
      </c>
      <c r="B84" s="196" t="s">
        <v>145</v>
      </c>
      <c r="C84" s="191" t="str">
        <f>'common foods'!$D$66</f>
        <v>03076</v>
      </c>
      <c r="D84" s="198">
        <f>AVERAGE('food prices'!T507:T509)</f>
        <v>1.3053333333333332</v>
      </c>
      <c r="H84" s="171"/>
    </row>
    <row r="85" spans="1:8" s="133" customFormat="1" x14ac:dyDescent="0.25">
      <c r="A85" s="133" t="s">
        <v>599</v>
      </c>
      <c r="B85" s="133" t="str">
        <f>'common foods'!C73</f>
        <v>Cheese, Edam</v>
      </c>
      <c r="C85" s="257" t="str">
        <f>'common foods'!D73</f>
        <v>04058</v>
      </c>
      <c r="D85" s="258">
        <f>AVERAGE('food prices'!T257:T259)</f>
        <v>0.96600000000000008</v>
      </c>
      <c r="H85" s="259"/>
    </row>
    <row r="86" spans="1:8" x14ac:dyDescent="0.25">
      <c r="A86" t="s">
        <v>599</v>
      </c>
      <c r="B86" s="184" t="str">
        <f>'common foods'!C74</f>
        <v>Milk, trim</v>
      </c>
      <c r="C86" s="170" t="str">
        <f>'common foods'!D74</f>
        <v>04059</v>
      </c>
      <c r="D86" s="198">
        <f>AVERAGE('food prices'!T8:T10)</f>
        <v>0.17233333333333331</v>
      </c>
      <c r="H86" s="171"/>
    </row>
    <row r="87" spans="1:8" x14ac:dyDescent="0.25">
      <c r="A87" t="s">
        <v>599</v>
      </c>
      <c r="B87" t="s">
        <v>162</v>
      </c>
      <c r="C87" s="170" t="str">
        <f>'common foods'!D75</f>
        <v>04060</v>
      </c>
      <c r="D87" s="198">
        <f>AVERAGE('food prices'!T260:T262)</f>
        <v>0.17066666666666666</v>
      </c>
      <c r="H87" s="171"/>
    </row>
    <row r="88" spans="1:8" x14ac:dyDescent="0.25">
      <c r="A88" t="s">
        <v>599</v>
      </c>
      <c r="B88" t="s">
        <v>164</v>
      </c>
      <c r="C88" s="170" t="str">
        <f>'common foods'!D76</f>
        <v>04061</v>
      </c>
      <c r="D88" s="198">
        <f>AVERAGE('food prices'!T263:T265)</f>
        <v>0.38577777777777778</v>
      </c>
      <c r="H88" s="171"/>
    </row>
    <row r="89" spans="1:8" x14ac:dyDescent="0.25">
      <c r="A89" t="s">
        <v>599</v>
      </c>
      <c r="B89" s="184" t="str">
        <f>'common foods'!C77</f>
        <v>Yoghurt, natural, low-fat</v>
      </c>
      <c r="C89" s="170" t="str">
        <f>'common foods'!D77</f>
        <v>04062</v>
      </c>
      <c r="D89" s="198">
        <f>AVERAGE('food prices'!T5:T7)</f>
        <v>0.42</v>
      </c>
      <c r="H89" s="171"/>
    </row>
    <row r="90" spans="1:8" x14ac:dyDescent="0.25">
      <c r="A90" t="s">
        <v>599</v>
      </c>
      <c r="B90" s="184" t="str">
        <f>'food prices'!L257</f>
        <v>Cheese, Colby</v>
      </c>
      <c r="C90" s="170" t="str">
        <f>'food prices'!M258</f>
        <v>04057</v>
      </c>
      <c r="D90" s="198">
        <f>AVERAGE('food prices'!T257:T259)</f>
        <v>0.96600000000000008</v>
      </c>
      <c r="H90" s="171"/>
    </row>
    <row r="91" spans="1:8" x14ac:dyDescent="0.25">
      <c r="A91" t="s">
        <v>599</v>
      </c>
      <c r="B91" t="s">
        <v>168</v>
      </c>
      <c r="C91" s="170" t="str">
        <f>'common foods'!D78</f>
        <v>04063</v>
      </c>
      <c r="D91" s="198">
        <f>AVERAGE('food prices'!T266:T268)</f>
        <v>1.0519999999999998</v>
      </c>
      <c r="H91" s="171"/>
    </row>
    <row r="92" spans="1:8" x14ac:dyDescent="0.25">
      <c r="A92" t="s">
        <v>599</v>
      </c>
      <c r="B92" t="s">
        <v>170</v>
      </c>
      <c r="C92" s="170" t="str">
        <f>'common foods'!D79</f>
        <v>04064</v>
      </c>
      <c r="D92" s="198">
        <f>AVERAGE('food prices'!T269:T271)</f>
        <v>0.46266666666666662</v>
      </c>
      <c r="H92" s="171"/>
    </row>
    <row r="93" spans="1:8" x14ac:dyDescent="0.25">
      <c r="A93" t="s">
        <v>599</v>
      </c>
      <c r="B93" t="str">
        <f>'common foods'!C80</f>
        <v>Almond milk</v>
      </c>
      <c r="C93" s="170" t="str">
        <f>'common foods'!D80</f>
        <v>04065</v>
      </c>
      <c r="D93" s="198">
        <f>AVERAGE('food prices'!T161:T163)</f>
        <v>0.41333333333333339</v>
      </c>
      <c r="H93" s="171"/>
    </row>
    <row r="94" spans="1:8" x14ac:dyDescent="0.25">
      <c r="A94" t="s">
        <v>599</v>
      </c>
      <c r="B94" t="str">
        <f>'common foods'!C81</f>
        <v>Soy yoghurt with berriers</v>
      </c>
      <c r="C94" s="170" t="str">
        <f>'common foods'!D81</f>
        <v>04066</v>
      </c>
      <c r="D94" s="198">
        <f>AVERAGE('food prices'!T164:T166)</f>
        <v>1.3573333333333333</v>
      </c>
      <c r="H94" s="171"/>
    </row>
    <row r="95" spans="1:8" x14ac:dyDescent="0.25">
      <c r="A95" t="s">
        <v>599</v>
      </c>
      <c r="B95" t="str">
        <f>'common foods'!C82</f>
        <v>Soy yoghurt with mango and peach</v>
      </c>
      <c r="C95" s="170" t="str">
        <f>'common foods'!D82</f>
        <v>04067</v>
      </c>
      <c r="D95" s="198">
        <f>AVERAGE('food prices'!T167:T169)</f>
        <v>1.3440000000000001</v>
      </c>
      <c r="H95" s="171"/>
    </row>
    <row r="96" spans="1:8" x14ac:dyDescent="0.25">
      <c r="A96" t="s">
        <v>599</v>
      </c>
      <c r="B96" t="str">
        <f>'common foods'!C83</f>
        <v>Soy milk</v>
      </c>
      <c r="C96" s="170" t="str">
        <f>'common foods'!D83</f>
        <v>04068</v>
      </c>
      <c r="D96" s="198">
        <f>AVERAGE('food prices'!T488:T490)</f>
        <v>0.33266666666666667</v>
      </c>
      <c r="H96" s="171"/>
    </row>
    <row r="97" spans="1:8" ht="15.75" x14ac:dyDescent="0.25">
      <c r="A97" s="205" t="s">
        <v>180</v>
      </c>
      <c r="B97" s="184" t="str">
        <f>'common foods'!C84</f>
        <v>Eggs</v>
      </c>
      <c r="C97" s="170" t="str">
        <f>'common foods'!D84</f>
        <v>05064</v>
      </c>
      <c r="D97" s="198">
        <f>AVERAGE('food prices'!T71:T73)</f>
        <v>0.60784313725490202</v>
      </c>
      <c r="H97" s="171"/>
    </row>
    <row r="98" spans="1:8" ht="15.75" x14ac:dyDescent="0.25">
      <c r="A98" s="205" t="s">
        <v>180</v>
      </c>
      <c r="B98" t="s">
        <v>183</v>
      </c>
      <c r="C98" s="170" t="str">
        <f>'common foods'!D85</f>
        <v>05065</v>
      </c>
      <c r="D98" s="198">
        <f>AVERAGE('food prices'!T272:T274)</f>
        <v>1.8841530054644811</v>
      </c>
      <c r="H98" s="171"/>
    </row>
    <row r="99" spans="1:8" ht="15.75" x14ac:dyDescent="0.25">
      <c r="A99" s="205" t="s">
        <v>180</v>
      </c>
      <c r="B99" t="s">
        <v>185</v>
      </c>
      <c r="C99" s="170" t="str">
        <f>'common foods'!D86</f>
        <v>05066</v>
      </c>
      <c r="D99" s="198">
        <f>AVERAGE('food prices'!T275:T277)</f>
        <v>2.6751173708920191</v>
      </c>
      <c r="H99" s="171"/>
    </row>
    <row r="100" spans="1:8" ht="15.75" x14ac:dyDescent="0.25">
      <c r="A100" s="205" t="s">
        <v>180</v>
      </c>
      <c r="B100" t="s">
        <v>187</v>
      </c>
      <c r="C100" s="170" t="str">
        <f>'common foods'!D87</f>
        <v>05067</v>
      </c>
      <c r="D100" s="198">
        <f>AVERAGE('food prices'!T278:T280)</f>
        <v>2.722065727699531</v>
      </c>
      <c r="H100" s="171"/>
    </row>
    <row r="101" spans="1:8" ht="15.75" x14ac:dyDescent="0.25">
      <c r="A101" s="205" t="s">
        <v>180</v>
      </c>
      <c r="B101" t="s">
        <v>189</v>
      </c>
      <c r="C101" s="170" t="str">
        <f>'common foods'!D88</f>
        <v>05068</v>
      </c>
      <c r="D101" s="198">
        <f>AVERAGE('food prices'!T281:T283)</f>
        <v>1.6070588235294119</v>
      </c>
      <c r="H101" s="171"/>
    </row>
    <row r="102" spans="1:8" ht="15.75" x14ac:dyDescent="0.25">
      <c r="A102" s="205" t="s">
        <v>180</v>
      </c>
      <c r="B102" s="184" t="str">
        <f>'common foods'!C89</f>
        <v>Chicken breast fresh</v>
      </c>
      <c r="C102" s="170" t="str">
        <f>'common foods'!D89</f>
        <v>05069</v>
      </c>
      <c r="D102" s="198">
        <f>AVERAGE('food prices'!T89:T91)</f>
        <v>1.7555555555555555</v>
      </c>
      <c r="H102" s="171"/>
    </row>
    <row r="103" spans="1:8" ht="15.75" x14ac:dyDescent="0.25">
      <c r="A103" s="205" t="s">
        <v>180</v>
      </c>
      <c r="B103" t="s">
        <v>197</v>
      </c>
      <c r="C103" s="170" t="str">
        <f>'common foods'!D90</f>
        <v>05070</v>
      </c>
      <c r="D103" s="198">
        <f>AVERAGE('food prices'!T287:T289)</f>
        <v>0.755</v>
      </c>
      <c r="H103" s="171"/>
    </row>
    <row r="104" spans="1:8" ht="15.75" x14ac:dyDescent="0.25">
      <c r="A104" s="205" t="s">
        <v>180</v>
      </c>
      <c r="B104" t="s">
        <v>199</v>
      </c>
      <c r="C104" s="170" t="str">
        <f>'common foods'!D91</f>
        <v>05071</v>
      </c>
      <c r="D104" s="198">
        <f>AVERAGE('food prices'!T290:T292)</f>
        <v>2.4088806787082651</v>
      </c>
      <c r="H104" s="171"/>
    </row>
    <row r="105" spans="1:8" ht="15.75" x14ac:dyDescent="0.25">
      <c r="A105" s="205" t="s">
        <v>180</v>
      </c>
      <c r="B105" t="s">
        <v>201</v>
      </c>
      <c r="C105" s="170" t="str">
        <f>'common foods'!D92</f>
        <v>05072</v>
      </c>
      <c r="D105" s="198">
        <f>AVERAGE('food prices'!T293:T295)</f>
        <v>1.2493055555555557</v>
      </c>
      <c r="H105" s="171"/>
    </row>
    <row r="106" spans="1:8" s="133" customFormat="1" ht="15.75" x14ac:dyDescent="0.25">
      <c r="A106" s="260" t="s">
        <v>180</v>
      </c>
      <c r="B106" s="261" t="str">
        <f>'common foods'!C93</f>
        <v>Lamb shoulder chops</v>
      </c>
      <c r="C106" s="257" t="str">
        <f>'common foods'!$D$93</f>
        <v>05073</v>
      </c>
      <c r="D106" s="258">
        <f>AVERAGE('food prices'!T140:T142)</f>
        <v>2.4722222222222223</v>
      </c>
      <c r="H106" s="259"/>
    </row>
    <row r="107" spans="1:8" s="133" customFormat="1" ht="15.75" x14ac:dyDescent="0.25">
      <c r="A107" s="260" t="s">
        <v>180</v>
      </c>
      <c r="B107" s="261" t="str">
        <f>'common foods'!C94</f>
        <v>Pork leg roast</v>
      </c>
      <c r="C107" s="257" t="str">
        <f>'common foods'!$D$94</f>
        <v>05074</v>
      </c>
      <c r="D107" s="258">
        <f>AVERAGE('food prices'!T143:T145)</f>
        <v>1.6666666666666667</v>
      </c>
      <c r="H107" s="259"/>
    </row>
    <row r="108" spans="1:8" ht="15.75" x14ac:dyDescent="0.25">
      <c r="A108" s="1" t="s">
        <v>271</v>
      </c>
      <c r="B108" t="s">
        <v>293</v>
      </c>
      <c r="C108" s="170" t="str">
        <f>'common foods'!D138</f>
        <v>05075</v>
      </c>
      <c r="D108" s="198">
        <f>AVERAGE('food prices'!T355:T357)</f>
        <v>2.2234075448361161</v>
      </c>
      <c r="H108" s="171"/>
    </row>
    <row r="109" spans="1:8" ht="15.75" x14ac:dyDescent="0.25">
      <c r="A109" s="1" t="s">
        <v>271</v>
      </c>
      <c r="B109" t="s">
        <v>295</v>
      </c>
      <c r="C109" s="170" t="str">
        <f>'common foods'!D139</f>
        <v>05076</v>
      </c>
      <c r="D109" s="198">
        <f>AVERAGE('food prices'!T358:T360)</f>
        <v>1.8296666666666666</v>
      </c>
      <c r="H109" s="171"/>
    </row>
    <row r="110" spans="1:8" ht="15.75" x14ac:dyDescent="0.25">
      <c r="A110" s="1" t="s">
        <v>271</v>
      </c>
      <c r="B110" t="s">
        <v>297</v>
      </c>
      <c r="C110" s="170" t="str">
        <f>'common foods'!D140</f>
        <v>05077</v>
      </c>
      <c r="D110" s="198">
        <f>AVERAGE('food prices'!T361:T363)</f>
        <v>1.0145299145299145</v>
      </c>
      <c r="H110" s="171"/>
    </row>
    <row r="111" spans="1:8" ht="15.75" x14ac:dyDescent="0.25">
      <c r="A111" s="1" t="s">
        <v>271</v>
      </c>
      <c r="B111" t="s">
        <v>299</v>
      </c>
      <c r="C111" s="170" t="str">
        <f>'common foods'!D141</f>
        <v>05078</v>
      </c>
      <c r="D111" s="198">
        <f>AVERAGE('food prices'!T364:T366)</f>
        <v>0.75458333333333327</v>
      </c>
      <c r="H111" s="171"/>
    </row>
    <row r="112" spans="1:8" ht="15.75" x14ac:dyDescent="0.25">
      <c r="A112" s="205" t="s">
        <v>180</v>
      </c>
      <c r="B112" s="1" t="s">
        <v>213</v>
      </c>
      <c r="C112" s="170" t="str">
        <f>'common foods'!D95</f>
        <v>05079</v>
      </c>
      <c r="D112" s="198">
        <f>AVERAGE('food prices'!T134:T136)</f>
        <v>2.8941176470588235</v>
      </c>
      <c r="H112" s="171"/>
    </row>
    <row r="113" spans="1:8" ht="15.75" x14ac:dyDescent="0.25">
      <c r="A113" s="205" t="s">
        <v>180</v>
      </c>
      <c r="B113" t="s">
        <v>234</v>
      </c>
      <c r="C113" s="170" t="str">
        <f>'common foods'!D96</f>
        <v>05080</v>
      </c>
      <c r="D113" s="198">
        <f>AVERAGE('food prices'!T311:T313)</f>
        <v>0.98870175438596497</v>
      </c>
      <c r="H113" s="171"/>
    </row>
    <row r="114" spans="1:8" ht="15.75" x14ac:dyDescent="0.25">
      <c r="A114" s="205" t="s">
        <v>180</v>
      </c>
      <c r="B114" t="s">
        <v>215</v>
      </c>
      <c r="C114" s="170" t="str">
        <f>'common foods'!D97</f>
        <v>05081</v>
      </c>
      <c r="D114" s="198">
        <f>AVERAGE('food prices'!T296:T298)</f>
        <v>2.0582043343653251</v>
      </c>
      <c r="H114" s="171"/>
    </row>
    <row r="115" spans="1:8" ht="15.75" x14ac:dyDescent="0.25">
      <c r="A115" s="205" t="s">
        <v>180</v>
      </c>
      <c r="B115" t="s">
        <v>228</v>
      </c>
      <c r="C115" s="170" t="str">
        <f>'common foods'!D98</f>
        <v>05082</v>
      </c>
      <c r="D115" s="198">
        <f>AVERAGE('food prices'!T308:T310)</f>
        <v>0.1775067750677507</v>
      </c>
      <c r="H115" s="171"/>
    </row>
    <row r="116" spans="1:8" ht="15.75" x14ac:dyDescent="0.25">
      <c r="A116" s="205" t="s">
        <v>180</v>
      </c>
      <c r="B116" s="184" t="str">
        <f>'common foods'!C99</f>
        <v>Hummus dip</v>
      </c>
      <c r="C116" s="170" t="str">
        <f>'common foods'!D99</f>
        <v>05083</v>
      </c>
      <c r="D116" s="198">
        <f>AVERAGE('food prices'!T23:T25)</f>
        <v>0.85</v>
      </c>
      <c r="H116" s="171"/>
    </row>
    <row r="117" spans="1:8" ht="15.75" x14ac:dyDescent="0.25">
      <c r="A117" s="205" t="s">
        <v>180</v>
      </c>
      <c r="B117" s="184" t="str">
        <f>'common foods'!C100</f>
        <v>Lentils, canned in springwater</v>
      </c>
      <c r="C117" s="170" t="str">
        <f>'common foods'!D100</f>
        <v>05084</v>
      </c>
      <c r="D117" s="198">
        <f>AVERAGE('food prices'!T77:T79)</f>
        <v>0.4777777777777778</v>
      </c>
      <c r="H117" s="171"/>
    </row>
    <row r="118" spans="1:8" ht="15.75" x14ac:dyDescent="0.25">
      <c r="A118" s="205" t="s">
        <v>180</v>
      </c>
      <c r="B118" s="184" t="str">
        <f>'common foods'!C101</f>
        <v>Peanuts, plain</v>
      </c>
      <c r="C118" s="170" t="str">
        <f>'common foods'!D101</f>
        <v>05085</v>
      </c>
      <c r="D118" s="198">
        <f>AVERAGE('food prices'!T155:T157)</f>
        <v>0.99333333333333329</v>
      </c>
      <c r="H118" s="171"/>
    </row>
    <row r="119" spans="1:8" ht="15.75" x14ac:dyDescent="0.25">
      <c r="A119" s="205" t="s">
        <v>180</v>
      </c>
      <c r="B119" s="184" t="str">
        <f>'common foods'!C102</f>
        <v>Almonds, plain</v>
      </c>
      <c r="C119" s="170" t="str">
        <f>'common foods'!D102</f>
        <v>05086</v>
      </c>
      <c r="D119" s="198">
        <f>AVERAGE('food prices'!T53:T55)</f>
        <v>1.8509444444444443</v>
      </c>
      <c r="H119" s="171"/>
    </row>
    <row r="120" spans="1:8" ht="15.75" x14ac:dyDescent="0.25">
      <c r="A120" s="205" t="s">
        <v>180</v>
      </c>
      <c r="B120" s="189" t="str">
        <f>'food prices'!L137</f>
        <v>Baked Beans 50% less sugar</v>
      </c>
      <c r="C120" s="170" t="str">
        <f>'common foods'!D103</f>
        <v>05088</v>
      </c>
      <c r="D120" s="198">
        <f>AVERAGE('food prices'!T137:T139)</f>
        <v>0.53809523809523807</v>
      </c>
      <c r="H120" s="171"/>
    </row>
    <row r="121" spans="1:8" ht="15.75" x14ac:dyDescent="0.25">
      <c r="A121" s="205" t="s">
        <v>180</v>
      </c>
      <c r="B121" t="s">
        <v>191</v>
      </c>
      <c r="C121" s="170" t="str">
        <f>'common foods'!D104</f>
        <v>05089</v>
      </c>
      <c r="D121" s="198">
        <f>AVERAGE('food prices'!T284:T286)</f>
        <v>2.3129411764705883</v>
      </c>
      <c r="H121" s="171"/>
    </row>
    <row r="122" spans="1:8" ht="15.75" x14ac:dyDescent="0.25">
      <c r="A122" s="205" t="s">
        <v>180</v>
      </c>
      <c r="B122" s="187" t="s">
        <v>209</v>
      </c>
      <c r="C122" s="170" t="str">
        <f>'common foods'!D109</f>
        <v>05094</v>
      </c>
      <c r="D122" s="198">
        <f>AVERAGE('food prices'!T519:T521)</f>
        <v>2.9988888888888887</v>
      </c>
      <c r="H122" s="171"/>
    </row>
    <row r="123" spans="1:8" ht="15.75" x14ac:dyDescent="0.25">
      <c r="A123" s="205" t="s">
        <v>180</v>
      </c>
      <c r="B123" t="s">
        <v>236</v>
      </c>
      <c r="C123" s="170" t="str">
        <f>'common foods'!D106</f>
        <v>05091</v>
      </c>
      <c r="D123" s="198">
        <f>AVERAGE('food prices'!T314:T316)</f>
        <v>0.72695400663821708</v>
      </c>
      <c r="H123" s="171"/>
    </row>
    <row r="124" spans="1:8" ht="15.75" x14ac:dyDescent="0.25">
      <c r="A124" s="205" t="s">
        <v>180</v>
      </c>
      <c r="B124" s="184" t="str">
        <f>'common foods'!C112</f>
        <v>Pumpkin seeds</v>
      </c>
      <c r="C124" s="170" t="str">
        <f>'common foods'!D112</f>
        <v>05101</v>
      </c>
      <c r="D124" s="198">
        <f>AVERAGE('food prices'!T14:T16)</f>
        <v>1.6433333333333333</v>
      </c>
      <c r="H124" s="171"/>
    </row>
    <row r="125" spans="1:8" ht="15.75" x14ac:dyDescent="0.25">
      <c r="A125" s="205" t="s">
        <v>180</v>
      </c>
      <c r="B125" s="184" t="str">
        <f>'common foods'!C107</f>
        <v>Chickpeas, canned</v>
      </c>
      <c r="C125" s="170" t="str">
        <f>'common foods'!D107</f>
        <v>05092</v>
      </c>
      <c r="D125" s="198">
        <f>AVERAGE('food prices'!T32:T34)</f>
        <v>0.50555555555555565</v>
      </c>
      <c r="H125" s="171"/>
    </row>
    <row r="126" spans="1:8" ht="15.75" x14ac:dyDescent="0.25">
      <c r="A126" s="205" t="s">
        <v>180</v>
      </c>
      <c r="B126" t="s">
        <v>221</v>
      </c>
      <c r="C126" s="170" t="str">
        <f>'common foods'!D108</f>
        <v>05093</v>
      </c>
      <c r="D126" s="198">
        <f>AVERAGE('food prices'!T299:T301)</f>
        <v>0.67911111111111111</v>
      </c>
      <c r="H126" s="171"/>
    </row>
    <row r="127" spans="1:8" ht="15.75" x14ac:dyDescent="0.25">
      <c r="A127" s="205" t="s">
        <v>180</v>
      </c>
      <c r="B127" s="187" t="s">
        <v>211</v>
      </c>
      <c r="C127" s="191" t="str">
        <f>'common foods'!D111</f>
        <v>05097</v>
      </c>
      <c r="D127" s="198">
        <f>AVERAGE('food prices'!T522:T524)</f>
        <v>1.5085858585858587</v>
      </c>
      <c r="H127" s="171"/>
    </row>
    <row r="128" spans="1:8" ht="15.75" x14ac:dyDescent="0.25">
      <c r="A128" s="205" t="s">
        <v>180</v>
      </c>
      <c r="B128" s="187" t="str">
        <f>'food prices'!L302</f>
        <v>corned beef regular</v>
      </c>
      <c r="C128" s="191" t="str">
        <f>'common foods'!D142</f>
        <v>05098</v>
      </c>
      <c r="D128" s="198">
        <f>AVERAGE('food prices'!T302:T304)</f>
        <v>1.2039215686274511</v>
      </c>
      <c r="H128" s="171"/>
    </row>
    <row r="129" spans="1:8" ht="15.75" x14ac:dyDescent="0.25">
      <c r="A129" s="205" t="s">
        <v>180</v>
      </c>
      <c r="B129" s="187" t="str">
        <f>'food prices'!L305</f>
        <v>Corned beef reduced fat</v>
      </c>
      <c r="C129" s="191" t="str">
        <f>'common foods'!$D$110</f>
        <v>05096</v>
      </c>
      <c r="D129" s="198">
        <f>AVERAGE('food prices'!T305:T307)</f>
        <v>2.3509803921568628</v>
      </c>
      <c r="H129" s="171"/>
    </row>
    <row r="130" spans="1:8" ht="15.75" x14ac:dyDescent="0.25">
      <c r="A130" s="205" t="s">
        <v>180</v>
      </c>
      <c r="B130" s="187" t="s">
        <v>303</v>
      </c>
      <c r="C130" s="191" t="str">
        <f>'common foods'!$D$143</f>
        <v>05099</v>
      </c>
      <c r="D130" s="198">
        <f>AVERAGE('food prices'!T501:T502)</f>
        <v>2.8150000000000004</v>
      </c>
      <c r="H130" s="171"/>
    </row>
    <row r="131" spans="1:8" ht="15.75" x14ac:dyDescent="0.25">
      <c r="A131" s="205" t="s">
        <v>180</v>
      </c>
      <c r="B131" s="184" t="str">
        <f>'common foods'!C113</f>
        <v>Sunflower seeds</v>
      </c>
      <c r="C131" s="170" t="str">
        <f>'common foods'!D113</f>
        <v>05102</v>
      </c>
      <c r="D131" s="198">
        <f>AVERAGE('food prices'!T62:T64)</f>
        <v>1.0533333333333335</v>
      </c>
      <c r="H131" s="171"/>
    </row>
    <row r="132" spans="1:8" ht="15.75" x14ac:dyDescent="0.25">
      <c r="A132" s="205" t="s">
        <v>180</v>
      </c>
      <c r="B132" s="184" t="str">
        <f>'common foods'!C114</f>
        <v>Black Beans Canned</v>
      </c>
      <c r="C132" s="170" t="str">
        <f>'common foods'!D114</f>
        <v>05103</v>
      </c>
      <c r="D132" s="198">
        <f>AVERAGE('food prices'!T101:T103)</f>
        <v>0.51666666666666661</v>
      </c>
      <c r="H132" s="171"/>
    </row>
    <row r="133" spans="1:8" ht="15.75" x14ac:dyDescent="0.25">
      <c r="A133" s="205" t="s">
        <v>180</v>
      </c>
      <c r="B133" s="184" t="str">
        <f>'common foods'!C115</f>
        <v>Middle Eastern Falafel Lisa</v>
      </c>
      <c r="C133" s="170" t="str">
        <f>'common foods'!D115</f>
        <v>05104</v>
      </c>
      <c r="D133" s="198">
        <f>AVERAGE('food prices'!T113:T115)</f>
        <v>1.4649999999999999</v>
      </c>
      <c r="H133" s="171"/>
    </row>
    <row r="134" spans="1:8" ht="15.75" x14ac:dyDescent="0.25">
      <c r="A134" s="205" t="s">
        <v>180</v>
      </c>
      <c r="B134" s="184" t="str">
        <f>'common foods'!C116</f>
        <v>Tofu</v>
      </c>
      <c r="C134" s="170" t="str">
        <f>'common foods'!D116</f>
        <v>05105</v>
      </c>
      <c r="D134" s="198">
        <f>AVERAGE('food prices'!T116:T118)</f>
        <v>0.95000000000000007</v>
      </c>
      <c r="H134" s="171"/>
    </row>
    <row r="135" spans="1:8" ht="15.75" x14ac:dyDescent="0.25">
      <c r="A135" s="205" t="s">
        <v>180</v>
      </c>
      <c r="B135" t="str">
        <f>'common foods'!C117</f>
        <v>Masala vegetarian patty</v>
      </c>
      <c r="C135" s="170" t="str">
        <f>'common foods'!D117</f>
        <v>05106</v>
      </c>
      <c r="D135" s="198">
        <f>AVERAGE('food prices'!T482:T484)</f>
        <v>1.9274509803921569</v>
      </c>
      <c r="H135" s="171"/>
    </row>
    <row r="136" spans="1:8" ht="15.75" x14ac:dyDescent="0.25">
      <c r="A136" s="205" t="s">
        <v>180</v>
      </c>
      <c r="B136" t="s">
        <v>250</v>
      </c>
      <c r="C136" s="170" t="str">
        <f>'common foods'!D118</f>
        <v>05107</v>
      </c>
      <c r="D136" s="198">
        <f>AVERAGE('food prices'!T467:T469)</f>
        <v>0.99119047619047629</v>
      </c>
      <c r="H136" s="171"/>
    </row>
    <row r="137" spans="1:8" ht="15.75" x14ac:dyDescent="0.25">
      <c r="A137" s="205" t="s">
        <v>180</v>
      </c>
      <c r="B137" t="str">
        <f>'common foods'!C119</f>
        <v>Edamame, frozen</v>
      </c>
      <c r="C137" s="170" t="str">
        <f>'common foods'!D119</f>
        <v>05108</v>
      </c>
      <c r="D137" s="198">
        <f>AVERAGE('food prices'!T491:T493)</f>
        <v>0.76074074074074083</v>
      </c>
      <c r="H137" s="171"/>
    </row>
    <row r="138" spans="1:8" ht="15.75" x14ac:dyDescent="0.25">
      <c r="A138" s="205" t="s">
        <v>180</v>
      </c>
      <c r="B138" s="184" t="str">
        <f>'common foods'!C120</f>
        <v>Red Kidney Beans, canned</v>
      </c>
      <c r="C138" s="170" t="str">
        <f>'common foods'!D120</f>
        <v>05109</v>
      </c>
      <c r="D138" s="198">
        <f>AVERAGE('food prices'!T149:T151)</f>
        <v>0.46111111111111108</v>
      </c>
      <c r="H138" s="171"/>
    </row>
    <row r="139" spans="1:8" ht="15.75" x14ac:dyDescent="0.25">
      <c r="A139" s="205" t="s">
        <v>180</v>
      </c>
      <c r="B139" t="s">
        <v>256</v>
      </c>
      <c r="C139" s="170" t="str">
        <f>'common foods'!D121</f>
        <v>05110</v>
      </c>
      <c r="D139" s="198">
        <f>AVERAGE('food prices'!T479:T481)</f>
        <v>0.18400000000000002</v>
      </c>
      <c r="H139" s="171"/>
    </row>
    <row r="140" spans="1:8" ht="15.75" x14ac:dyDescent="0.25">
      <c r="A140" s="1" t="s">
        <v>258</v>
      </c>
      <c r="B140" t="s">
        <v>259</v>
      </c>
      <c r="C140" s="170" t="str">
        <f>'common foods'!D122</f>
        <v>06088</v>
      </c>
      <c r="D140" s="198">
        <f>AVERAGE('food prices'!T317:T319)</f>
        <v>1.1586666666666667</v>
      </c>
      <c r="H140" s="171"/>
    </row>
    <row r="141" spans="1:8" ht="15.75" x14ac:dyDescent="0.25">
      <c r="A141" s="1" t="s">
        <v>258</v>
      </c>
      <c r="B141" t="s">
        <v>261</v>
      </c>
      <c r="C141" s="170" t="str">
        <f>'common foods'!D123</f>
        <v>06089</v>
      </c>
      <c r="D141" s="198">
        <f>AVERAGE('food prices'!T326:T328)</f>
        <v>0.55200000000000005</v>
      </c>
      <c r="H141" s="171"/>
    </row>
    <row r="142" spans="1:8" ht="15.75" x14ac:dyDescent="0.25">
      <c r="A142" s="1" t="s">
        <v>258</v>
      </c>
      <c r="B142" s="184" t="str">
        <f>'common foods'!C124</f>
        <v>Olive oil</v>
      </c>
      <c r="C142" s="170" t="str">
        <f>'common foods'!D124</f>
        <v>06090</v>
      </c>
      <c r="D142" s="198">
        <f>AVERAGE('food prices'!T65:T67)</f>
        <v>0.98566666666666658</v>
      </c>
      <c r="H142" s="171"/>
    </row>
    <row r="143" spans="1:8" ht="15.75" x14ac:dyDescent="0.25">
      <c r="A143" s="1" t="s">
        <v>258</v>
      </c>
      <c r="B143" s="184" t="str">
        <f>'food prices'!L320</f>
        <v>coconut cream regular</v>
      </c>
      <c r="C143" s="170" t="str">
        <f>'common foods'!$D$126</f>
        <v>06092</v>
      </c>
      <c r="D143" s="198">
        <f>AVERAGE('food prices'!T320:T322)</f>
        <v>0.29000000000000004</v>
      </c>
      <c r="H143" s="171"/>
    </row>
    <row r="144" spans="1:8" ht="15.75" x14ac:dyDescent="0.25">
      <c r="A144" s="1" t="s">
        <v>258</v>
      </c>
      <c r="B144" s="184" t="str">
        <f>'food prices'!L323</f>
        <v>coconut cream lite</v>
      </c>
      <c r="C144" s="170" t="str">
        <f>'common foods'!$D$127</f>
        <v>06093</v>
      </c>
      <c r="D144" s="198">
        <f>AVERAGE('food prices'!T323:T325)</f>
        <v>0.47333333333333338</v>
      </c>
      <c r="H144" s="171"/>
    </row>
    <row r="145" spans="1:8" ht="15.75" x14ac:dyDescent="0.25">
      <c r="A145" s="1" t="s">
        <v>258</v>
      </c>
      <c r="B145" s="184" t="str">
        <f>'food prices'!L128</f>
        <v>Canola oil</v>
      </c>
      <c r="C145" s="170" t="str">
        <f>'common foods'!$D$125</f>
        <v>06091</v>
      </c>
      <c r="D145" s="198">
        <f>AVERAGE('food prices'!T128:T130)</f>
        <v>0.24655555555555556</v>
      </c>
      <c r="H145" s="171"/>
    </row>
    <row r="146" spans="1:8" ht="15.75" x14ac:dyDescent="0.25">
      <c r="A146" s="1" t="s">
        <v>271</v>
      </c>
      <c r="B146" t="s">
        <v>305</v>
      </c>
      <c r="C146" s="170" t="str">
        <f>'common foods'!D144</f>
        <v>07092</v>
      </c>
      <c r="D146" s="198">
        <f>AVERAGE('food prices'!T367:T369)</f>
        <v>1.8092592592592593</v>
      </c>
      <c r="H146" s="171"/>
    </row>
    <row r="147" spans="1:8" ht="15.75" x14ac:dyDescent="0.25">
      <c r="A147" s="1" t="s">
        <v>271</v>
      </c>
      <c r="B147" t="s">
        <v>307</v>
      </c>
      <c r="C147" s="170" t="str">
        <f>'common foods'!D145</f>
        <v>07093</v>
      </c>
      <c r="D147" s="198">
        <f>AVERAGE('food prices'!T370:T372)</f>
        <v>1.2370370370370372</v>
      </c>
      <c r="H147" s="171"/>
    </row>
    <row r="148" spans="1:8" ht="15.75" x14ac:dyDescent="0.25">
      <c r="A148" s="1" t="s">
        <v>271</v>
      </c>
      <c r="B148" t="s">
        <v>309</v>
      </c>
      <c r="C148" s="170" t="str">
        <f>'common foods'!D146</f>
        <v>07094</v>
      </c>
      <c r="D148" s="198">
        <f>AVERAGE('food prices'!T373:T375)</f>
        <v>0.218</v>
      </c>
      <c r="H148" s="171"/>
    </row>
    <row r="149" spans="1:8" ht="15.75" x14ac:dyDescent="0.25">
      <c r="A149" s="1" t="s">
        <v>271</v>
      </c>
      <c r="B149" t="s">
        <v>311</v>
      </c>
      <c r="C149" s="170" t="str">
        <f>'common foods'!D147</f>
        <v>07095</v>
      </c>
      <c r="D149" s="198">
        <f>AVERAGE('food prices'!T376:T378)</f>
        <v>1.1265765765765765</v>
      </c>
      <c r="H149" s="171"/>
    </row>
    <row r="150" spans="1:8" ht="15.75" x14ac:dyDescent="0.25">
      <c r="A150" s="1" t="s">
        <v>271</v>
      </c>
      <c r="B150" t="s">
        <v>313</v>
      </c>
      <c r="C150" s="170" t="str">
        <f>'common foods'!D148</f>
        <v>07096</v>
      </c>
      <c r="D150" s="198">
        <f>AVERAGE('food prices'!T379:T381)</f>
        <v>0.98666666666666669</v>
      </c>
      <c r="H150" s="171"/>
    </row>
    <row r="151" spans="1:8" ht="15.75" x14ac:dyDescent="0.25">
      <c r="A151" s="1" t="s">
        <v>334</v>
      </c>
      <c r="B151" t="s">
        <v>324</v>
      </c>
      <c r="C151" s="170" t="str">
        <f>'common foods'!$D$153</f>
        <v>08097</v>
      </c>
      <c r="D151" s="198">
        <f>AVERAGE('food prices'!T388:T390)</f>
        <v>0.55200000000000005</v>
      </c>
      <c r="H151" s="171"/>
    </row>
    <row r="152" spans="1:8" ht="15.75" x14ac:dyDescent="0.25">
      <c r="A152" s="1" t="s">
        <v>334</v>
      </c>
      <c r="B152" t="s">
        <v>335</v>
      </c>
      <c r="C152" s="170" t="str">
        <f>'common foods'!$D$158</f>
        <v>08098</v>
      </c>
      <c r="D152" s="198">
        <f>AVERAGE('food prices'!T391:T393)</f>
        <v>0.56711111111111112</v>
      </c>
      <c r="H152" s="171"/>
    </row>
    <row r="153" spans="1:8" ht="15.75" x14ac:dyDescent="0.25">
      <c r="A153" s="1" t="s">
        <v>609</v>
      </c>
      <c r="B153" t="s">
        <v>96</v>
      </c>
      <c r="C153" s="170" t="str">
        <f>'common foods'!$D$42</f>
        <v>08099</v>
      </c>
      <c r="D153" s="198">
        <f>AVERAGE('food prices'!T409:T411)</f>
        <v>0.47460317460317464</v>
      </c>
      <c r="H153" s="171"/>
    </row>
    <row r="154" spans="1:8" ht="15.75" x14ac:dyDescent="0.25">
      <c r="A154" s="1" t="s">
        <v>334</v>
      </c>
      <c r="B154" t="s">
        <v>326</v>
      </c>
      <c r="C154" s="170" t="str">
        <f>'common foods'!D154</f>
        <v>08100</v>
      </c>
      <c r="D154" s="198">
        <f>AVERAGE('food prices'!T394:T396)</f>
        <v>0.51428571428571423</v>
      </c>
      <c r="H154" s="171"/>
    </row>
    <row r="155" spans="1:8" ht="15.75" x14ac:dyDescent="0.25">
      <c r="A155" s="1" t="s">
        <v>334</v>
      </c>
      <c r="B155" t="s">
        <v>328</v>
      </c>
      <c r="C155" s="170" t="str">
        <f>'common foods'!D155</f>
        <v>08101</v>
      </c>
      <c r="D155" s="198">
        <f>AVERAGE('food prices'!T397:T399)</f>
        <v>0.64943361786653786</v>
      </c>
      <c r="H155" s="171"/>
    </row>
    <row r="156" spans="1:8" ht="15.75" x14ac:dyDescent="0.25">
      <c r="A156" s="1" t="s">
        <v>334</v>
      </c>
      <c r="B156" t="s">
        <v>330</v>
      </c>
      <c r="C156" s="170" t="str">
        <f>'common foods'!D156</f>
        <v>08102</v>
      </c>
      <c r="D156" s="198">
        <f>AVERAGE('food prices'!T400:T402)</f>
        <v>0.29100000000000004</v>
      </c>
      <c r="H156" s="171"/>
    </row>
    <row r="157" spans="1:8" ht="15.75" x14ac:dyDescent="0.25">
      <c r="A157" s="1" t="s">
        <v>334</v>
      </c>
      <c r="B157" t="s">
        <v>332</v>
      </c>
      <c r="C157" s="170" t="str">
        <f>'common foods'!D157</f>
        <v>08103</v>
      </c>
      <c r="D157" s="198">
        <f>AVERAGE('food prices'!T403:T405)</f>
        <v>0.17320000000000002</v>
      </c>
      <c r="H157" s="171"/>
    </row>
    <row r="158" spans="1:8" ht="15.75" x14ac:dyDescent="0.25">
      <c r="A158" s="1" t="s">
        <v>334</v>
      </c>
      <c r="B158" t="s">
        <v>339</v>
      </c>
      <c r="C158" s="170" t="str">
        <f>'common foods'!$D$160</f>
        <v>08104</v>
      </c>
      <c r="D158" s="198">
        <f>AVERAGE('food prices'!T406:T408)</f>
        <v>0.36130952380952386</v>
      </c>
      <c r="H158" s="171"/>
    </row>
    <row r="159" spans="1:8" x14ac:dyDescent="0.25">
      <c r="A159" t="s">
        <v>615</v>
      </c>
      <c r="B159" s="184" t="str">
        <f>'common foods'!C163</f>
        <v>Marmite</v>
      </c>
      <c r="C159" s="170" t="str">
        <f>'common foods'!$D$163</f>
        <v>08108</v>
      </c>
      <c r="D159" s="198">
        <f>AVERAGE('food prices'!T59:T61)</f>
        <v>1.2866666666666666</v>
      </c>
      <c r="H159" s="171"/>
    </row>
    <row r="160" spans="1:8" x14ac:dyDescent="0.25">
      <c r="A160" t="str">
        <f>'food prices'!K105</f>
        <v>sauces, dressings, spreads, sugars</v>
      </c>
      <c r="B160" s="184" t="str">
        <f>'common foods'!C164</f>
        <v>Mild Salsa</v>
      </c>
      <c r="C160" s="170" t="str">
        <f>'common foods'!$D$164</f>
        <v>08109</v>
      </c>
      <c r="D160" s="198">
        <f>AVERAGE('food prices'!T104:T106)</f>
        <v>1.2522222222222223</v>
      </c>
      <c r="H160" s="171"/>
    </row>
    <row r="161" spans="1:8" x14ac:dyDescent="0.25">
      <c r="A161" t="str">
        <f>'food prices'!K106</f>
        <v>sauces, dressings, spreads, sugars</v>
      </c>
      <c r="B161" s="184" t="str">
        <f>'food prices'!L382</f>
        <v>Soy sauce regular</v>
      </c>
      <c r="C161" s="170" t="str">
        <f>'common foods'!D161</f>
        <v>08105</v>
      </c>
      <c r="D161" s="198">
        <f>AVERAGE('food prices'!T382:T384)</f>
        <v>0.44121212121212122</v>
      </c>
      <c r="H161" s="171"/>
    </row>
    <row r="162" spans="1:8" x14ac:dyDescent="0.25">
      <c r="A162" t="s">
        <v>334</v>
      </c>
      <c r="B162" s="184" t="str">
        <f>'food prices'!L385</f>
        <v>Soy sauce reduced salt</v>
      </c>
      <c r="C162" s="170" t="str">
        <f>'common foods'!D162</f>
        <v>08106</v>
      </c>
      <c r="D162" s="198">
        <f>AVERAGE('food prices'!T385:T387)</f>
        <v>0.66787878787878796</v>
      </c>
      <c r="H162" s="171"/>
    </row>
    <row r="163" spans="1:8" ht="25.5" customHeight="1" x14ac:dyDescent="0.25">
      <c r="A163" t="s">
        <v>615</v>
      </c>
      <c r="B163" s="184" t="str">
        <f>'food prices'!L86</f>
        <v>Peanut butter, no added salt or sugar</v>
      </c>
      <c r="C163" s="170" t="str">
        <f>'common foods'!D159</f>
        <v>08110</v>
      </c>
      <c r="D163" s="198">
        <f>AVERAGE('food prices'!T86:T88)</f>
        <v>0.62666666666666659</v>
      </c>
      <c r="H163" s="171"/>
    </row>
    <row r="164" spans="1:8" x14ac:dyDescent="0.25">
      <c r="A164" t="s">
        <v>334</v>
      </c>
      <c r="B164" s="184" t="s">
        <v>764</v>
      </c>
      <c r="C164" s="170" t="str">
        <f>'common foods'!D165</f>
        <v>08111</v>
      </c>
      <c r="D164" s="198">
        <f>AVERAGE('food prices'!T529:T531)</f>
        <v>1.7566666666666666</v>
      </c>
      <c r="H164" s="171"/>
    </row>
    <row r="165" spans="1:8" ht="15.75" x14ac:dyDescent="0.25">
      <c r="A165" s="1" t="s">
        <v>348</v>
      </c>
      <c r="B165" t="s">
        <v>349</v>
      </c>
      <c r="C165" s="170" t="str">
        <f>'common foods'!D166</f>
        <v>09104</v>
      </c>
      <c r="D165" s="198">
        <f>AVERAGE('food prices'!T412:T414)</f>
        <v>1.3692592592592592</v>
      </c>
      <c r="H165" s="171"/>
    </row>
    <row r="166" spans="1:8" ht="15.75" x14ac:dyDescent="0.25">
      <c r="A166" s="1" t="s">
        <v>348</v>
      </c>
      <c r="B166" t="s">
        <v>351</v>
      </c>
      <c r="C166" s="170" t="str">
        <f>'common foods'!D167</f>
        <v>09105</v>
      </c>
      <c r="D166" s="198">
        <f>AVERAGE('food prices'!T415:T417)</f>
        <v>0.15303703703703705</v>
      </c>
      <c r="H166" s="171"/>
    </row>
    <row r="167" spans="1:8" ht="15.75" x14ac:dyDescent="0.25">
      <c r="A167" s="1" t="s">
        <v>348</v>
      </c>
      <c r="B167" t="s">
        <v>353</v>
      </c>
      <c r="C167" s="170" t="str">
        <f>'common foods'!D168</f>
        <v>09106</v>
      </c>
      <c r="D167" s="198">
        <f>AVERAGE('food prices'!T418:T420)</f>
        <v>7.2888888888888892E-2</v>
      </c>
      <c r="H167" s="171"/>
    </row>
    <row r="168" spans="1:8" ht="15.75" x14ac:dyDescent="0.25">
      <c r="A168" s="1" t="s">
        <v>348</v>
      </c>
      <c r="B168" t="s">
        <v>355</v>
      </c>
      <c r="C168" s="170" t="str">
        <f>'common foods'!D169</f>
        <v>09107</v>
      </c>
      <c r="D168" s="198">
        <f>AVERAGE('food prices'!T421:T423)</f>
        <v>0.14977777777777779</v>
      </c>
      <c r="H168" s="171"/>
    </row>
    <row r="169" spans="1:8" ht="15.75" x14ac:dyDescent="0.25">
      <c r="A169" s="1" t="s">
        <v>348</v>
      </c>
      <c r="B169" t="s">
        <v>357</v>
      </c>
      <c r="C169" s="170" t="str">
        <f>'common foods'!D170</f>
        <v>09108</v>
      </c>
      <c r="D169" s="198">
        <f>AVERAGE('food prices'!T424:T426)</f>
        <v>0.27266666666666667</v>
      </c>
      <c r="H169" s="171"/>
    </row>
    <row r="170" spans="1:8" ht="15.75" x14ac:dyDescent="0.25">
      <c r="A170" s="1" t="s">
        <v>348</v>
      </c>
      <c r="B170" t="s">
        <v>359</v>
      </c>
      <c r="C170" s="170" t="str">
        <f>'common foods'!D171</f>
        <v>09109</v>
      </c>
      <c r="D170" s="198">
        <f>AVERAGE('food prices'!T427:T429)</f>
        <v>0.51944444444444449</v>
      </c>
      <c r="H170" s="171"/>
    </row>
    <row r="171" spans="1:8" ht="15.75" x14ac:dyDescent="0.25">
      <c r="A171" s="1" t="s">
        <v>348</v>
      </c>
      <c r="B171" t="s">
        <v>361</v>
      </c>
      <c r="C171" s="170" t="str">
        <f>'common foods'!D172</f>
        <v>09110</v>
      </c>
      <c r="D171" s="198">
        <f>AVERAGE('food prices'!T430:T432)</f>
        <v>0.51689201877934277</v>
      </c>
      <c r="H171" s="171"/>
    </row>
    <row r="172" spans="1:8" ht="15.75" x14ac:dyDescent="0.25">
      <c r="A172" s="1" t="s">
        <v>348</v>
      </c>
      <c r="B172" t="s">
        <v>363</v>
      </c>
      <c r="C172" s="170" t="str">
        <f>'common foods'!D173</f>
        <v>09111</v>
      </c>
      <c r="D172" s="198">
        <f>AVERAGE('food prices'!T436:T438)</f>
        <v>1.1788888888888889</v>
      </c>
    </row>
    <row r="173" spans="1:8" ht="15.75" x14ac:dyDescent="0.25">
      <c r="A173" s="1" t="s">
        <v>348</v>
      </c>
      <c r="B173" t="s">
        <v>365</v>
      </c>
      <c r="C173" s="170" t="str">
        <f>'common foods'!D174</f>
        <v>09112</v>
      </c>
      <c r="D173" s="198">
        <f>AVERAGE('food prices'!T439:T441)</f>
        <v>2.1407407407407404</v>
      </c>
    </row>
    <row r="174" spans="1:8" x14ac:dyDescent="0.25">
      <c r="A174" s="187" t="s">
        <v>678</v>
      </c>
      <c r="B174" s="187" t="s">
        <v>367</v>
      </c>
      <c r="C174" s="191" t="str">
        <f>'common foods'!D175</f>
        <v>09113</v>
      </c>
      <c r="D174" s="198">
        <f>AVERAGE('food prices'!T433:T435)</f>
        <v>6.9555555555555551E-2</v>
      </c>
    </row>
    <row r="175" spans="1:8" ht="15.75" x14ac:dyDescent="0.25">
      <c r="A175" s="1" t="s">
        <v>555</v>
      </c>
      <c r="B175" t="s">
        <v>370</v>
      </c>
      <c r="C175" s="170" t="str">
        <f>'common foods'!D176</f>
        <v>10110</v>
      </c>
      <c r="D175" s="198">
        <f>AVERAGE('food prices'!T442:T444)</f>
        <v>1</v>
      </c>
    </row>
    <row r="176" spans="1:8" ht="15.75" x14ac:dyDescent="0.25">
      <c r="A176" s="1" t="s">
        <v>555</v>
      </c>
      <c r="B176" t="s">
        <v>372</v>
      </c>
      <c r="C176" s="170" t="str">
        <f>'common foods'!D177</f>
        <v>10111</v>
      </c>
      <c r="D176" s="198">
        <f>'food prices'!T445</f>
        <v>1.6666666666666667</v>
      </c>
    </row>
    <row r="177" spans="1:4" ht="15.75" x14ac:dyDescent="0.25">
      <c r="A177" s="1" t="s">
        <v>555</v>
      </c>
      <c r="B177" t="s">
        <v>374</v>
      </c>
      <c r="C177" s="170" t="str">
        <f>'common foods'!D178</f>
        <v>10112</v>
      </c>
      <c r="D177" s="198">
        <f>AVERAGE('food prices'!T446)</f>
        <v>1.5254237288135595</v>
      </c>
    </row>
    <row r="178" spans="1:4" ht="15.75" x14ac:dyDescent="0.25">
      <c r="A178" s="1" t="s">
        <v>555</v>
      </c>
      <c r="B178" t="s">
        <v>376</v>
      </c>
      <c r="C178" s="170" t="str">
        <f>'common foods'!D179</f>
        <v>10113</v>
      </c>
      <c r="D178" s="198">
        <f>AVERAGE('food prices'!T447:T448)</f>
        <v>1.2250000000000001</v>
      </c>
    </row>
    <row r="179" spans="1:4" ht="15.75" x14ac:dyDescent="0.25">
      <c r="A179" s="1" t="s">
        <v>555</v>
      </c>
      <c r="B179" t="s">
        <v>378</v>
      </c>
      <c r="C179" s="170" t="str">
        <f>'common foods'!D180</f>
        <v>10114</v>
      </c>
      <c r="D179" s="198">
        <f>'food prices'!T449</f>
        <v>3.8461538461538463</v>
      </c>
    </row>
    <row r="180" spans="1:4" ht="15.75" x14ac:dyDescent="0.25">
      <c r="A180" s="1" t="s">
        <v>555</v>
      </c>
      <c r="B180" t="str">
        <f>'common foods'!C181</f>
        <v>Sandwich, subway</v>
      </c>
      <c r="C180" s="170" t="str">
        <f>'common foods'!D181</f>
        <v>10115</v>
      </c>
      <c r="D180" s="198">
        <f>AVERAGE('food prices'!T450)</f>
        <v>2.19</v>
      </c>
    </row>
    <row r="181" spans="1:4" ht="15.75" x14ac:dyDescent="0.25">
      <c r="A181" s="1" t="s">
        <v>555</v>
      </c>
      <c r="B181" t="s">
        <v>384</v>
      </c>
      <c r="C181" s="170" t="str">
        <f>'common foods'!D182</f>
        <v>10116</v>
      </c>
      <c r="D181" s="198">
        <f>AVERAGE('food prices'!T451:T452)</f>
        <v>3.3</v>
      </c>
    </row>
    <row r="182" spans="1:4" ht="15.75" x14ac:dyDescent="0.25">
      <c r="A182" s="1" t="s">
        <v>555</v>
      </c>
      <c r="B182" t="s">
        <v>386</v>
      </c>
      <c r="C182" s="170" t="str">
        <f>'common foods'!D183</f>
        <v>10117</v>
      </c>
      <c r="D182" s="198">
        <f>AVERAGE('food prices'!T453:T454)</f>
        <v>1.8617852546423976</v>
      </c>
    </row>
    <row r="183" spans="1:4" ht="15.75" x14ac:dyDescent="0.25">
      <c r="A183" s="1" t="s">
        <v>555</v>
      </c>
      <c r="B183" t="s">
        <v>388</v>
      </c>
      <c r="C183" s="170" t="str">
        <f>'common foods'!D184</f>
        <v>10118</v>
      </c>
      <c r="D183" s="198">
        <f>AVERAGE('food prices'!T455)</f>
        <v>1.8112633181126332</v>
      </c>
    </row>
    <row r="184" spans="1:4" ht="15.75" x14ac:dyDescent="0.25">
      <c r="A184" s="1" t="s">
        <v>555</v>
      </c>
      <c r="B184" t="s">
        <v>390</v>
      </c>
      <c r="C184" s="170" t="str">
        <f>'common foods'!D185</f>
        <v>10119</v>
      </c>
      <c r="D184" s="198">
        <f>AVERAGE('food prices'!T456)</f>
        <v>2.1579545454545452</v>
      </c>
    </row>
    <row r="185" spans="1:4" ht="15.75" x14ac:dyDescent="0.25">
      <c r="A185" s="1" t="s">
        <v>555</v>
      </c>
      <c r="B185" t="str">
        <f>'common foods'!C182</f>
        <v>KFC snack box</v>
      </c>
      <c r="C185" s="170" t="str">
        <f>'common foods'!D186</f>
        <v>10120</v>
      </c>
      <c r="D185" s="198">
        <f>'food prices'!T457</f>
        <v>2.161572052401747</v>
      </c>
    </row>
    <row r="186" spans="1:4" ht="15.75" x14ac:dyDescent="0.25">
      <c r="A186" s="1" t="s">
        <v>555</v>
      </c>
      <c r="B186" t="s">
        <v>392</v>
      </c>
      <c r="C186" s="170">
        <f>'common foods'!D187</f>
        <v>10121</v>
      </c>
      <c r="D186" s="198">
        <f>AVERAGE('food prices'!T458)</f>
        <v>1.4102564102564104</v>
      </c>
    </row>
    <row r="187" spans="1:4" ht="15.75" x14ac:dyDescent="0.25">
      <c r="A187" s="1" t="s">
        <v>555</v>
      </c>
      <c r="B187" t="s">
        <v>393</v>
      </c>
      <c r="C187" s="170" t="str">
        <f>'common foods'!D188</f>
        <v>10122</v>
      </c>
      <c r="D187" s="198">
        <f>AVERAGE('food prices'!T459)</f>
        <v>2.1413276231263385</v>
      </c>
    </row>
    <row r="188" spans="1:4" ht="15.75" x14ac:dyDescent="0.25">
      <c r="A188" s="1" t="s">
        <v>555</v>
      </c>
      <c r="B188" t="s">
        <v>395</v>
      </c>
      <c r="C188" s="170" t="str">
        <f>'common foods'!D189</f>
        <v>10123</v>
      </c>
      <c r="D188" s="198">
        <f>AVERAGE('food prices'!T460)</f>
        <v>2.7007299270072993</v>
      </c>
    </row>
    <row r="189" spans="1:4" ht="15.75" x14ac:dyDescent="0.25">
      <c r="A189" s="1" t="s">
        <v>397</v>
      </c>
      <c r="B189" t="str">
        <f>'food prices'!L462</f>
        <v>Wine, sauvignon blanc</v>
      </c>
      <c r="C189" s="170" t="str">
        <f>'common foods'!D190</f>
        <v>11115</v>
      </c>
      <c r="D189" s="198">
        <f>AVERAGE('food prices'!T461:T463)</f>
        <v>0.92355555555555569</v>
      </c>
    </row>
    <row r="190" spans="1:4" ht="15.75" x14ac:dyDescent="0.25">
      <c r="A190" s="1" t="s">
        <v>397</v>
      </c>
      <c r="B190" t="s">
        <v>400</v>
      </c>
      <c r="C190" s="170" t="str">
        <f>'common foods'!D191</f>
        <v>11116</v>
      </c>
      <c r="D190" s="198">
        <f>AVERAGE('food prices'!T464:T466)</f>
        <v>2.0791111111111111</v>
      </c>
    </row>
    <row r="191" spans="1:4" s="112" customFormat="1" ht="15.75" x14ac:dyDescent="0.25">
      <c r="A191" s="221" t="s">
        <v>271</v>
      </c>
      <c r="B191" s="184" t="str">
        <f>'common foods'!C149</f>
        <v>Cake, chocolate</v>
      </c>
      <c r="C191" s="170" t="str">
        <f>'common foods'!D149</f>
        <v>03067</v>
      </c>
      <c r="D191" s="198">
        <f>AVERAGE('food prices'!T532:T534)</f>
        <v>1.2870967741935484</v>
      </c>
    </row>
    <row r="192" spans="1:4" ht="15.75" x14ac:dyDescent="0.25">
      <c r="A192" s="221" t="s">
        <v>106</v>
      </c>
      <c r="B192" t="str">
        <f>'common foods'!C53</f>
        <v>Muesli, natural</v>
      </c>
      <c r="C192" s="170" t="str">
        <f>'common foods'!D53</f>
        <v>03047</v>
      </c>
      <c r="D192" s="198">
        <f>AVERAGE('food prices'!T535:T537)</f>
        <v>0.62996825396825396</v>
      </c>
    </row>
  </sheetData>
  <autoFilter ref="A1:D191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G170"/>
  <sheetViews>
    <sheetView topLeftCell="A60" workbookViewId="0">
      <selection activeCell="H82" sqref="H82"/>
    </sheetView>
  </sheetViews>
  <sheetFormatPr defaultRowHeight="15" x14ac:dyDescent="0.25"/>
  <cols>
    <col min="1" max="1" width="13" customWidth="1"/>
    <col min="2" max="2" width="32.140625" customWidth="1"/>
    <col min="3" max="4" width="34.140625" style="170" customWidth="1"/>
    <col min="5" max="5" width="28.140625" style="206" customWidth="1"/>
    <col min="6" max="6" width="19.28515625" customWidth="1"/>
    <col min="7" max="1025" width="8.5703125" customWidth="1"/>
  </cols>
  <sheetData>
    <row r="1" spans="1:6" ht="15.75" x14ac:dyDescent="0.25">
      <c r="A1" s="199" t="s">
        <v>0</v>
      </c>
      <c r="B1" s="199" t="s">
        <v>2</v>
      </c>
      <c r="C1" s="200" t="s">
        <v>3</v>
      </c>
      <c r="D1" s="200" t="s">
        <v>719</v>
      </c>
      <c r="E1" s="207" t="s">
        <v>720</v>
      </c>
      <c r="F1" s="200" t="s">
        <v>721</v>
      </c>
    </row>
    <row r="2" spans="1:6" x14ac:dyDescent="0.25">
      <c r="A2" t="s">
        <v>593</v>
      </c>
      <c r="B2" s="184" t="str">
        <f>'common foods'!C55</f>
        <v>Rolled oats</v>
      </c>
      <c r="C2" s="170" t="str">
        <f>'common foods'!D55</f>
        <v>03049</v>
      </c>
      <c r="D2" s="206">
        <v>1.1020000000000001</v>
      </c>
      <c r="E2" s="206">
        <v>1.1020000000000001</v>
      </c>
      <c r="F2" t="s">
        <v>722</v>
      </c>
    </row>
    <row r="3" spans="1:6" x14ac:dyDescent="0.25">
      <c r="A3" t="s">
        <v>599</v>
      </c>
      <c r="B3" s="184" t="str">
        <f>'common foods'!C77</f>
        <v>Yoghurt, natural, low-fat</v>
      </c>
      <c r="C3" s="170" t="str">
        <f>'common foods'!D77</f>
        <v>04062</v>
      </c>
      <c r="D3" s="206">
        <v>1.0880000000000001</v>
      </c>
      <c r="E3" s="206">
        <v>1.0880000000000001</v>
      </c>
    </row>
    <row r="4" spans="1:6" x14ac:dyDescent="0.25">
      <c r="A4" t="s">
        <v>599</v>
      </c>
      <c r="B4" s="184" t="str">
        <f>'common foods'!C74</f>
        <v>Milk, trim</v>
      </c>
      <c r="C4" s="170" t="str">
        <f>'common foods'!D74</f>
        <v>04059</v>
      </c>
      <c r="D4" s="206">
        <v>1.07</v>
      </c>
      <c r="E4" s="206">
        <v>1.07</v>
      </c>
    </row>
    <row r="5" spans="1:6" x14ac:dyDescent="0.25">
      <c r="A5" s="112" t="s">
        <v>603</v>
      </c>
      <c r="B5" t="s">
        <v>34</v>
      </c>
      <c r="C5" s="170" t="str">
        <f>'common foods'!$D$12</f>
        <v>01011</v>
      </c>
      <c r="D5" s="206">
        <v>1.1200000000000001</v>
      </c>
      <c r="E5" s="206">
        <v>1.1200000000000001</v>
      </c>
      <c r="F5" t="s">
        <v>723</v>
      </c>
    </row>
    <row r="6" spans="1:6" ht="15.75" x14ac:dyDescent="0.25">
      <c r="A6" s="205" t="s">
        <v>180</v>
      </c>
      <c r="B6" s="184" t="str">
        <f>'common foods'!C112</f>
        <v>Pumpkin seeds</v>
      </c>
      <c r="C6" s="170" t="str">
        <f>'common foods'!D112</f>
        <v>05101</v>
      </c>
      <c r="D6" s="206">
        <v>1.085</v>
      </c>
      <c r="E6" s="206">
        <v>1.085</v>
      </c>
      <c r="F6" t="s">
        <v>724</v>
      </c>
    </row>
    <row r="7" spans="1:6" x14ac:dyDescent="0.25">
      <c r="A7" s="112" t="s">
        <v>593</v>
      </c>
      <c r="B7" s="184" t="str">
        <f>'common foods'!C60</f>
        <v>Rice, brown</v>
      </c>
      <c r="C7" s="170" t="str">
        <f>'common foods'!D60</f>
        <v>03055</v>
      </c>
      <c r="D7" s="206">
        <v>1.0589999999999999</v>
      </c>
      <c r="E7" s="206">
        <v>1.0589999999999999</v>
      </c>
    </row>
    <row r="8" spans="1:6" x14ac:dyDescent="0.25">
      <c r="A8" s="112" t="s">
        <v>609</v>
      </c>
      <c r="B8" t="str">
        <f>'common foods'!C34</f>
        <v>Tomatoes, canned, low salt</v>
      </c>
      <c r="C8" s="170" t="str">
        <f>'common foods'!$D$34</f>
        <v>02040</v>
      </c>
      <c r="D8" s="206">
        <v>1.1200000000000001</v>
      </c>
      <c r="E8" s="206">
        <v>1.1200000000000001</v>
      </c>
      <c r="F8" t="s">
        <v>725</v>
      </c>
    </row>
    <row r="9" spans="1:6" ht="15.75" x14ac:dyDescent="0.25">
      <c r="A9" s="205" t="s">
        <v>180</v>
      </c>
      <c r="B9" s="184" t="str">
        <f>'common foods'!C99</f>
        <v>Hummus dip</v>
      </c>
      <c r="C9" s="170" t="str">
        <f>'common foods'!D99</f>
        <v>05083</v>
      </c>
      <c r="D9" s="206">
        <v>1.085</v>
      </c>
      <c r="E9" s="206">
        <v>1.085</v>
      </c>
      <c r="F9" t="s">
        <v>726</v>
      </c>
    </row>
    <row r="10" spans="1:6" x14ac:dyDescent="0.25">
      <c r="A10" t="s">
        <v>609</v>
      </c>
      <c r="B10" s="184" t="s">
        <v>727</v>
      </c>
      <c r="C10" s="170" t="str">
        <f>'common foods'!$D$25</f>
        <v>02021</v>
      </c>
      <c r="D10" s="170">
        <v>1.3779999999999999</v>
      </c>
      <c r="E10" s="206">
        <v>1.444</v>
      </c>
    </row>
    <row r="11" spans="1:6" x14ac:dyDescent="0.25">
      <c r="A11" t="s">
        <v>603</v>
      </c>
      <c r="B11" s="184" t="str">
        <f>'common foods'!C3</f>
        <v>Bananas, fresh</v>
      </c>
      <c r="C11" s="170" t="str">
        <f>'common foods'!$D$3</f>
        <v>01002</v>
      </c>
      <c r="D11" s="170">
        <v>1.0940000000000001</v>
      </c>
      <c r="E11" s="206">
        <v>1.4370000000000001</v>
      </c>
    </row>
    <row r="12" spans="1:6" ht="15.75" x14ac:dyDescent="0.25">
      <c r="A12" s="205" t="s">
        <v>180</v>
      </c>
      <c r="B12" s="184" t="str">
        <f>'common foods'!C107</f>
        <v>Chickpeas, canned</v>
      </c>
      <c r="C12" s="170" t="str">
        <f>'common foods'!D107</f>
        <v>05092</v>
      </c>
      <c r="D12" s="170">
        <v>1.119</v>
      </c>
      <c r="E12" s="206">
        <v>1.19</v>
      </c>
      <c r="F12" t="s">
        <v>728</v>
      </c>
    </row>
    <row r="13" spans="1:6" x14ac:dyDescent="0.25">
      <c r="A13" t="s">
        <v>609</v>
      </c>
      <c r="B13" s="184" t="str">
        <f>'common foods'!C36</f>
        <v>Potatoes, fresh</v>
      </c>
      <c r="C13" s="170" t="str">
        <f>'common foods'!$D$36</f>
        <v>02033</v>
      </c>
      <c r="D13" s="170">
        <v>1.202</v>
      </c>
      <c r="E13" s="206">
        <v>1.462</v>
      </c>
    </row>
    <row r="14" spans="1:6" x14ac:dyDescent="0.25">
      <c r="A14" t="s">
        <v>609</v>
      </c>
      <c r="B14" s="184" t="str">
        <f>'common foods'!C18</f>
        <v>Cabbage, fresh</v>
      </c>
      <c r="C14" s="170" t="str">
        <f>'common foods'!$D$18</f>
        <v>02013</v>
      </c>
      <c r="D14" s="170">
        <v>1.2090000000000001</v>
      </c>
      <c r="E14" s="206">
        <v>1.6279999999999999</v>
      </c>
    </row>
    <row r="15" spans="1:6" x14ac:dyDescent="0.25">
      <c r="A15" s="112" t="s">
        <v>609</v>
      </c>
      <c r="B15" s="184" t="str">
        <f>'common foods'!C20</f>
        <v>Carrots, fresh</v>
      </c>
      <c r="C15" s="170" t="str">
        <f>'common foods'!$D$20</f>
        <v>02015</v>
      </c>
      <c r="D15" s="170">
        <v>1.2190000000000001</v>
      </c>
      <c r="E15" s="206">
        <v>1.4139999999999999</v>
      </c>
    </row>
    <row r="16" spans="1:6" x14ac:dyDescent="0.25">
      <c r="A16" t="s">
        <v>593</v>
      </c>
      <c r="B16" s="184" t="str">
        <f>'common foods'!C57</f>
        <v>Pasta wholemeal</v>
      </c>
      <c r="C16" s="170" t="str">
        <f>'common foods'!D57</f>
        <v>03052</v>
      </c>
      <c r="D16" s="206">
        <v>1.0620000000000001</v>
      </c>
      <c r="E16" s="206">
        <v>1.0620000000000001</v>
      </c>
    </row>
    <row r="17" spans="1:6" x14ac:dyDescent="0.25">
      <c r="A17" s="112" t="s">
        <v>593</v>
      </c>
      <c r="B17" t="s">
        <v>107</v>
      </c>
      <c r="C17" s="170" t="str">
        <f>'common foods'!D47</f>
        <v>03036</v>
      </c>
      <c r="D17" s="170">
        <v>1.224</v>
      </c>
      <c r="E17" s="206">
        <v>1.29</v>
      </c>
    </row>
    <row r="18" spans="1:6" x14ac:dyDescent="0.25">
      <c r="A18" s="112" t="s">
        <v>609</v>
      </c>
      <c r="B18" s="184" t="str">
        <f>'common foods'!C28</f>
        <v>Onions, fresh</v>
      </c>
      <c r="C18" s="170" t="str">
        <f>'common foods'!D28</f>
        <v>02024</v>
      </c>
      <c r="D18" s="170">
        <v>1.173</v>
      </c>
      <c r="E18" s="206">
        <v>1.407</v>
      </c>
    </row>
    <row r="19" spans="1:6" x14ac:dyDescent="0.25">
      <c r="A19" s="112" t="s">
        <v>603</v>
      </c>
      <c r="B19" t="s">
        <v>36</v>
      </c>
      <c r="C19" s="170" t="str">
        <f>'common foods'!D13</f>
        <v>01012</v>
      </c>
      <c r="D19" s="206">
        <v>1.1200000000000001</v>
      </c>
      <c r="E19" s="206">
        <v>1.1200000000000001</v>
      </c>
      <c r="F19" t="s">
        <v>723</v>
      </c>
    </row>
    <row r="20" spans="1:6" ht="15.75" x14ac:dyDescent="0.25">
      <c r="A20" s="205" t="s">
        <v>180</v>
      </c>
      <c r="B20" s="184" t="str">
        <f>'common foods'!C102</f>
        <v>Almonds, plain</v>
      </c>
      <c r="C20" s="170" t="str">
        <f>'common foods'!D102</f>
        <v>05086</v>
      </c>
      <c r="D20" s="206">
        <v>1.085</v>
      </c>
      <c r="E20" s="206">
        <v>1.085</v>
      </c>
      <c r="F20" t="s">
        <v>726</v>
      </c>
    </row>
    <row r="21" spans="1:6" x14ac:dyDescent="0.25">
      <c r="A21" s="112" t="s">
        <v>593</v>
      </c>
      <c r="B21" t="str">
        <f>'common foods'!C48</f>
        <v>Bread, wheatmeal</v>
      </c>
      <c r="C21" s="170" t="str">
        <f>'common foods'!D48</f>
        <v>03037</v>
      </c>
      <c r="D21" s="170">
        <v>1.224</v>
      </c>
      <c r="E21" s="206">
        <v>1.29</v>
      </c>
    </row>
    <row r="22" spans="1:6" x14ac:dyDescent="0.25">
      <c r="A22" s="112" t="s">
        <v>609</v>
      </c>
      <c r="B22" t="str">
        <f>'common foods'!C151</f>
        <v>Potato fries, frozen, superfries, straight cut</v>
      </c>
      <c r="C22" s="170" t="str">
        <f>'common foods'!D151</f>
        <v>02034</v>
      </c>
      <c r="D22" s="206">
        <v>1.1339999999999999</v>
      </c>
      <c r="E22" s="206">
        <v>1.1339999999999999</v>
      </c>
      <c r="F22" t="s">
        <v>729</v>
      </c>
    </row>
    <row r="23" spans="1:6" x14ac:dyDescent="0.25">
      <c r="A23" t="s">
        <v>615</v>
      </c>
      <c r="B23" s="184" t="str">
        <f>'common foods'!C163</f>
        <v>Marmite</v>
      </c>
      <c r="C23" s="170" t="str">
        <f>'common foods'!$D$163</f>
        <v>08108</v>
      </c>
      <c r="D23" s="170">
        <v>1.03</v>
      </c>
      <c r="E23" s="206">
        <v>1.032</v>
      </c>
      <c r="F23" t="s">
        <v>730</v>
      </c>
    </row>
    <row r="24" spans="1:6" ht="15.75" x14ac:dyDescent="0.25">
      <c r="A24" s="205" t="s">
        <v>180</v>
      </c>
      <c r="B24" s="184" t="str">
        <f>'common foods'!C113</f>
        <v>Sunflower seeds</v>
      </c>
      <c r="C24" s="170" t="str">
        <f>'common foods'!D113</f>
        <v>05102</v>
      </c>
      <c r="D24" s="206">
        <v>1.085</v>
      </c>
      <c r="E24" s="206">
        <v>1.085</v>
      </c>
      <c r="F24" t="s">
        <v>726</v>
      </c>
    </row>
    <row r="25" spans="1:6" ht="15.75" x14ac:dyDescent="0.25">
      <c r="A25" s="1" t="s">
        <v>258</v>
      </c>
      <c r="B25" s="184" t="str">
        <f>'common foods'!C124</f>
        <v>Olive oil</v>
      </c>
      <c r="C25" s="170" t="str">
        <f>'common foods'!$D$124</f>
        <v>06090</v>
      </c>
      <c r="D25" s="170">
        <v>1.03</v>
      </c>
      <c r="E25" s="206">
        <v>1.032</v>
      </c>
      <c r="F25" t="s">
        <v>731</v>
      </c>
    </row>
    <row r="26" spans="1:6" x14ac:dyDescent="0.25">
      <c r="A26" t="s">
        <v>593</v>
      </c>
      <c r="B26" s="184" t="s">
        <v>129</v>
      </c>
      <c r="C26" s="170" t="str">
        <f>'common foods'!$D$125</f>
        <v>06091</v>
      </c>
      <c r="D26" s="206">
        <v>1.0620000000000001</v>
      </c>
      <c r="E26" s="206">
        <v>1.0620000000000001</v>
      </c>
    </row>
    <row r="27" spans="1:6" x14ac:dyDescent="0.25">
      <c r="A27" t="s">
        <v>603</v>
      </c>
      <c r="B27" s="184" t="str">
        <f>'common foods'!C2</f>
        <v>Apples, fresh</v>
      </c>
      <c r="C27" s="170" t="str">
        <f>'common foods'!$D$2</f>
        <v>01001</v>
      </c>
      <c r="D27" s="170">
        <v>1.131</v>
      </c>
      <c r="E27" s="206">
        <v>1.238</v>
      </c>
    </row>
    <row r="28" spans="1:6" ht="15.75" x14ac:dyDescent="0.25">
      <c r="A28" s="205" t="s">
        <v>180</v>
      </c>
      <c r="B28" s="184" t="str">
        <f>'common foods'!C84</f>
        <v>Eggs</v>
      </c>
      <c r="C28" s="170" t="str">
        <f>'common foods'!D84</f>
        <v>05064</v>
      </c>
      <c r="D28" s="170">
        <v>1.0649999999999999</v>
      </c>
      <c r="E28" s="206">
        <v>1.232</v>
      </c>
    </row>
    <row r="29" spans="1:6" x14ac:dyDescent="0.25">
      <c r="A29" s="112" t="s">
        <v>609</v>
      </c>
      <c r="B29" t="str">
        <f>'common foods'!C29</f>
        <v>Peas, frozen</v>
      </c>
      <c r="C29" s="170" t="str">
        <f>'common foods'!D29</f>
        <v>02028</v>
      </c>
      <c r="D29" s="206">
        <v>1.1339999999999999</v>
      </c>
      <c r="E29" s="206">
        <v>1.1339999999999999</v>
      </c>
      <c r="F29" t="s">
        <v>732</v>
      </c>
    </row>
    <row r="30" spans="1:6" ht="15.75" x14ac:dyDescent="0.25">
      <c r="A30" s="205" t="s">
        <v>180</v>
      </c>
      <c r="B30" s="184" t="str">
        <f>'common foods'!C100</f>
        <v>Lentils, canned in springwater</v>
      </c>
      <c r="C30" s="170" t="str">
        <f>'common foods'!D100</f>
        <v>05084</v>
      </c>
      <c r="D30" s="170">
        <v>1.119</v>
      </c>
      <c r="E30" s="206">
        <v>1.19</v>
      </c>
      <c r="F30" t="s">
        <v>733</v>
      </c>
    </row>
    <row r="31" spans="1:6" x14ac:dyDescent="0.25">
      <c r="A31" s="112" t="s">
        <v>609</v>
      </c>
      <c r="B31" t="s">
        <v>72</v>
      </c>
      <c r="C31" s="170" t="str">
        <f>'common foods'!$D$30</f>
        <v>02029</v>
      </c>
      <c r="D31" s="170">
        <v>1.3779999999999999</v>
      </c>
      <c r="E31" s="206">
        <v>1.444</v>
      </c>
      <c r="F31" t="s">
        <v>734</v>
      </c>
    </row>
    <row r="32" spans="1:6" x14ac:dyDescent="0.25">
      <c r="A32" s="112" t="s">
        <v>603</v>
      </c>
      <c r="B32" t="s">
        <v>28</v>
      </c>
      <c r="C32" s="170" t="str">
        <f>'common foods'!$D$9</f>
        <v>01008</v>
      </c>
      <c r="D32" s="170">
        <v>1.1659999999999999</v>
      </c>
      <c r="E32" s="206">
        <v>1.2070000000000001</v>
      </c>
    </row>
    <row r="33" spans="1:6" x14ac:dyDescent="0.25">
      <c r="A33" s="112" t="s">
        <v>593</v>
      </c>
      <c r="B33" t="s">
        <v>135</v>
      </c>
      <c r="C33" s="170" t="str">
        <f>'common foods'!D61</f>
        <v>03056</v>
      </c>
      <c r="D33" s="206">
        <v>1.085</v>
      </c>
      <c r="E33" s="206">
        <v>1.085</v>
      </c>
      <c r="F33" t="s">
        <v>726</v>
      </c>
    </row>
    <row r="34" spans="1:6" ht="30" x14ac:dyDescent="0.25">
      <c r="A34" t="s">
        <v>615</v>
      </c>
      <c r="B34" s="184" t="str">
        <f>'common foods'!C159</f>
        <v>Peanut butter, no added salt or sugar</v>
      </c>
      <c r="C34" s="170" t="str">
        <f>'common foods'!$D$159</f>
        <v>08110</v>
      </c>
      <c r="D34" s="206">
        <v>1.085</v>
      </c>
      <c r="E34" s="206">
        <v>1.085</v>
      </c>
      <c r="F34" t="s">
        <v>726</v>
      </c>
    </row>
    <row r="35" spans="1:6" x14ac:dyDescent="0.25">
      <c r="A35" s="112" t="s">
        <v>593</v>
      </c>
      <c r="B35" t="s">
        <v>131</v>
      </c>
      <c r="C35" s="170" t="str">
        <f>'common foods'!D59</f>
        <v>03054</v>
      </c>
      <c r="D35" s="206">
        <v>1.0589999999999999</v>
      </c>
      <c r="E35" s="206">
        <v>1.0589999999999999</v>
      </c>
    </row>
    <row r="36" spans="1:6" ht="15.75" x14ac:dyDescent="0.25">
      <c r="A36" s="205" t="s">
        <v>180</v>
      </c>
      <c r="B36" s="184" t="str">
        <f>'common foods'!C89</f>
        <v>Chicken breast fresh</v>
      </c>
      <c r="C36" s="170" t="str">
        <f>'common foods'!D89</f>
        <v>05069</v>
      </c>
      <c r="D36" s="170">
        <v>1.131</v>
      </c>
      <c r="E36" s="206">
        <v>1.3420000000000001</v>
      </c>
    </row>
    <row r="37" spans="1:6" x14ac:dyDescent="0.25">
      <c r="A37" s="112" t="s">
        <v>609</v>
      </c>
      <c r="B37" t="s">
        <v>56</v>
      </c>
      <c r="C37" s="170" t="str">
        <f>'common foods'!$D$22</f>
        <v>02017</v>
      </c>
      <c r="D37" s="206">
        <v>1.1339999999999999</v>
      </c>
      <c r="E37" s="206">
        <v>1.1339999999999999</v>
      </c>
      <c r="F37" t="s">
        <v>732</v>
      </c>
    </row>
    <row r="38" spans="1:6" x14ac:dyDescent="0.25">
      <c r="A38" t="s">
        <v>609</v>
      </c>
      <c r="B38" s="184" t="s">
        <v>100</v>
      </c>
      <c r="C38" s="170" t="str">
        <f>'common foods'!$D$44</f>
        <v>02047</v>
      </c>
      <c r="D38" s="206">
        <v>1.1339999999999999</v>
      </c>
      <c r="E38" s="206">
        <v>1.1339999999999999</v>
      </c>
      <c r="F38" t="s">
        <v>732</v>
      </c>
    </row>
    <row r="39" spans="1:6" x14ac:dyDescent="0.25">
      <c r="A39" t="s">
        <v>609</v>
      </c>
      <c r="B39" s="184" t="str">
        <f>'common foods'!C37</f>
        <v>Pumpkin, fresh</v>
      </c>
      <c r="C39" s="170" t="str">
        <f>'common foods'!D37</f>
        <v>02035</v>
      </c>
      <c r="D39" s="170">
        <v>1.202</v>
      </c>
      <c r="E39" s="206">
        <v>1.462</v>
      </c>
      <c r="F39" t="s">
        <v>735</v>
      </c>
    </row>
    <row r="40" spans="1:6" ht="15.75" x14ac:dyDescent="0.25">
      <c r="A40" s="205" t="s">
        <v>180</v>
      </c>
      <c r="B40" s="184" t="str">
        <f>'common foods'!C114</f>
        <v>Black Beans Canned</v>
      </c>
      <c r="C40" s="170" t="str">
        <f>'common foods'!D114</f>
        <v>05103</v>
      </c>
      <c r="D40" s="170">
        <v>1.119</v>
      </c>
      <c r="E40" s="206">
        <v>1.19</v>
      </c>
    </row>
    <row r="41" spans="1:6" x14ac:dyDescent="0.25">
      <c r="A41" t="s">
        <v>615</v>
      </c>
      <c r="B41" s="184" t="str">
        <f>'common foods'!C164</f>
        <v>Mild Salsa</v>
      </c>
      <c r="C41" s="170" t="str">
        <f>'common foods'!$D$164</f>
        <v>08109</v>
      </c>
      <c r="D41" s="206">
        <v>1.1100000000000001</v>
      </c>
      <c r="E41" s="206">
        <v>1.1100000000000001</v>
      </c>
      <c r="F41" t="s">
        <v>736</v>
      </c>
    </row>
    <row r="42" spans="1:6" x14ac:dyDescent="0.25">
      <c r="A42" s="112" t="s">
        <v>593</v>
      </c>
      <c r="B42" t="s">
        <v>125</v>
      </c>
      <c r="C42" s="170" t="str">
        <f>'common foods'!D56</f>
        <v>03051</v>
      </c>
      <c r="D42" s="206">
        <v>1.0620000000000001</v>
      </c>
      <c r="E42" s="206">
        <v>1.0620000000000001</v>
      </c>
    </row>
    <row r="43" spans="1:6" ht="15.75" x14ac:dyDescent="0.25">
      <c r="A43" s="205" t="s">
        <v>180</v>
      </c>
      <c r="B43" s="184" t="str">
        <f>'common foods'!C115</f>
        <v>Middle Eastern Falafel Lisa</v>
      </c>
      <c r="C43" s="170" t="str">
        <f>'common foods'!D115</f>
        <v>05104</v>
      </c>
      <c r="D43" s="170">
        <v>1.119</v>
      </c>
      <c r="E43" s="206">
        <v>1.19</v>
      </c>
      <c r="F43" t="s">
        <v>737</v>
      </c>
    </row>
    <row r="44" spans="1:6" ht="15.75" x14ac:dyDescent="0.25">
      <c r="A44" s="205" t="s">
        <v>180</v>
      </c>
      <c r="B44" s="184" t="str">
        <f>'common foods'!C116</f>
        <v>Tofu</v>
      </c>
      <c r="C44" s="170" t="str">
        <f>'common foods'!D116</f>
        <v>05105</v>
      </c>
      <c r="D44" s="170">
        <v>1.119</v>
      </c>
      <c r="E44" s="206">
        <v>1.19</v>
      </c>
      <c r="F44" t="s">
        <v>737</v>
      </c>
    </row>
    <row r="45" spans="1:6" x14ac:dyDescent="0.25">
      <c r="A45" t="s">
        <v>609</v>
      </c>
      <c r="B45" s="184" t="str">
        <f>'common foods'!C35</f>
        <v>Kumara, fresh</v>
      </c>
      <c r="C45" s="170" t="str">
        <f>'common foods'!D35</f>
        <v>02032</v>
      </c>
      <c r="D45" s="170">
        <v>1.202</v>
      </c>
      <c r="E45" s="206">
        <v>1.462</v>
      </c>
      <c r="F45" t="s">
        <v>735</v>
      </c>
    </row>
    <row r="46" spans="1:6" x14ac:dyDescent="0.25">
      <c r="A46" s="112" t="s">
        <v>609</v>
      </c>
      <c r="B46" t="s">
        <v>46</v>
      </c>
      <c r="C46" s="170" t="str">
        <f>'common foods'!D17</f>
        <v>02012</v>
      </c>
      <c r="D46" s="170">
        <v>1.073</v>
      </c>
      <c r="E46" s="206">
        <v>1.2629999999999999</v>
      </c>
      <c r="F46" t="s">
        <v>738</v>
      </c>
    </row>
    <row r="47" spans="1:6" ht="15.75" x14ac:dyDescent="0.25">
      <c r="A47" s="1" t="s">
        <v>609</v>
      </c>
      <c r="B47" t="s">
        <v>96</v>
      </c>
      <c r="C47" s="170" t="str">
        <f>'common foods'!D42</f>
        <v>08099</v>
      </c>
      <c r="D47" s="206">
        <v>1.085</v>
      </c>
      <c r="E47" s="206">
        <v>1.085</v>
      </c>
      <c r="F47" t="s">
        <v>739</v>
      </c>
    </row>
    <row r="48" spans="1:6" x14ac:dyDescent="0.25">
      <c r="A48" t="s">
        <v>599</v>
      </c>
      <c r="B48" s="184" t="str">
        <f>'common foods'!C72</f>
        <v>Cheese, Colby</v>
      </c>
      <c r="C48" s="170" t="str">
        <f>'common foods'!D72</f>
        <v>04057</v>
      </c>
      <c r="D48" s="206">
        <v>1.0900000000000001</v>
      </c>
      <c r="E48" s="206">
        <v>1.0900000000000001</v>
      </c>
    </row>
    <row r="49" spans="1:6" x14ac:dyDescent="0.25">
      <c r="A49" t="s">
        <v>599</v>
      </c>
      <c r="B49" s="184" t="str">
        <f>'common foods'!C73</f>
        <v>Cheese, Edam</v>
      </c>
      <c r="C49" s="170" t="str">
        <f>'common foods'!D73</f>
        <v>04058</v>
      </c>
      <c r="D49" s="206">
        <v>1.0900000000000001</v>
      </c>
      <c r="E49" s="206">
        <v>1.0900000000000001</v>
      </c>
    </row>
    <row r="50" spans="1:6" ht="15.75" x14ac:dyDescent="0.25">
      <c r="A50" s="1" t="s">
        <v>258</v>
      </c>
      <c r="B50" s="184" t="str">
        <f>'common foods'!C125</f>
        <v>Canola oil</v>
      </c>
      <c r="C50" s="170" t="str">
        <f>'common foods'!$D$125</f>
        <v>06091</v>
      </c>
      <c r="D50" s="170">
        <v>1.03</v>
      </c>
      <c r="E50" s="206">
        <v>1.032</v>
      </c>
    </row>
    <row r="51" spans="1:6" x14ac:dyDescent="0.25">
      <c r="A51" t="s">
        <v>593</v>
      </c>
      <c r="B51" s="184" t="str">
        <f>'common foods'!C49</f>
        <v>Bread, multigrain</v>
      </c>
      <c r="C51" s="170" t="str">
        <f>'common foods'!D49</f>
        <v>03038</v>
      </c>
      <c r="D51" s="170">
        <v>1.224</v>
      </c>
      <c r="E51" s="206">
        <v>1.29</v>
      </c>
    </row>
    <row r="52" spans="1:6" x14ac:dyDescent="0.25">
      <c r="A52" t="s">
        <v>593</v>
      </c>
      <c r="B52" s="184" t="str">
        <f>'common foods'!C48</f>
        <v>Bread, wheatmeal</v>
      </c>
      <c r="C52" s="170" t="str">
        <f>'common foods'!D48</f>
        <v>03037</v>
      </c>
      <c r="D52" s="170">
        <v>1.224</v>
      </c>
      <c r="E52" s="206">
        <v>1.29</v>
      </c>
    </row>
    <row r="53" spans="1:6" ht="15.75" x14ac:dyDescent="0.25">
      <c r="A53" s="205" t="s">
        <v>180</v>
      </c>
      <c r="B53" s="1" t="s">
        <v>213</v>
      </c>
      <c r="C53" s="170" t="str">
        <f>'common foods'!D95</f>
        <v>05079</v>
      </c>
      <c r="D53" s="170">
        <v>1.0960000000000001</v>
      </c>
      <c r="E53" s="206">
        <v>1.1180000000000001</v>
      </c>
    </row>
    <row r="54" spans="1:6" ht="15.75" x14ac:dyDescent="0.25">
      <c r="A54" s="205" t="s">
        <v>180</v>
      </c>
      <c r="B54" s="189" t="s">
        <v>740</v>
      </c>
      <c r="C54" s="170" t="str">
        <f>'common foods'!D98</f>
        <v>05082</v>
      </c>
      <c r="D54" s="170">
        <v>1.119</v>
      </c>
      <c r="E54" s="206">
        <v>1.19</v>
      </c>
      <c r="F54" t="s">
        <v>737</v>
      </c>
    </row>
    <row r="55" spans="1:6" ht="15.75" x14ac:dyDescent="0.25">
      <c r="A55" s="205" t="s">
        <v>180</v>
      </c>
      <c r="B55" s="184" t="str">
        <f>'common foods'!C93</f>
        <v>Lamb shoulder chops</v>
      </c>
      <c r="C55" s="170" t="str">
        <f>'common foods'!D93</f>
        <v>05073</v>
      </c>
      <c r="D55" s="170">
        <v>1.044</v>
      </c>
      <c r="E55" s="206">
        <v>1.1200000000000001</v>
      </c>
    </row>
    <row r="56" spans="1:6" ht="15.75" x14ac:dyDescent="0.25">
      <c r="A56" s="205" t="s">
        <v>180</v>
      </c>
      <c r="B56" s="184" t="str">
        <f>'common foods'!C94</f>
        <v>Pork leg roast</v>
      </c>
      <c r="C56" s="170" t="str">
        <f>'common foods'!D94</f>
        <v>05074</v>
      </c>
      <c r="D56" s="170">
        <v>1.1240000000000001</v>
      </c>
      <c r="E56" s="206">
        <v>1.1759999999999999</v>
      </c>
    </row>
    <row r="57" spans="1:6" x14ac:dyDescent="0.25">
      <c r="A57" t="s">
        <v>609</v>
      </c>
      <c r="B57" t="str">
        <f>'common foods'!C46</f>
        <v>Broccoli and Cauliflower, frozen</v>
      </c>
      <c r="C57" s="170" t="str">
        <f>'common foods'!$D$46</f>
        <v>02053</v>
      </c>
      <c r="D57" s="206">
        <v>1.1339999999999999</v>
      </c>
      <c r="E57" s="206">
        <v>1.1339999999999999</v>
      </c>
    </row>
    <row r="58" spans="1:6" x14ac:dyDescent="0.25">
      <c r="A58" t="s">
        <v>603</v>
      </c>
      <c r="B58" s="184" t="str">
        <f>'common foods'!C8</f>
        <v>Oranges, fresh</v>
      </c>
      <c r="C58" s="170" t="str">
        <f>'common foods'!D8</f>
        <v>01007</v>
      </c>
      <c r="D58" s="170">
        <v>1.1759999999999999</v>
      </c>
      <c r="E58" s="206">
        <v>1.4330000000000001</v>
      </c>
    </row>
    <row r="59" spans="1:6" ht="15.75" x14ac:dyDescent="0.25">
      <c r="A59" s="205" t="s">
        <v>180</v>
      </c>
      <c r="B59" s="184" t="str">
        <f>'common foods'!C111</f>
        <v>Pork shoulder roast</v>
      </c>
      <c r="C59" s="170" t="str">
        <f>'common foods'!D111</f>
        <v>05097</v>
      </c>
      <c r="D59" s="170">
        <v>1.119</v>
      </c>
      <c r="E59" s="206">
        <v>1.19</v>
      </c>
      <c r="F59" t="s">
        <v>737</v>
      </c>
    </row>
    <row r="60" spans="1:6" x14ac:dyDescent="0.25">
      <c r="A60" t="s">
        <v>609</v>
      </c>
      <c r="B60" s="184" t="str">
        <f>'common foods'!C21</f>
        <v>Cauliflower, fresh</v>
      </c>
      <c r="C60" s="170" t="str">
        <f>'common foods'!$D$21</f>
        <v>02016</v>
      </c>
      <c r="D60" s="170">
        <v>1.073</v>
      </c>
      <c r="E60" s="206">
        <v>1.2629999999999999</v>
      </c>
    </row>
    <row r="61" spans="1:6" ht="15.75" x14ac:dyDescent="0.25">
      <c r="A61" s="205" t="s">
        <v>180</v>
      </c>
      <c r="B61" s="184" t="str">
        <f>'common foods'!C101</f>
        <v>Peanuts, plain</v>
      </c>
      <c r="C61" s="170" t="str">
        <f>'common foods'!$D$101</f>
        <v>05085</v>
      </c>
      <c r="D61" s="206">
        <v>1.085</v>
      </c>
      <c r="E61" s="206">
        <v>1.085</v>
      </c>
      <c r="F61" t="s">
        <v>741</v>
      </c>
    </row>
    <row r="62" spans="1:6" x14ac:dyDescent="0.25">
      <c r="A62" s="112" t="s">
        <v>593</v>
      </c>
      <c r="B62" t="str">
        <f>'common foods'!C65</f>
        <v>Spaghetti, canned, lite</v>
      </c>
      <c r="C62" s="170" t="str">
        <f>'common foods'!D65</f>
        <v>03066</v>
      </c>
      <c r="D62" s="206">
        <v>1.085</v>
      </c>
      <c r="E62" s="206">
        <v>1.085</v>
      </c>
      <c r="F62" t="s">
        <v>726</v>
      </c>
    </row>
    <row r="63" spans="1:6" x14ac:dyDescent="0.25">
      <c r="A63" t="s">
        <v>599</v>
      </c>
      <c r="B63" t="str">
        <f>'common foods'!C80</f>
        <v>Almond milk</v>
      </c>
      <c r="C63" s="170" t="str">
        <f>'common foods'!D80</f>
        <v>04065</v>
      </c>
      <c r="D63" s="206">
        <v>1.07</v>
      </c>
      <c r="E63" s="206">
        <v>1.07</v>
      </c>
    </row>
    <row r="64" spans="1:6" x14ac:dyDescent="0.25">
      <c r="A64" t="s">
        <v>599</v>
      </c>
      <c r="B64" t="str">
        <f>'common foods'!C81</f>
        <v>Soy yoghurt with berriers</v>
      </c>
      <c r="C64" s="170" t="str">
        <f>'common foods'!D81</f>
        <v>04066</v>
      </c>
      <c r="D64" s="206">
        <v>1.0880000000000001</v>
      </c>
      <c r="E64" s="206">
        <v>1.0880000000000001</v>
      </c>
    </row>
    <row r="65" spans="1:6" x14ac:dyDescent="0.25">
      <c r="A65" t="s">
        <v>599</v>
      </c>
      <c r="B65" t="str">
        <f>'common foods'!C82</f>
        <v>Soy yoghurt with mango and peach</v>
      </c>
      <c r="C65" s="170" t="str">
        <f>'common foods'!$D$82</f>
        <v>04067</v>
      </c>
      <c r="D65" s="206">
        <v>1.0880000000000001</v>
      </c>
      <c r="E65" s="206">
        <v>1.0880000000000001</v>
      </c>
    </row>
    <row r="66" spans="1:6" x14ac:dyDescent="0.25">
      <c r="A66" t="s">
        <v>603</v>
      </c>
      <c r="B66" s="184" t="str">
        <f>'common foods'!C11</f>
        <v>Peaches, canned in clear juice</v>
      </c>
      <c r="C66" s="170" t="str">
        <f>'common foods'!D11</f>
        <v>01010</v>
      </c>
      <c r="D66" s="206">
        <v>1.1200000000000001</v>
      </c>
      <c r="E66" s="206">
        <v>1.1200000000000001</v>
      </c>
      <c r="F66" t="s">
        <v>723</v>
      </c>
    </row>
    <row r="67" spans="1:6" x14ac:dyDescent="0.25">
      <c r="A67" s="112" t="s">
        <v>603</v>
      </c>
      <c r="B67" t="s">
        <v>30</v>
      </c>
      <c r="C67" s="170" t="str">
        <f>'common foods'!D10</f>
        <v>01009</v>
      </c>
      <c r="D67" s="206">
        <v>1.044</v>
      </c>
      <c r="E67" s="206">
        <v>1.044</v>
      </c>
      <c r="F67" t="s">
        <v>742</v>
      </c>
    </row>
    <row r="68" spans="1:6" x14ac:dyDescent="0.25">
      <c r="A68" t="s">
        <v>603</v>
      </c>
      <c r="B68" s="184" t="str">
        <f>'common foods'!C5</f>
        <v>Kiwifruit, fresh</v>
      </c>
      <c r="C68" s="170" t="str">
        <f>'common foods'!D5</f>
        <v>01004</v>
      </c>
      <c r="D68" s="170">
        <v>1.1759999999999999</v>
      </c>
      <c r="E68" s="206">
        <v>1.4330000000000001</v>
      </c>
      <c r="F68" t="s">
        <v>743</v>
      </c>
    </row>
    <row r="69" spans="1:6" x14ac:dyDescent="0.25">
      <c r="A69" t="s">
        <v>603</v>
      </c>
      <c r="B69" s="184" t="str">
        <f>'common foods'!C6</f>
        <v>Mandarins, fresh</v>
      </c>
      <c r="C69" s="170" t="str">
        <f>'common foods'!D6</f>
        <v>01005</v>
      </c>
      <c r="D69" s="170">
        <v>1.1759999999999999</v>
      </c>
      <c r="E69" s="206">
        <v>1.4330000000000001</v>
      </c>
      <c r="F69" t="s">
        <v>744</v>
      </c>
    </row>
    <row r="70" spans="1:6" x14ac:dyDescent="0.25">
      <c r="A70" s="112" t="s">
        <v>603</v>
      </c>
      <c r="B70" t="s">
        <v>16</v>
      </c>
      <c r="C70" s="170" t="str">
        <f>'common foods'!D4</f>
        <v>01003</v>
      </c>
      <c r="D70" s="170">
        <v>1.131</v>
      </c>
      <c r="E70" s="206">
        <v>1.4330000000000001</v>
      </c>
      <c r="F70" t="s">
        <v>745</v>
      </c>
    </row>
    <row r="71" spans="1:6" x14ac:dyDescent="0.25">
      <c r="A71" t="s">
        <v>609</v>
      </c>
      <c r="B71" s="184" t="str">
        <f>'common foods'!C45</f>
        <v>Spinach, frozen</v>
      </c>
      <c r="C71" s="170" t="str">
        <f>'common foods'!$D$45</f>
        <v>02050</v>
      </c>
      <c r="D71" s="170">
        <v>1.3779999999999999</v>
      </c>
      <c r="E71" s="206">
        <v>1.444</v>
      </c>
    </row>
    <row r="72" spans="1:6" x14ac:dyDescent="0.25">
      <c r="A72" t="s">
        <v>609</v>
      </c>
      <c r="B72" s="184" t="str">
        <f>'common foods'!C24</f>
        <v>Cucumber, fresh</v>
      </c>
      <c r="C72" s="170" t="str">
        <f>'common foods'!$D$24</f>
        <v>02019</v>
      </c>
      <c r="D72" s="170">
        <v>1.2350000000000001</v>
      </c>
      <c r="E72" s="206">
        <v>1.3</v>
      </c>
    </row>
    <row r="73" spans="1:6" x14ac:dyDescent="0.25">
      <c r="A73" t="s">
        <v>609</v>
      </c>
      <c r="B73" s="184" t="str">
        <f>'common foods'!C31</f>
        <v>Tomatoes, fresh</v>
      </c>
      <c r="C73" s="170" t="str">
        <f>'common foods'!$D$31</f>
        <v>02030</v>
      </c>
      <c r="D73" s="170">
        <v>1.1619999999999999</v>
      </c>
      <c r="E73" s="206">
        <v>1.1739999999999999</v>
      </c>
    </row>
    <row r="74" spans="1:6" x14ac:dyDescent="0.25">
      <c r="A74" t="s">
        <v>609</v>
      </c>
      <c r="B74" s="184" t="str">
        <f>'common foods'!C23</f>
        <v>Courgettes, fresh</v>
      </c>
      <c r="C74" s="170" t="str">
        <f>'common foods'!$D$23</f>
        <v>02018</v>
      </c>
      <c r="D74" s="170">
        <v>1.2350000000000001</v>
      </c>
      <c r="E74" s="206">
        <v>1.3</v>
      </c>
      <c r="F74" t="s">
        <v>746</v>
      </c>
    </row>
    <row r="75" spans="1:6" x14ac:dyDescent="0.25">
      <c r="A75" t="s">
        <v>609</v>
      </c>
      <c r="B75" s="184" t="str">
        <f>'common foods'!C34</f>
        <v>Tomatoes, canned, low salt</v>
      </c>
      <c r="C75" s="170" t="str">
        <f>'common foods'!$D$34</f>
        <v>02040</v>
      </c>
      <c r="D75" s="206">
        <v>1.1200000000000001</v>
      </c>
      <c r="E75" s="206">
        <v>1.1200000000000001</v>
      </c>
      <c r="F75" t="s">
        <v>725</v>
      </c>
    </row>
    <row r="76" spans="1:6" x14ac:dyDescent="0.25">
      <c r="A76" t="s">
        <v>609</v>
      </c>
      <c r="B76" s="184" t="str">
        <f>'common foods'!C16</f>
        <v>Avocados, fresh</v>
      </c>
      <c r="C76" s="170" t="str">
        <f>'common foods'!$D$16</f>
        <v>02011</v>
      </c>
      <c r="D76" s="170">
        <v>1.175</v>
      </c>
      <c r="E76" s="206">
        <v>1.2989999999999999</v>
      </c>
      <c r="F76" t="s">
        <v>747</v>
      </c>
    </row>
    <row r="77" spans="1:6" x14ac:dyDescent="0.25">
      <c r="A77" s="112" t="s">
        <v>593</v>
      </c>
      <c r="B77" t="str">
        <f>'common foods'!C52</f>
        <v>Cornflakes</v>
      </c>
      <c r="C77" s="170" t="str">
        <f>'common foods'!D52</f>
        <v>03046</v>
      </c>
      <c r="D77" s="206">
        <v>1.1020000000000001</v>
      </c>
      <c r="E77" s="206">
        <v>1.1020000000000001</v>
      </c>
      <c r="F77" t="s">
        <v>722</v>
      </c>
    </row>
    <row r="78" spans="1:6" x14ac:dyDescent="0.25">
      <c r="A78" s="112" t="s">
        <v>593</v>
      </c>
      <c r="B78" s="184" t="str">
        <f>'common foods'!C54</f>
        <v>Weetbix</v>
      </c>
      <c r="C78" s="170" t="str">
        <f>'common foods'!D54</f>
        <v>03048</v>
      </c>
      <c r="D78" s="206">
        <v>1.1020000000000001</v>
      </c>
      <c r="E78" s="206">
        <v>1.1020000000000001</v>
      </c>
      <c r="F78" t="s">
        <v>722</v>
      </c>
    </row>
    <row r="79" spans="1:6" x14ac:dyDescent="0.25">
      <c r="A79" s="112" t="s">
        <v>593</v>
      </c>
      <c r="B79" t="s">
        <v>113</v>
      </c>
      <c r="C79" s="170" t="str">
        <f>'common foods'!D50</f>
        <v>03039</v>
      </c>
      <c r="D79" s="170">
        <v>1.224</v>
      </c>
      <c r="E79" s="206">
        <v>1.29</v>
      </c>
    </row>
    <row r="80" spans="1:6" ht="15.75" x14ac:dyDescent="0.25">
      <c r="A80" s="1" t="s">
        <v>593</v>
      </c>
      <c r="B80" t="str">
        <f>'common foods'!C70</f>
        <v>Spaghetti Pasta, wholemeal</v>
      </c>
      <c r="C80" s="170" t="str">
        <f>'common foods'!D70</f>
        <v>03072</v>
      </c>
      <c r="D80" s="206">
        <v>1.0620000000000001</v>
      </c>
      <c r="E80" s="206">
        <v>1.0620000000000001</v>
      </c>
    </row>
    <row r="81" spans="1:6" x14ac:dyDescent="0.25">
      <c r="A81" s="112" t="s">
        <v>593</v>
      </c>
      <c r="B81" s="189" t="str">
        <f>'common foods'!C64</f>
        <v>Muesli, toasted</v>
      </c>
      <c r="C81" s="170" t="str">
        <f>'common foods'!D64</f>
        <v>03065</v>
      </c>
      <c r="D81" s="206">
        <v>1.1020000000000001</v>
      </c>
      <c r="E81" s="206">
        <v>1.1020000000000001</v>
      </c>
      <c r="F81" t="s">
        <v>722</v>
      </c>
    </row>
    <row r="82" spans="1:6" x14ac:dyDescent="0.25">
      <c r="A82" s="112" t="s">
        <v>593</v>
      </c>
      <c r="B82" s="189" t="str">
        <f>'common foods'!C53</f>
        <v>Muesli, natural</v>
      </c>
      <c r="C82" s="170" t="str">
        <f>'common foods'!D53</f>
        <v>03047</v>
      </c>
      <c r="D82" s="206">
        <v>1.1020000000000001</v>
      </c>
      <c r="E82" s="206">
        <v>1.1020000000000001</v>
      </c>
      <c r="F82" t="s">
        <v>722</v>
      </c>
    </row>
    <row r="83" spans="1:6" x14ac:dyDescent="0.25">
      <c r="A83" t="s">
        <v>593</v>
      </c>
      <c r="B83" t="s">
        <v>748</v>
      </c>
      <c r="C83" s="170" t="str">
        <f>'common foods'!D68</f>
        <v>03070</v>
      </c>
      <c r="D83" s="170">
        <v>1.224</v>
      </c>
      <c r="E83" s="206">
        <v>1.29</v>
      </c>
    </row>
    <row r="84" spans="1:6" x14ac:dyDescent="0.25">
      <c r="A84" s="112" t="s">
        <v>593</v>
      </c>
      <c r="B84" t="s">
        <v>322</v>
      </c>
      <c r="C84" s="170" t="str">
        <f>'common foods'!D152</f>
        <v>03050</v>
      </c>
      <c r="D84" s="206">
        <v>1.1020000000000001</v>
      </c>
      <c r="E84" s="206">
        <v>1.1020000000000001</v>
      </c>
    </row>
    <row r="85" spans="1:6" x14ac:dyDescent="0.25">
      <c r="A85" s="112" t="s">
        <v>593</v>
      </c>
      <c r="B85" s="184" t="str">
        <f>'common foods'!C67</f>
        <v>Corn Chips</v>
      </c>
      <c r="C85" s="170" t="str">
        <f>'common foods'!D67</f>
        <v>03069</v>
      </c>
      <c r="D85" s="206">
        <v>1.085</v>
      </c>
      <c r="E85" s="206">
        <v>1.085</v>
      </c>
    </row>
    <row r="86" spans="1:6" x14ac:dyDescent="0.25">
      <c r="A86" t="s">
        <v>593</v>
      </c>
      <c r="B86" s="171" t="str">
        <f>nutrients!B192</f>
        <v>Mixed Grain Crispbread</v>
      </c>
      <c r="C86" s="220" t="str">
        <f>'common foods'!D71</f>
        <v>03075</v>
      </c>
      <c r="D86" s="206">
        <v>1.085</v>
      </c>
      <c r="E86" s="206">
        <v>1.085</v>
      </c>
    </row>
    <row r="87" spans="1:6" x14ac:dyDescent="0.25">
      <c r="A87" t="s">
        <v>599</v>
      </c>
      <c r="B87" t="s">
        <v>162</v>
      </c>
      <c r="C87" s="170" t="str">
        <f>'common foods'!$D$75</f>
        <v>04060</v>
      </c>
      <c r="D87" s="206">
        <v>1.07</v>
      </c>
      <c r="E87" s="206">
        <v>1.07</v>
      </c>
    </row>
    <row r="88" spans="1:6" x14ac:dyDescent="0.25">
      <c r="A88" t="s">
        <v>599</v>
      </c>
      <c r="B88" t="s">
        <v>164</v>
      </c>
      <c r="C88" s="170" t="str">
        <f>'common foods'!$D$76</f>
        <v>04061</v>
      </c>
      <c r="D88" s="206">
        <v>1.0880000000000001</v>
      </c>
      <c r="E88" s="206">
        <v>1.0880000000000001</v>
      </c>
    </row>
    <row r="89" spans="1:6" x14ac:dyDescent="0.25">
      <c r="A89" t="s">
        <v>599</v>
      </c>
      <c r="B89" t="s">
        <v>168</v>
      </c>
      <c r="C89" s="170" t="str">
        <f>'common foods'!$D$78</f>
        <v>04063</v>
      </c>
      <c r="D89" s="206">
        <v>1.0900000000000001</v>
      </c>
      <c r="E89" s="206">
        <v>1.0900000000000001</v>
      </c>
    </row>
    <row r="90" spans="1:6" x14ac:dyDescent="0.25">
      <c r="A90" s="112" t="s">
        <v>652</v>
      </c>
      <c r="B90" t="s">
        <v>170</v>
      </c>
      <c r="C90" s="170" t="str">
        <f>'common foods'!$D$79</f>
        <v>04064</v>
      </c>
      <c r="D90" s="206">
        <v>1.0880000000000001</v>
      </c>
      <c r="E90" s="206">
        <v>1.0880000000000001</v>
      </c>
    </row>
    <row r="91" spans="1:6" ht="15.75" x14ac:dyDescent="0.25">
      <c r="A91" s="205" t="s">
        <v>180</v>
      </c>
      <c r="B91" t="s">
        <v>183</v>
      </c>
      <c r="C91" s="170" t="str">
        <f>'common foods'!$D$83</f>
        <v>04068</v>
      </c>
      <c r="D91" s="206">
        <v>1.077</v>
      </c>
      <c r="E91" s="206">
        <v>1.1259999999999999</v>
      </c>
    </row>
    <row r="92" spans="1:6" ht="15.75" x14ac:dyDescent="0.25">
      <c r="A92" s="205" t="s">
        <v>180</v>
      </c>
      <c r="B92" t="s">
        <v>185</v>
      </c>
      <c r="C92" s="170" t="str">
        <f>'common foods'!D86</f>
        <v>05066</v>
      </c>
      <c r="D92" s="206">
        <v>1.077</v>
      </c>
      <c r="E92" s="206">
        <v>1.1259999999999999</v>
      </c>
    </row>
    <row r="93" spans="1:6" ht="15.75" x14ac:dyDescent="0.25">
      <c r="A93" s="205" t="s">
        <v>180</v>
      </c>
      <c r="B93" t="s">
        <v>187</v>
      </c>
      <c r="C93" s="170" t="str">
        <f>'common foods'!D87</f>
        <v>05067</v>
      </c>
      <c r="D93" s="206">
        <v>1.077</v>
      </c>
      <c r="E93" s="206">
        <v>1.1259999999999999</v>
      </c>
    </row>
    <row r="94" spans="1:6" ht="15.75" x14ac:dyDescent="0.25">
      <c r="A94" s="205" t="s">
        <v>180</v>
      </c>
      <c r="B94" t="s">
        <v>189</v>
      </c>
      <c r="C94" s="170" t="str">
        <f>'common foods'!D88</f>
        <v>05068</v>
      </c>
      <c r="D94" s="206">
        <v>1.077</v>
      </c>
      <c r="E94" s="206">
        <v>1.1259999999999999</v>
      </c>
    </row>
    <row r="95" spans="1:6" ht="15.75" x14ac:dyDescent="0.25">
      <c r="A95" s="205" t="s">
        <v>180</v>
      </c>
      <c r="B95" t="s">
        <v>191</v>
      </c>
      <c r="C95" s="170" t="str">
        <f>'common foods'!$D$104</f>
        <v>05089</v>
      </c>
      <c r="D95" s="206">
        <v>1.077</v>
      </c>
      <c r="E95" s="206">
        <v>1.1259999999999999</v>
      </c>
    </row>
    <row r="96" spans="1:6" ht="15.75" x14ac:dyDescent="0.25">
      <c r="A96" s="205" t="s">
        <v>180</v>
      </c>
      <c r="B96" t="s">
        <v>197</v>
      </c>
      <c r="C96" s="170" t="str">
        <f>'common foods'!$D$90</f>
        <v>05070</v>
      </c>
      <c r="D96" s="170">
        <v>1.131</v>
      </c>
      <c r="E96" s="206">
        <v>1.3420000000000001</v>
      </c>
    </row>
    <row r="97" spans="1:6" ht="15.75" x14ac:dyDescent="0.25">
      <c r="A97" s="205" t="s">
        <v>180</v>
      </c>
      <c r="B97" t="s">
        <v>199</v>
      </c>
      <c r="C97" s="170" t="str">
        <f>'common foods'!$D$91</f>
        <v>05071</v>
      </c>
      <c r="D97" s="170">
        <v>1.131</v>
      </c>
      <c r="E97" s="206">
        <v>1.3420000000000001</v>
      </c>
    </row>
    <row r="98" spans="1:6" ht="15.75" x14ac:dyDescent="0.25">
      <c r="A98" s="205" t="s">
        <v>180</v>
      </c>
      <c r="B98" t="s">
        <v>201</v>
      </c>
      <c r="C98" s="170" t="str">
        <f>'common foods'!$D$92</f>
        <v>05072</v>
      </c>
      <c r="D98" s="170">
        <v>1.131</v>
      </c>
      <c r="E98" s="206">
        <v>1.3420000000000001</v>
      </c>
    </row>
    <row r="99" spans="1:6" ht="15.75" x14ac:dyDescent="0.25">
      <c r="A99" s="205" t="s">
        <v>180</v>
      </c>
      <c r="B99" t="s">
        <v>203</v>
      </c>
      <c r="C99" s="170" t="str">
        <f>'common foods'!$D$93</f>
        <v>05073</v>
      </c>
      <c r="D99" s="170">
        <v>1.044</v>
      </c>
      <c r="E99" s="206">
        <v>1.1200000000000001</v>
      </c>
    </row>
    <row r="100" spans="1:6" ht="15.75" x14ac:dyDescent="0.25">
      <c r="A100" s="205" t="s">
        <v>180</v>
      </c>
      <c r="B100" t="s">
        <v>207</v>
      </c>
      <c r="C100" s="170" t="str">
        <f>'common foods'!$D$94</f>
        <v>05074</v>
      </c>
      <c r="D100" s="170">
        <v>1.1240000000000001</v>
      </c>
      <c r="E100" s="206">
        <v>1.1759999999999999</v>
      </c>
    </row>
    <row r="101" spans="1:6" ht="15.75" x14ac:dyDescent="0.25">
      <c r="A101" s="205" t="s">
        <v>180</v>
      </c>
      <c r="B101" t="s">
        <v>215</v>
      </c>
      <c r="C101" s="170" t="str">
        <f>'common foods'!$D$97</f>
        <v>05081</v>
      </c>
      <c r="D101" s="170">
        <v>1.0960000000000001</v>
      </c>
      <c r="E101" s="206">
        <v>1.1180000000000001</v>
      </c>
    </row>
    <row r="102" spans="1:6" ht="15.75" x14ac:dyDescent="0.25">
      <c r="A102" s="205" t="s">
        <v>180</v>
      </c>
      <c r="B102" t="str">
        <f>'common foods'!C108</f>
        <v>peanuts, salted</v>
      </c>
      <c r="C102" s="170" t="str">
        <f>'common foods'!$D$108</f>
        <v>05093</v>
      </c>
      <c r="D102" s="206">
        <v>1.085</v>
      </c>
      <c r="E102" s="206">
        <v>1.085</v>
      </c>
      <c r="F102" t="s">
        <v>749</v>
      </c>
    </row>
    <row r="103" spans="1:6" ht="15.75" x14ac:dyDescent="0.25">
      <c r="A103" s="205" t="s">
        <v>180</v>
      </c>
      <c r="B103" t="s">
        <v>228</v>
      </c>
      <c r="C103" s="170" t="str">
        <f>'common foods'!$D$98</f>
        <v>05082</v>
      </c>
      <c r="D103" s="170">
        <v>1.119</v>
      </c>
      <c r="E103" s="206">
        <v>1.19</v>
      </c>
      <c r="F103" t="s">
        <v>737</v>
      </c>
    </row>
    <row r="104" spans="1:6" ht="15.75" x14ac:dyDescent="0.25">
      <c r="A104" s="205" t="s">
        <v>180</v>
      </c>
      <c r="B104" t="s">
        <v>234</v>
      </c>
      <c r="C104" s="170" t="str">
        <f>'common foods'!$D$96</f>
        <v>05080</v>
      </c>
      <c r="D104" s="170">
        <v>1.0960000000000001</v>
      </c>
      <c r="E104" s="206">
        <v>1.1180000000000001</v>
      </c>
    </row>
    <row r="105" spans="1:6" ht="15.75" x14ac:dyDescent="0.25">
      <c r="A105" s="205" t="s">
        <v>180</v>
      </c>
      <c r="B105" t="s">
        <v>236</v>
      </c>
      <c r="C105" s="170" t="str">
        <f>'common foods'!$D$106</f>
        <v>05091</v>
      </c>
      <c r="D105" s="170">
        <v>1.0960000000000001</v>
      </c>
      <c r="E105" s="206">
        <v>1.1180000000000001</v>
      </c>
    </row>
    <row r="106" spans="1:6" ht="15.75" x14ac:dyDescent="0.25">
      <c r="A106" s="1" t="s">
        <v>258</v>
      </c>
      <c r="B106" t="s">
        <v>259</v>
      </c>
      <c r="C106" s="170" t="str">
        <f>'common foods'!D122</f>
        <v>06088</v>
      </c>
      <c r="D106" s="170">
        <v>1.03</v>
      </c>
      <c r="E106" s="206">
        <v>1.032</v>
      </c>
    </row>
    <row r="107" spans="1:6" ht="15.75" x14ac:dyDescent="0.25">
      <c r="A107" s="1" t="s">
        <v>258</v>
      </c>
      <c r="B107" t="s">
        <v>261</v>
      </c>
      <c r="C107" s="170" t="str">
        <f>'common foods'!D123</f>
        <v>06089</v>
      </c>
      <c r="D107" s="170">
        <v>1.03</v>
      </c>
      <c r="E107" s="206">
        <v>1.032</v>
      </c>
    </row>
    <row r="108" spans="1:6" ht="15.75" x14ac:dyDescent="0.25">
      <c r="A108" s="1" t="s">
        <v>271</v>
      </c>
      <c r="B108" t="s">
        <v>272</v>
      </c>
      <c r="C108" s="170" t="str">
        <f>'common foods'!D128</f>
        <v>03041</v>
      </c>
      <c r="D108" s="206">
        <v>1.1499999999999999</v>
      </c>
      <c r="E108" s="206">
        <v>1.1499999999999999</v>
      </c>
    </row>
    <row r="109" spans="1:6" ht="15.75" x14ac:dyDescent="0.25">
      <c r="A109" s="1" t="s">
        <v>271</v>
      </c>
      <c r="B109" t="str">
        <f>'common foods'!C149</f>
        <v>Cake, chocolate</v>
      </c>
      <c r="C109" s="170" t="str">
        <f>'food prices to use'!C191</f>
        <v>03067</v>
      </c>
      <c r="D109" s="206">
        <v>1.1499999999999999</v>
      </c>
      <c r="E109" s="206">
        <v>1.1499999999999999</v>
      </c>
    </row>
    <row r="110" spans="1:6" ht="15.75" x14ac:dyDescent="0.25">
      <c r="A110" s="1" t="s">
        <v>271</v>
      </c>
      <c r="B110" t="s">
        <v>275</v>
      </c>
      <c r="C110" s="170" t="str">
        <f>'common foods'!D129</f>
        <v>03042</v>
      </c>
      <c r="D110" s="206">
        <v>1.0429999999999999</v>
      </c>
      <c r="E110" s="206">
        <v>1.0429999999999999</v>
      </c>
    </row>
    <row r="111" spans="1:6" ht="15.75" x14ac:dyDescent="0.25">
      <c r="A111" s="1" t="s">
        <v>271</v>
      </c>
      <c r="B111" t="s">
        <v>277</v>
      </c>
      <c r="C111" s="170" t="str">
        <f>'common foods'!D130</f>
        <v>03043</v>
      </c>
      <c r="D111" s="206">
        <v>1.1499999999999999</v>
      </c>
      <c r="E111" s="206">
        <v>1.0429999999999999</v>
      </c>
    </row>
    <row r="112" spans="1:6" ht="15.75" x14ac:dyDescent="0.25">
      <c r="A112" s="1" t="s">
        <v>271</v>
      </c>
      <c r="B112" t="s">
        <v>279</v>
      </c>
      <c r="C112" s="170" t="str">
        <f>'common foods'!D131</f>
        <v>03044</v>
      </c>
      <c r="D112" s="206">
        <v>1.1499999999999999</v>
      </c>
      <c r="E112" s="206">
        <v>1.085</v>
      </c>
    </row>
    <row r="113" spans="1:6" ht="15.75" x14ac:dyDescent="0.25">
      <c r="A113" s="1" t="s">
        <v>271</v>
      </c>
      <c r="B113" t="s">
        <v>283</v>
      </c>
      <c r="C113" s="170" t="str">
        <f>'common foods'!$D$133</f>
        <v>03045</v>
      </c>
      <c r="D113" s="206">
        <v>1.1499999999999999</v>
      </c>
      <c r="E113" s="206">
        <v>1.1499999999999999</v>
      </c>
    </row>
    <row r="114" spans="1:6" ht="15.75" x14ac:dyDescent="0.25">
      <c r="A114" s="1" t="s">
        <v>271</v>
      </c>
      <c r="B114" t="s">
        <v>285</v>
      </c>
      <c r="C114" s="170" t="str">
        <f>'common foods'!$D$134</f>
        <v>03053</v>
      </c>
      <c r="D114" s="206">
        <v>1.085</v>
      </c>
      <c r="E114" s="206">
        <v>1.085</v>
      </c>
    </row>
    <row r="115" spans="1:6" ht="15.75" x14ac:dyDescent="0.25">
      <c r="A115" s="1" t="s">
        <v>271</v>
      </c>
      <c r="B115" t="s">
        <v>287</v>
      </c>
      <c r="C115" s="170" t="str">
        <f>'common foods'!$D$135</f>
        <v>03058</v>
      </c>
      <c r="D115" s="206">
        <v>1.1499999999999999</v>
      </c>
      <c r="E115" s="206">
        <v>1.1499999999999999</v>
      </c>
    </row>
    <row r="116" spans="1:6" ht="15.75" x14ac:dyDescent="0.25">
      <c r="A116" s="1" t="s">
        <v>271</v>
      </c>
      <c r="B116" t="s">
        <v>293</v>
      </c>
      <c r="C116" s="170" t="str">
        <f>'common foods'!$D$138</f>
        <v>05075</v>
      </c>
      <c r="D116" s="170">
        <v>1.1240000000000001</v>
      </c>
      <c r="E116" s="206">
        <v>1.1759999999999999</v>
      </c>
    </row>
    <row r="117" spans="1:6" ht="15.75" x14ac:dyDescent="0.25">
      <c r="A117" s="1" t="s">
        <v>271</v>
      </c>
      <c r="B117" t="s">
        <v>295</v>
      </c>
      <c r="C117" s="170" t="str">
        <f>'common foods'!$D$139</f>
        <v>05076</v>
      </c>
      <c r="D117" s="170">
        <v>1.1240000000000001</v>
      </c>
      <c r="E117" s="206">
        <v>1.1759999999999999</v>
      </c>
    </row>
    <row r="118" spans="1:6" ht="15.75" x14ac:dyDescent="0.25">
      <c r="A118" s="1" t="s">
        <v>271</v>
      </c>
      <c r="B118" t="s">
        <v>297</v>
      </c>
      <c r="C118" s="170" t="str">
        <f>'common foods'!$D$140</f>
        <v>05077</v>
      </c>
      <c r="D118" s="170">
        <v>1.077</v>
      </c>
      <c r="E118" s="206">
        <v>1.1259999999999999</v>
      </c>
      <c r="F118" t="s">
        <v>750</v>
      </c>
    </row>
    <row r="119" spans="1:6" ht="15.75" x14ac:dyDescent="0.25">
      <c r="A119" s="1" t="s">
        <v>271</v>
      </c>
      <c r="B119" t="s">
        <v>299</v>
      </c>
      <c r="C119" s="170" t="str">
        <f>'common foods'!$D$141</f>
        <v>05078</v>
      </c>
      <c r="D119" s="170">
        <v>1.1240000000000001</v>
      </c>
      <c r="E119" s="206">
        <v>1.1759999999999999</v>
      </c>
      <c r="F119" t="s">
        <v>751</v>
      </c>
    </row>
    <row r="120" spans="1:6" ht="15.75" x14ac:dyDescent="0.25">
      <c r="A120" s="1" t="s">
        <v>271</v>
      </c>
      <c r="B120" t="s">
        <v>305</v>
      </c>
      <c r="C120" s="170" t="str">
        <f>'common foods'!$D$144</f>
        <v>07092</v>
      </c>
      <c r="D120" s="206">
        <v>1.044</v>
      </c>
      <c r="E120" s="206">
        <v>1.044</v>
      </c>
    </row>
    <row r="121" spans="1:6" ht="15.75" x14ac:dyDescent="0.25">
      <c r="A121" s="1" t="s">
        <v>271</v>
      </c>
      <c r="B121" t="s">
        <v>307</v>
      </c>
      <c r="C121" s="170" t="str">
        <f>'common foods'!$D$145</f>
        <v>07093</v>
      </c>
      <c r="D121" s="206">
        <v>1.044</v>
      </c>
      <c r="E121" s="206">
        <v>1.044</v>
      </c>
    </row>
    <row r="122" spans="1:6" ht="15.75" x14ac:dyDescent="0.25">
      <c r="A122" s="1" t="s">
        <v>271</v>
      </c>
      <c r="B122" t="s">
        <v>309</v>
      </c>
      <c r="C122" s="170" t="str">
        <f>'common foods'!$D$146</f>
        <v>07094</v>
      </c>
      <c r="D122" s="206">
        <v>1.044</v>
      </c>
      <c r="E122" s="206">
        <v>1.044</v>
      </c>
    </row>
    <row r="123" spans="1:6" ht="15.75" x14ac:dyDescent="0.25">
      <c r="A123" s="1" t="s">
        <v>271</v>
      </c>
      <c r="B123" t="s">
        <v>311</v>
      </c>
      <c r="C123" s="170" t="str">
        <f>'common foods'!$D$147</f>
        <v>07095</v>
      </c>
      <c r="D123" s="206">
        <v>1.0429999999999999</v>
      </c>
      <c r="E123" s="206">
        <v>1.0429999999999999</v>
      </c>
    </row>
    <row r="124" spans="1:6" ht="15.75" x14ac:dyDescent="0.25">
      <c r="A124" s="1" t="s">
        <v>271</v>
      </c>
      <c r="B124" t="s">
        <v>313</v>
      </c>
      <c r="C124" s="170" t="str">
        <f>'common foods'!$D$148</f>
        <v>07096</v>
      </c>
      <c r="D124" s="206">
        <v>1.1339999999999999</v>
      </c>
      <c r="E124" s="206">
        <v>1.1339999999999999</v>
      </c>
    </row>
    <row r="125" spans="1:6" ht="15.75" x14ac:dyDescent="0.25">
      <c r="A125" s="1" t="s">
        <v>334</v>
      </c>
      <c r="B125" t="s">
        <v>324</v>
      </c>
      <c r="C125" s="170" t="str">
        <f>'common foods'!$D$153</f>
        <v>08097</v>
      </c>
      <c r="D125" s="206">
        <v>1.044</v>
      </c>
      <c r="E125" s="206">
        <v>1.044</v>
      </c>
      <c r="F125" t="s">
        <v>742</v>
      </c>
    </row>
    <row r="126" spans="1:6" ht="15.75" x14ac:dyDescent="0.25">
      <c r="A126" s="1" t="s">
        <v>334</v>
      </c>
      <c r="B126" t="s">
        <v>335</v>
      </c>
      <c r="C126" s="170" t="str">
        <f>'common foods'!$D$158</f>
        <v>08098</v>
      </c>
      <c r="D126" s="206">
        <v>1.085</v>
      </c>
      <c r="E126" s="206">
        <v>1.085</v>
      </c>
      <c r="F126" t="s">
        <v>739</v>
      </c>
    </row>
    <row r="127" spans="1:6" ht="15.75" x14ac:dyDescent="0.25">
      <c r="A127" s="1" t="s">
        <v>334</v>
      </c>
      <c r="B127" t="s">
        <v>326</v>
      </c>
      <c r="C127" s="170" t="str">
        <f>'common foods'!D154</f>
        <v>08100</v>
      </c>
      <c r="D127" s="206">
        <v>1.1100000000000001</v>
      </c>
      <c r="E127" s="206">
        <v>1.1100000000000001</v>
      </c>
      <c r="F127" t="s">
        <v>736</v>
      </c>
    </row>
    <row r="128" spans="1:6" ht="15.75" x14ac:dyDescent="0.25">
      <c r="A128" s="1" t="s">
        <v>334</v>
      </c>
      <c r="B128" t="s">
        <v>328</v>
      </c>
      <c r="C128" s="170" t="str">
        <f>'common foods'!D155</f>
        <v>08101</v>
      </c>
      <c r="D128" s="206">
        <v>1.1100000000000001</v>
      </c>
      <c r="E128" s="206">
        <v>1.1100000000000001</v>
      </c>
      <c r="F128" t="s">
        <v>736</v>
      </c>
    </row>
    <row r="129" spans="1:6" ht="15.75" x14ac:dyDescent="0.25">
      <c r="A129" s="1" t="s">
        <v>334</v>
      </c>
      <c r="B129" t="s">
        <v>330</v>
      </c>
      <c r="C129" s="170" t="str">
        <f>'common foods'!D156</f>
        <v>08102</v>
      </c>
      <c r="D129" s="206">
        <v>1.1100000000000001</v>
      </c>
      <c r="E129" s="206">
        <v>1.1100000000000001</v>
      </c>
      <c r="F129" t="s">
        <v>736</v>
      </c>
    </row>
    <row r="130" spans="1:6" ht="15.75" x14ac:dyDescent="0.25">
      <c r="A130" s="1" t="s">
        <v>334</v>
      </c>
      <c r="B130" t="s">
        <v>332</v>
      </c>
      <c r="C130" s="170" t="str">
        <f>'common foods'!D157</f>
        <v>08103</v>
      </c>
      <c r="D130" s="206">
        <v>1.044</v>
      </c>
      <c r="E130" s="206">
        <v>1.044</v>
      </c>
      <c r="F130" t="s">
        <v>742</v>
      </c>
    </row>
    <row r="131" spans="1:6" ht="15.75" x14ac:dyDescent="0.25">
      <c r="A131" s="1" t="s">
        <v>334</v>
      </c>
      <c r="B131" t="s">
        <v>339</v>
      </c>
      <c r="C131" s="170" t="str">
        <f>'common foods'!$D$160</f>
        <v>08104</v>
      </c>
      <c r="D131" s="206">
        <v>1.1100000000000001</v>
      </c>
      <c r="E131" s="206">
        <v>1.1100000000000001</v>
      </c>
      <c r="F131" t="s">
        <v>736</v>
      </c>
    </row>
    <row r="132" spans="1:6" x14ac:dyDescent="0.25">
      <c r="A132" t="s">
        <v>609</v>
      </c>
      <c r="B132" s="184" t="s">
        <v>718</v>
      </c>
      <c r="C132" s="170" t="str">
        <f>'common foods'!$D$165</f>
        <v>08111</v>
      </c>
      <c r="D132" s="170">
        <v>1.1599999999999999</v>
      </c>
      <c r="E132" s="206">
        <v>1.1990000000000001</v>
      </c>
    </row>
    <row r="133" spans="1:6" ht="15.75" x14ac:dyDescent="0.25">
      <c r="A133" s="1" t="s">
        <v>348</v>
      </c>
      <c r="B133" t="s">
        <v>349</v>
      </c>
      <c r="C133" s="170" t="str">
        <f>'common foods'!D166</f>
        <v>09104</v>
      </c>
      <c r="D133" s="206">
        <v>1.044</v>
      </c>
      <c r="E133" s="206">
        <v>1.044</v>
      </c>
      <c r="F133" t="s">
        <v>742</v>
      </c>
    </row>
    <row r="134" spans="1:6" ht="15.75" x14ac:dyDescent="0.25">
      <c r="A134" s="1" t="s">
        <v>348</v>
      </c>
      <c r="B134" t="s">
        <v>351</v>
      </c>
      <c r="C134" s="170" t="str">
        <f>'common foods'!D167</f>
        <v>09105</v>
      </c>
      <c r="D134" s="206">
        <v>1.0720000000000001</v>
      </c>
      <c r="E134" s="206">
        <v>1.0720000000000001</v>
      </c>
    </row>
    <row r="135" spans="1:6" ht="15.75" x14ac:dyDescent="0.25">
      <c r="A135" s="1" t="s">
        <v>348</v>
      </c>
      <c r="B135" t="s">
        <v>353</v>
      </c>
      <c r="C135" s="170" t="str">
        <f>'common foods'!D168</f>
        <v>09106</v>
      </c>
      <c r="D135" s="206">
        <v>1.0720000000000001</v>
      </c>
      <c r="E135" s="206">
        <v>1.0720000000000001</v>
      </c>
    </row>
    <row r="136" spans="1:6" ht="15.75" x14ac:dyDescent="0.25">
      <c r="A136" s="1" t="s">
        <v>348</v>
      </c>
      <c r="B136" t="s">
        <v>355</v>
      </c>
      <c r="C136" s="170" t="str">
        <f>'common foods'!D169</f>
        <v>09107</v>
      </c>
      <c r="D136" s="206">
        <v>1.1200000000000001</v>
      </c>
      <c r="E136" s="206">
        <v>1.1200000000000001</v>
      </c>
    </row>
    <row r="137" spans="1:6" ht="15.75" x14ac:dyDescent="0.25">
      <c r="A137" s="1" t="s">
        <v>348</v>
      </c>
      <c r="B137" t="s">
        <v>357</v>
      </c>
      <c r="C137" s="170" t="str">
        <f>'common foods'!D170</f>
        <v>09108</v>
      </c>
      <c r="D137" s="206">
        <v>1.1200000000000001</v>
      </c>
      <c r="E137" s="206">
        <v>1.1200000000000001</v>
      </c>
    </row>
    <row r="138" spans="1:6" ht="15.75" x14ac:dyDescent="0.25">
      <c r="A138" s="1" t="s">
        <v>348</v>
      </c>
      <c r="B138" t="s">
        <v>359</v>
      </c>
      <c r="C138" s="170" t="str">
        <f>'common foods'!D171</f>
        <v>09109</v>
      </c>
      <c r="D138" s="206">
        <v>1.1200000000000001</v>
      </c>
      <c r="E138" s="206">
        <v>1.1200000000000001</v>
      </c>
      <c r="F138" t="s">
        <v>752</v>
      </c>
    </row>
    <row r="139" spans="1:6" ht="15.75" x14ac:dyDescent="0.25">
      <c r="A139" s="1" t="s">
        <v>348</v>
      </c>
      <c r="B139" t="s">
        <v>361</v>
      </c>
      <c r="C139" s="170" t="str">
        <f>'common foods'!D172</f>
        <v>09110</v>
      </c>
      <c r="D139" s="206">
        <v>1.0720000000000001</v>
      </c>
      <c r="E139" s="206">
        <v>1.0720000000000001</v>
      </c>
      <c r="F139" t="s">
        <v>753</v>
      </c>
    </row>
    <row r="140" spans="1:6" ht="15.75" x14ac:dyDescent="0.25">
      <c r="A140" s="1" t="s">
        <v>348</v>
      </c>
      <c r="B140" t="s">
        <v>363</v>
      </c>
      <c r="C140" s="170" t="str">
        <f>'common foods'!D173</f>
        <v>09111</v>
      </c>
      <c r="D140" s="206">
        <v>1.0569999999999999</v>
      </c>
      <c r="E140" s="206">
        <v>2</v>
      </c>
    </row>
    <row r="141" spans="1:6" ht="15.75" x14ac:dyDescent="0.25">
      <c r="A141" s="1" t="s">
        <v>348</v>
      </c>
      <c r="B141" t="s">
        <v>365</v>
      </c>
      <c r="C141" s="170" t="str">
        <f>'common foods'!D174</f>
        <v>09112</v>
      </c>
      <c r="D141" s="206">
        <v>1.0569999999999999</v>
      </c>
      <c r="E141" s="206">
        <v>2</v>
      </c>
      <c r="F141" t="s">
        <v>754</v>
      </c>
    </row>
    <row r="142" spans="1:6" ht="15.75" x14ac:dyDescent="0.25">
      <c r="A142" s="1" t="s">
        <v>555</v>
      </c>
      <c r="B142" t="s">
        <v>370</v>
      </c>
      <c r="C142" s="170" t="str">
        <f>'common foods'!D176</f>
        <v>10110</v>
      </c>
      <c r="D142" s="206">
        <v>1.085</v>
      </c>
      <c r="E142" s="206">
        <v>1.085</v>
      </c>
      <c r="F142" t="s">
        <v>739</v>
      </c>
    </row>
    <row r="143" spans="1:6" ht="15.75" x14ac:dyDescent="0.25">
      <c r="A143" s="1" t="s">
        <v>555</v>
      </c>
      <c r="B143" t="s">
        <v>372</v>
      </c>
      <c r="C143" s="170" t="str">
        <f>'common foods'!D177</f>
        <v>10111</v>
      </c>
      <c r="D143" s="206">
        <v>1.1339999999999999</v>
      </c>
      <c r="E143" s="206">
        <v>1.1339999999999999</v>
      </c>
      <c r="F143" t="s">
        <v>729</v>
      </c>
    </row>
    <row r="144" spans="1:6" ht="15.75" x14ac:dyDescent="0.25">
      <c r="A144" s="1" t="s">
        <v>555</v>
      </c>
      <c r="B144" t="s">
        <v>374</v>
      </c>
      <c r="C144" s="170" t="str">
        <f>'common foods'!D178</f>
        <v>10112</v>
      </c>
      <c r="D144" s="170">
        <v>1.0960000000000001</v>
      </c>
      <c r="E144" s="206">
        <v>1.1180000000000001</v>
      </c>
      <c r="F144" t="s">
        <v>755</v>
      </c>
    </row>
    <row r="145" spans="1:6" ht="15.75" x14ac:dyDescent="0.25">
      <c r="A145" s="1" t="s">
        <v>555</v>
      </c>
      <c r="B145" t="s">
        <v>376</v>
      </c>
      <c r="C145" s="170" t="str">
        <f>'common foods'!D179</f>
        <v>10113</v>
      </c>
      <c r="D145" s="206">
        <v>1.085</v>
      </c>
      <c r="E145" s="206">
        <v>1.085</v>
      </c>
      <c r="F145" t="s">
        <v>739</v>
      </c>
    </row>
    <row r="146" spans="1:6" ht="15.75" x14ac:dyDescent="0.25">
      <c r="A146" s="1" t="s">
        <v>555</v>
      </c>
      <c r="B146" t="s">
        <v>378</v>
      </c>
      <c r="C146" s="170" t="str">
        <f>'common foods'!D180</f>
        <v>10114</v>
      </c>
      <c r="D146" s="206">
        <v>1.085</v>
      </c>
      <c r="E146" s="206">
        <v>1.085</v>
      </c>
      <c r="F146" t="s">
        <v>739</v>
      </c>
    </row>
    <row r="147" spans="1:6" ht="15.75" x14ac:dyDescent="0.25">
      <c r="A147" s="1" t="s">
        <v>555</v>
      </c>
      <c r="B147" t="s">
        <v>756</v>
      </c>
      <c r="C147" s="170" t="str">
        <f>'common foods'!D181</f>
        <v>10115</v>
      </c>
      <c r="D147" s="206">
        <v>1.085</v>
      </c>
      <c r="E147" s="206">
        <v>1.085</v>
      </c>
      <c r="F147" t="s">
        <v>739</v>
      </c>
    </row>
    <row r="148" spans="1:6" ht="15.75" x14ac:dyDescent="0.25">
      <c r="A148" s="1" t="s">
        <v>555</v>
      </c>
      <c r="B148" t="str">
        <f>'common foods'!C182</f>
        <v>KFC snack box</v>
      </c>
      <c r="C148" s="170" t="str">
        <f>'common foods'!D182</f>
        <v>10116</v>
      </c>
      <c r="D148" s="206">
        <v>1.085</v>
      </c>
      <c r="E148" s="206">
        <v>1.085</v>
      </c>
      <c r="F148" t="s">
        <v>739</v>
      </c>
    </row>
    <row r="149" spans="1:6" ht="15.75" x14ac:dyDescent="0.25">
      <c r="A149" s="1" t="s">
        <v>555</v>
      </c>
      <c r="B149" t="s">
        <v>384</v>
      </c>
      <c r="C149" s="170" t="str">
        <f>'common foods'!D183</f>
        <v>10117</v>
      </c>
      <c r="D149" s="206">
        <v>1.085</v>
      </c>
      <c r="E149" s="206">
        <v>1.085</v>
      </c>
      <c r="F149" t="s">
        <v>739</v>
      </c>
    </row>
    <row r="150" spans="1:6" ht="15.75" x14ac:dyDescent="0.25">
      <c r="A150" s="1" t="s">
        <v>555</v>
      </c>
      <c r="B150" t="s">
        <v>386</v>
      </c>
      <c r="C150" s="170" t="str">
        <f>'common foods'!D184</f>
        <v>10118</v>
      </c>
      <c r="D150" s="170">
        <v>1.131</v>
      </c>
      <c r="E150" s="206">
        <v>1.3420000000000001</v>
      </c>
      <c r="F150" t="s">
        <v>757</v>
      </c>
    </row>
    <row r="151" spans="1:6" ht="15.75" x14ac:dyDescent="0.25">
      <c r="A151" s="1" t="s">
        <v>555</v>
      </c>
      <c r="B151" t="s">
        <v>388</v>
      </c>
      <c r="C151" s="170" t="str">
        <f>'common foods'!D185</f>
        <v>10119</v>
      </c>
      <c r="D151" s="170">
        <v>1.077</v>
      </c>
      <c r="E151" s="206">
        <v>1.1259999999999999</v>
      </c>
      <c r="F151" t="s">
        <v>758</v>
      </c>
    </row>
    <row r="152" spans="1:6" ht="15.75" x14ac:dyDescent="0.25">
      <c r="A152" s="1" t="s">
        <v>555</v>
      </c>
      <c r="B152" t="s">
        <v>390</v>
      </c>
      <c r="C152" s="170" t="str">
        <f>'common foods'!D186</f>
        <v>10120</v>
      </c>
      <c r="D152" s="170">
        <v>1.131</v>
      </c>
      <c r="E152" s="206">
        <v>1.3420000000000001</v>
      </c>
      <c r="F152" t="s">
        <v>757</v>
      </c>
    </row>
    <row r="153" spans="1:6" ht="15.75" x14ac:dyDescent="0.25">
      <c r="A153" s="1" t="s">
        <v>555</v>
      </c>
      <c r="B153" t="s">
        <v>392</v>
      </c>
      <c r="C153" s="170">
        <f>'common foods'!D187</f>
        <v>10121</v>
      </c>
      <c r="D153" s="170">
        <v>1.131</v>
      </c>
      <c r="E153" s="206">
        <v>1.3420000000000001</v>
      </c>
      <c r="F153" t="s">
        <v>757</v>
      </c>
    </row>
    <row r="154" spans="1:6" ht="15.75" x14ac:dyDescent="0.25">
      <c r="A154" s="1" t="s">
        <v>555</v>
      </c>
      <c r="B154" t="s">
        <v>393</v>
      </c>
      <c r="C154" s="170" t="str">
        <f>'common foods'!D188</f>
        <v>10122</v>
      </c>
      <c r="D154" s="206">
        <v>1.085</v>
      </c>
      <c r="E154" s="206">
        <v>1.085</v>
      </c>
      <c r="F154" t="s">
        <v>739</v>
      </c>
    </row>
    <row r="155" spans="1:6" ht="15.75" x14ac:dyDescent="0.25">
      <c r="A155" s="1" t="s">
        <v>555</v>
      </c>
      <c r="B155" t="s">
        <v>395</v>
      </c>
      <c r="C155" s="170" t="str">
        <f>'common foods'!D189</f>
        <v>10123</v>
      </c>
      <c r="D155" s="206">
        <v>1.085</v>
      </c>
      <c r="E155" s="206">
        <v>1.085</v>
      </c>
      <c r="F155" t="s">
        <v>739</v>
      </c>
    </row>
    <row r="156" spans="1:6" ht="15.75" x14ac:dyDescent="0.25">
      <c r="A156" s="1" t="s">
        <v>397</v>
      </c>
      <c r="B156" t="s">
        <v>398</v>
      </c>
      <c r="C156" s="170" t="str">
        <f>'common foods'!D190</f>
        <v>11115</v>
      </c>
      <c r="D156" s="206">
        <v>1.054</v>
      </c>
      <c r="E156" s="206">
        <v>1.054</v>
      </c>
    </row>
    <row r="157" spans="1:6" ht="15.75" x14ac:dyDescent="0.25">
      <c r="A157" s="1" t="s">
        <v>397</v>
      </c>
      <c r="B157" t="s">
        <v>400</v>
      </c>
      <c r="C157" s="170" t="str">
        <f>'common foods'!D191</f>
        <v>11116</v>
      </c>
      <c r="D157" s="206">
        <v>1.0549999999999999</v>
      </c>
      <c r="E157" s="206">
        <v>1.0549999999999999</v>
      </c>
    </row>
    <row r="158" spans="1:6" ht="15.75" x14ac:dyDescent="0.25">
      <c r="A158" s="205" t="s">
        <v>180</v>
      </c>
      <c r="B158" t="s">
        <v>250</v>
      </c>
      <c r="C158" s="170" t="str">
        <f>'common foods'!D118</f>
        <v>05107</v>
      </c>
      <c r="D158" s="206">
        <v>1.085</v>
      </c>
      <c r="E158" s="206">
        <v>1.085</v>
      </c>
    </row>
    <row r="159" spans="1:6" x14ac:dyDescent="0.25">
      <c r="A159" t="s">
        <v>593</v>
      </c>
      <c r="B159" s="189" t="str">
        <f>'common foods'!C69</f>
        <v>Pita bread, wholemeal</v>
      </c>
      <c r="C159" s="170" t="str">
        <f>'common foods'!D69</f>
        <v>03071</v>
      </c>
      <c r="D159" s="170">
        <v>1.224</v>
      </c>
      <c r="E159" s="206">
        <v>1.29</v>
      </c>
    </row>
    <row r="160" spans="1:6" x14ac:dyDescent="0.25">
      <c r="A160" t="s">
        <v>609</v>
      </c>
      <c r="B160" s="184" t="str">
        <f>'common foods'!C19</f>
        <v>Capsicums, fresh</v>
      </c>
      <c r="C160" s="170" t="str">
        <f>'common foods'!$D$19</f>
        <v>02014</v>
      </c>
      <c r="D160" s="170">
        <v>1.073</v>
      </c>
      <c r="E160" s="206">
        <v>1.2629999999999999</v>
      </c>
      <c r="F160" t="s">
        <v>738</v>
      </c>
    </row>
    <row r="161" spans="1:7" ht="15.75" x14ac:dyDescent="0.25">
      <c r="A161" s="1" t="s">
        <v>609</v>
      </c>
      <c r="B161" t="str">
        <f>'common foods'!C43</f>
        <v>Spring onion, fresh</v>
      </c>
      <c r="C161" s="170" t="str">
        <f>'common foods'!$D$43</f>
        <v>02044</v>
      </c>
      <c r="D161" s="170">
        <v>1.173</v>
      </c>
      <c r="E161" s="206">
        <v>1.407</v>
      </c>
      <c r="F161" t="s">
        <v>759</v>
      </c>
    </row>
    <row r="162" spans="1:7" ht="15.75" x14ac:dyDescent="0.25">
      <c r="A162" s="205" t="s">
        <v>180</v>
      </c>
      <c r="B162" t="s">
        <v>256</v>
      </c>
      <c r="C162" s="170" t="str">
        <f>'common foods'!D121</f>
        <v>05110</v>
      </c>
      <c r="D162" s="170">
        <v>1.119</v>
      </c>
      <c r="E162" s="206">
        <v>1.19</v>
      </c>
      <c r="F162" t="s">
        <v>737</v>
      </c>
    </row>
    <row r="163" spans="1:7" ht="15.75" x14ac:dyDescent="0.25">
      <c r="A163" s="205" t="s">
        <v>180</v>
      </c>
      <c r="B163" t="str">
        <f>'common foods'!C117</f>
        <v>Masala vegetarian patty</v>
      </c>
      <c r="C163" s="170" t="str">
        <f>'common foods'!D117</f>
        <v>05106</v>
      </c>
      <c r="D163" s="206">
        <v>1.085</v>
      </c>
      <c r="E163" s="206">
        <v>1.085</v>
      </c>
      <c r="F163" t="s">
        <v>741</v>
      </c>
    </row>
    <row r="164" spans="1:7" x14ac:dyDescent="0.25">
      <c r="A164" t="s">
        <v>593</v>
      </c>
      <c r="B164" s="189" t="str">
        <f>'common foods'!C66</f>
        <v>Mixed grain crackers</v>
      </c>
      <c r="C164" s="170" t="str">
        <f>'common foods'!D66</f>
        <v>03076</v>
      </c>
      <c r="D164" s="206">
        <v>1.085</v>
      </c>
      <c r="E164" s="206">
        <v>1.085</v>
      </c>
    </row>
    <row r="165" spans="1:7" x14ac:dyDescent="0.25">
      <c r="A165" t="s">
        <v>599</v>
      </c>
      <c r="B165" t="str">
        <f>'common foods'!C83</f>
        <v>Soy milk</v>
      </c>
      <c r="C165" s="170" t="str">
        <f>'common foods'!$D$83</f>
        <v>04068</v>
      </c>
      <c r="D165" s="206">
        <v>1.07</v>
      </c>
      <c r="E165" s="206">
        <v>1.07</v>
      </c>
    </row>
    <row r="166" spans="1:7" ht="15.75" x14ac:dyDescent="0.25">
      <c r="A166" s="205" t="s">
        <v>180</v>
      </c>
      <c r="B166" t="str">
        <f>'common foods'!C119</f>
        <v>Edamame, frozen</v>
      </c>
      <c r="C166" s="170" t="str">
        <f>'common foods'!D119</f>
        <v>05108</v>
      </c>
      <c r="D166" s="170">
        <v>1.119</v>
      </c>
      <c r="E166" s="206">
        <v>1.19</v>
      </c>
      <c r="F166" t="s">
        <v>737</v>
      </c>
    </row>
    <row r="167" spans="1:7" x14ac:dyDescent="0.25">
      <c r="A167" t="s">
        <v>402</v>
      </c>
      <c r="B167" t="s">
        <v>717</v>
      </c>
      <c r="C167" s="170">
        <f>'common foods'!D192</f>
        <v>12001</v>
      </c>
      <c r="D167" s="170">
        <v>1</v>
      </c>
      <c r="E167" s="206">
        <v>1</v>
      </c>
      <c r="F167" t="s">
        <v>760</v>
      </c>
    </row>
    <row r="168" spans="1:7" x14ac:dyDescent="0.25">
      <c r="A168" t="s">
        <v>334</v>
      </c>
      <c r="B168" t="str">
        <f>'common foods'!C165</f>
        <v xml:space="preserve">Seed,sesame butter,Tahini </v>
      </c>
      <c r="C168" s="170" t="str">
        <f>'common foods'!D165</f>
        <v>08111</v>
      </c>
      <c r="D168" s="170">
        <v>1.085</v>
      </c>
      <c r="E168" s="206">
        <v>1.085</v>
      </c>
      <c r="F168" t="s">
        <v>726</v>
      </c>
    </row>
    <row r="169" spans="1:7" x14ac:dyDescent="0.25">
      <c r="A169" t="s">
        <v>258</v>
      </c>
      <c r="B169" t="str">
        <f>'common foods'!C126</f>
        <v>coconut cream regular</v>
      </c>
      <c r="C169" s="170" t="str">
        <f>'common foods'!D126</f>
        <v>06092</v>
      </c>
      <c r="D169" s="170">
        <f>D25</f>
        <v>1.03</v>
      </c>
      <c r="E169" s="206">
        <f>E25</f>
        <v>1.032</v>
      </c>
      <c r="F169" t="str">
        <f>F25</f>
        <v>fat</v>
      </c>
    </row>
    <row r="170" spans="1:7" x14ac:dyDescent="0.25">
      <c r="A170" t="s">
        <v>258</v>
      </c>
      <c r="B170" t="str">
        <f>'common foods'!C127</f>
        <v>coconut cream lite</v>
      </c>
      <c r="C170" s="170" t="str">
        <f>'common foods'!D127</f>
        <v>06093</v>
      </c>
      <c r="D170" s="170">
        <v>1.03</v>
      </c>
      <c r="E170" s="206">
        <v>1.032</v>
      </c>
      <c r="F170" s="171" t="s">
        <v>731</v>
      </c>
      <c r="G170" s="206"/>
    </row>
  </sheetData>
  <autoFilter ref="A1:F170" xr:uid="{F5A58C14-7E4E-4C35-9263-B4F82C8815DF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2"/>
  <sheetViews>
    <sheetView workbookViewId="0"/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3</v>
      </c>
      <c r="D1" s="7" t="s">
        <v>3</v>
      </c>
      <c r="E1" s="7" t="s">
        <v>404</v>
      </c>
      <c r="F1" s="7" t="s">
        <v>405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tr">
        <f>'common foods'!D2</f>
        <v>01001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tr">
        <f>'common foods'!D3</f>
        <v>01002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tr">
        <f>'common foods'!D4</f>
        <v>01003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tr">
        <f>'common foods'!D5</f>
        <v>01004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tr">
        <f>'common foods'!D6</f>
        <v>01005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tr">
        <f>'common foods'!D7</f>
        <v>01006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tr">
        <f>'common foods'!D8</f>
        <v>01007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tr">
        <f>'common foods'!D9</f>
        <v>01008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406</v>
      </c>
      <c r="D10" s="2" t="str">
        <f>'common foods'!D10</f>
        <v>01009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tr">
        <f>'common foods'!D11</f>
        <v>01010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tr">
        <f>'common foods'!D12</f>
        <v>01011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tr">
        <f>'common foods'!D13</f>
        <v>01012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tr">
        <f>'common foods'!D14</f>
        <v>01013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tr">
        <f>'common foods'!D15</f>
        <v>01014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tr">
        <f>'common foods'!D16</f>
        <v>02011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tr">
        <f>'common foods'!D17</f>
        <v>02012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tr">
        <f>'common foods'!D18</f>
        <v>02013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tr">
        <f>'common foods'!D19</f>
        <v>02014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tr">
        <f>'common foods'!D20</f>
        <v>02015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tr">
        <f>'common foods'!D21</f>
        <v>02016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tr">
        <f>'common foods'!D22</f>
        <v>02017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tr">
        <f>'common foods'!D23</f>
        <v>02018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tr">
        <f>'common foods'!D24</f>
        <v>02019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tr">
        <f>'common foods'!D25</f>
        <v>02021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tr">
        <f>'common foods'!D26</f>
        <v>02022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tr">
        <f>'common foods'!D27</f>
        <v>02023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tr">
        <f>'common foods'!D28</f>
        <v>02024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407</v>
      </c>
      <c r="D29" s="31" t="str">
        <f>'common foods'!D29</f>
        <v>02028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tr">
        <f>'common foods'!D30</f>
        <v>02029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tr">
        <f>'common foods'!D31</f>
        <v>02030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408</v>
      </c>
      <c r="D32" s="31" t="str">
        <f>'common foods'!D32</f>
        <v>02031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tr">
        <f>'common foods'!D33</f>
        <v>02039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tr">
        <f>'common foods'!D34</f>
        <v>02040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tr">
        <f>'common foods'!D35</f>
        <v>02032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tr">
        <f>'common foods'!D36</f>
        <v>02033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409</v>
      </c>
      <c r="D37" s="14" t="str">
        <f>'common foods'!D37</f>
        <v>02035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tr">
        <f>'common foods'!D38</f>
        <v>02036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tr">
        <f>'common foods'!D39</f>
        <v>02037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tr">
        <f>'common foods'!D40</f>
        <v>02038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tr">
        <f>'common foods'!D41</f>
        <v>02041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tr">
        <f>'common foods'!D42</f>
        <v>08099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tr">
        <f>'common foods'!D43</f>
        <v>02044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tr">
        <f>'common foods'!D44</f>
        <v>02047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tr">
        <f>'common foods'!D45</f>
        <v>02050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tr">
        <f>'common foods'!D46</f>
        <v>02053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tr">
        <f>'common foods'!D47</f>
        <v>03036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tr">
        <f>'common foods'!D48</f>
        <v>03037</v>
      </c>
      <c r="E48" s="2">
        <v>100</v>
      </c>
      <c r="F48" s="1">
        <f t="shared" si="1"/>
        <v>1</v>
      </c>
    </row>
    <row r="49" spans="1:8" x14ac:dyDescent="0.25">
      <c r="A49" s="1" t="s">
        <v>106</v>
      </c>
      <c r="B49" s="2">
        <v>3</v>
      </c>
      <c r="C49" s="26" t="s">
        <v>410</v>
      </c>
      <c r="D49" s="31" t="str">
        <f>'common foods'!D49</f>
        <v>03038</v>
      </c>
      <c r="E49" s="2">
        <v>100</v>
      </c>
      <c r="F49" s="1">
        <f t="shared" si="1"/>
        <v>1</v>
      </c>
    </row>
    <row r="50" spans="1:8" x14ac:dyDescent="0.25">
      <c r="A50" s="1" t="s">
        <v>106</v>
      </c>
      <c r="B50" s="2">
        <v>3</v>
      </c>
      <c r="C50" s="26" t="s">
        <v>113</v>
      </c>
      <c r="D50" s="31" t="str">
        <f>'common foods'!D50</f>
        <v>03039</v>
      </c>
      <c r="E50" s="2">
        <v>100</v>
      </c>
      <c r="F50" s="1">
        <f t="shared" si="1"/>
        <v>1</v>
      </c>
    </row>
    <row r="51" spans="1:8" x14ac:dyDescent="0.25">
      <c r="A51" s="1" t="s">
        <v>106</v>
      </c>
      <c r="B51" s="2">
        <v>3</v>
      </c>
      <c r="C51" s="30" t="s">
        <v>115</v>
      </c>
      <c r="D51" s="31" t="str">
        <f>'common foods'!D51</f>
        <v>03040</v>
      </c>
      <c r="E51" s="2">
        <v>100</v>
      </c>
      <c r="F51" s="1">
        <f t="shared" si="1"/>
        <v>1</v>
      </c>
    </row>
    <row r="52" spans="1:8" x14ac:dyDescent="0.25">
      <c r="A52" s="1" t="s">
        <v>106</v>
      </c>
      <c r="B52" s="2">
        <v>3</v>
      </c>
      <c r="C52" s="26" t="s">
        <v>117</v>
      </c>
      <c r="D52" s="31" t="str">
        <f>'common foods'!D52</f>
        <v>03046</v>
      </c>
      <c r="E52" s="2">
        <v>100</v>
      </c>
      <c r="F52" s="1">
        <f t="shared" si="1"/>
        <v>1</v>
      </c>
    </row>
    <row r="53" spans="1:8" x14ac:dyDescent="0.25">
      <c r="A53" s="1" t="s">
        <v>106</v>
      </c>
      <c r="B53" s="2">
        <v>3</v>
      </c>
      <c r="C53" s="26" t="s">
        <v>119</v>
      </c>
      <c r="D53" s="31" t="str">
        <f>'common foods'!D53</f>
        <v>03047</v>
      </c>
      <c r="E53" s="2">
        <v>100</v>
      </c>
      <c r="F53" s="1">
        <f t="shared" si="1"/>
        <v>1</v>
      </c>
    </row>
    <row r="54" spans="1:8" x14ac:dyDescent="0.25">
      <c r="A54" s="1" t="s">
        <v>106</v>
      </c>
      <c r="B54" s="2">
        <v>3</v>
      </c>
      <c r="C54" s="26" t="s">
        <v>121</v>
      </c>
      <c r="D54" s="31" t="str">
        <f>'common foods'!D54</f>
        <v>03048</v>
      </c>
      <c r="E54" s="2">
        <v>100</v>
      </c>
      <c r="F54" s="1">
        <f t="shared" si="1"/>
        <v>1</v>
      </c>
    </row>
    <row r="55" spans="1:8" x14ac:dyDescent="0.25">
      <c r="A55" s="1" t="s">
        <v>106</v>
      </c>
      <c r="B55" s="2">
        <v>3</v>
      </c>
      <c r="C55" s="26" t="s">
        <v>123</v>
      </c>
      <c r="D55" s="31" t="str">
        <f>'common foods'!D55</f>
        <v>03049</v>
      </c>
      <c r="E55" s="2">
        <v>478</v>
      </c>
      <c r="F55" s="1">
        <f t="shared" si="1"/>
        <v>4.78</v>
      </c>
    </row>
    <row r="56" spans="1:8" x14ac:dyDescent="0.25">
      <c r="A56" s="1" t="s">
        <v>106</v>
      </c>
      <c r="B56" s="2">
        <v>3</v>
      </c>
      <c r="C56" s="30" t="s">
        <v>125</v>
      </c>
      <c r="D56" s="31" t="str">
        <f>'common foods'!D56</f>
        <v>03051</v>
      </c>
      <c r="E56" s="2">
        <v>240</v>
      </c>
      <c r="F56" s="1">
        <f t="shared" si="1"/>
        <v>2.4</v>
      </c>
    </row>
    <row r="57" spans="1:8" x14ac:dyDescent="0.25">
      <c r="A57" s="1" t="s">
        <v>106</v>
      </c>
      <c r="B57" s="2">
        <v>3</v>
      </c>
      <c r="C57" s="30" t="s">
        <v>127</v>
      </c>
      <c r="D57" s="31" t="str">
        <f>'common foods'!D57</f>
        <v>03052</v>
      </c>
      <c r="E57" s="2">
        <v>240</v>
      </c>
      <c r="F57" s="1">
        <f t="shared" si="1"/>
        <v>2.4</v>
      </c>
    </row>
    <row r="58" spans="1:8" x14ac:dyDescent="0.25">
      <c r="A58" s="1" t="s">
        <v>106</v>
      </c>
      <c r="B58" s="2">
        <v>3</v>
      </c>
      <c r="C58" s="1" t="s">
        <v>129</v>
      </c>
      <c r="D58" s="2" t="str">
        <f>'common foods'!D58</f>
        <v>03089</v>
      </c>
      <c r="E58" s="12">
        <v>240</v>
      </c>
      <c r="F58" s="1">
        <v>2.4</v>
      </c>
      <c r="G58" s="2"/>
      <c r="H58" s="12"/>
    </row>
    <row r="59" spans="1:8" x14ac:dyDescent="0.25">
      <c r="A59" s="1" t="s">
        <v>106</v>
      </c>
      <c r="B59" s="2">
        <v>3</v>
      </c>
      <c r="C59" s="26" t="s">
        <v>131</v>
      </c>
      <c r="D59" s="31" t="str">
        <f>'common foods'!D59</f>
        <v>03054</v>
      </c>
      <c r="E59" s="2">
        <v>240</v>
      </c>
      <c r="F59" s="1">
        <f t="shared" si="1"/>
        <v>2.4</v>
      </c>
    </row>
    <row r="60" spans="1:8" x14ac:dyDescent="0.25">
      <c r="A60" s="1" t="s">
        <v>106</v>
      </c>
      <c r="B60" s="2">
        <v>3</v>
      </c>
      <c r="C60" s="30" t="s">
        <v>133</v>
      </c>
      <c r="D60" s="31" t="str">
        <f>'common foods'!D60</f>
        <v>03055</v>
      </c>
      <c r="E60" s="2">
        <v>240</v>
      </c>
      <c r="F60" s="1">
        <f t="shared" si="1"/>
        <v>2.4</v>
      </c>
    </row>
    <row r="61" spans="1:8" x14ac:dyDescent="0.25">
      <c r="A61" s="1" t="s">
        <v>106</v>
      </c>
      <c r="B61" s="2">
        <v>3</v>
      </c>
      <c r="C61" s="26" t="s">
        <v>135</v>
      </c>
      <c r="D61" s="31" t="str">
        <f>'common foods'!D61</f>
        <v>03056</v>
      </c>
      <c r="E61" s="2">
        <v>100</v>
      </c>
      <c r="F61" s="1">
        <f t="shared" si="1"/>
        <v>1</v>
      </c>
    </row>
    <row r="62" spans="1:8" s="13" customFormat="1" x14ac:dyDescent="0.25">
      <c r="A62" s="13" t="s">
        <v>106</v>
      </c>
      <c r="B62" s="14">
        <v>3</v>
      </c>
      <c r="C62" s="35" t="s">
        <v>411</v>
      </c>
      <c r="D62" s="14" t="str">
        <f>'common foods'!D62</f>
        <v>03062</v>
      </c>
      <c r="E62" s="33">
        <v>100</v>
      </c>
      <c r="F62" s="1">
        <f t="shared" si="1"/>
        <v>1</v>
      </c>
    </row>
    <row r="63" spans="1:8" s="13" customFormat="1" x14ac:dyDescent="0.25">
      <c r="A63" s="13" t="s">
        <v>106</v>
      </c>
      <c r="B63" s="14">
        <v>3</v>
      </c>
      <c r="C63" s="35" t="s">
        <v>139</v>
      </c>
      <c r="D63" s="14" t="str">
        <f>'common foods'!D63</f>
        <v>03064</v>
      </c>
      <c r="E63" s="33">
        <v>540</v>
      </c>
      <c r="F63" s="1">
        <f t="shared" si="1"/>
        <v>5.4</v>
      </c>
    </row>
    <row r="64" spans="1:8" s="13" customFormat="1" x14ac:dyDescent="0.25">
      <c r="A64" s="13" t="s">
        <v>106</v>
      </c>
      <c r="B64" s="14">
        <v>3</v>
      </c>
      <c r="C64" s="35" t="s">
        <v>141</v>
      </c>
      <c r="D64" s="14" t="str">
        <f>'common foods'!D64</f>
        <v>03065</v>
      </c>
      <c r="E64" s="14">
        <v>100</v>
      </c>
      <c r="F64" s="1">
        <f t="shared" si="1"/>
        <v>1</v>
      </c>
      <c r="G64" s="35"/>
    </row>
    <row r="65" spans="1:26" s="13" customFormat="1" x14ac:dyDescent="0.25">
      <c r="A65" s="13" t="s">
        <v>106</v>
      </c>
      <c r="B65" s="14">
        <v>3</v>
      </c>
      <c r="C65" s="35" t="s">
        <v>143</v>
      </c>
      <c r="D65" s="14" t="str">
        <f>'common foods'!D65</f>
        <v>03066</v>
      </c>
      <c r="E65" s="14">
        <v>100</v>
      </c>
      <c r="F65" s="1">
        <f t="shared" si="1"/>
        <v>1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tr">
        <f>'common foods'!D66</f>
        <v>03076</v>
      </c>
      <c r="E66" s="17">
        <v>100</v>
      </c>
      <c r="F66" s="34">
        <f t="shared" ref="F66:F80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146</v>
      </c>
      <c r="D67" s="17" t="str">
        <f>'common foods'!D67</f>
        <v>03069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148</v>
      </c>
      <c r="D68" s="17" t="str">
        <f>'common foods'!D68</f>
        <v>03070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150</v>
      </c>
      <c r="D69" s="17" t="str">
        <f>'common foods'!D69</f>
        <v>03071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152</v>
      </c>
      <c r="D70" s="17" t="str">
        <f>'common foods'!D70</f>
        <v>03072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tr">
        <f>'common foods'!C71</f>
        <v>Mixed Grain Crispbread</v>
      </c>
      <c r="D71" s="17" t="str">
        <f>'common foods'!D71</f>
        <v>03075</v>
      </c>
      <c r="E71" s="17">
        <v>100</v>
      </c>
      <c r="F71" s="34">
        <f t="shared" si="2"/>
        <v>1</v>
      </c>
      <c r="G71" s="17"/>
      <c r="H71" s="1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9" t="s">
        <v>154</v>
      </c>
      <c r="B72" s="10">
        <v>4</v>
      </c>
      <c r="C72" s="29" t="str">
        <f>'common foods'!C72</f>
        <v>Cheese, Colby</v>
      </c>
      <c r="D72" s="11" t="str">
        <f>'common foods'!D72</f>
        <v>04057</v>
      </c>
      <c r="E72" s="10">
        <v>100</v>
      </c>
      <c r="F72" s="9">
        <f t="shared" si="2"/>
        <v>1</v>
      </c>
    </row>
    <row r="73" spans="1:26" x14ac:dyDescent="0.25">
      <c r="A73" s="21" t="s">
        <v>154</v>
      </c>
      <c r="B73" s="2">
        <v>4</v>
      </c>
      <c r="C73" s="26" t="s">
        <v>157</v>
      </c>
      <c r="D73" s="31" t="str">
        <f>'common foods'!D73</f>
        <v>04058</v>
      </c>
      <c r="E73" s="2">
        <v>100</v>
      </c>
      <c r="F73" s="1">
        <f t="shared" si="2"/>
        <v>1</v>
      </c>
    </row>
    <row r="74" spans="1:26" x14ac:dyDescent="0.25">
      <c r="A74" s="21" t="s">
        <v>154</v>
      </c>
      <c r="B74" s="2">
        <v>4</v>
      </c>
      <c r="C74" s="26" t="s">
        <v>159</v>
      </c>
      <c r="D74" s="31" t="str">
        <f>'common foods'!D74</f>
        <v>04059</v>
      </c>
      <c r="E74" s="2">
        <v>100</v>
      </c>
      <c r="F74" s="1">
        <f t="shared" si="2"/>
        <v>1</v>
      </c>
    </row>
    <row r="75" spans="1:26" x14ac:dyDescent="0.25">
      <c r="A75" s="21" t="s">
        <v>154</v>
      </c>
      <c r="B75" s="2">
        <v>4</v>
      </c>
      <c r="C75" s="26" t="s">
        <v>162</v>
      </c>
      <c r="D75" s="31" t="str">
        <f>'common foods'!D75</f>
        <v>04060</v>
      </c>
      <c r="E75" s="2">
        <v>100</v>
      </c>
      <c r="F75" s="1">
        <f t="shared" si="2"/>
        <v>1</v>
      </c>
    </row>
    <row r="76" spans="1:26" x14ac:dyDescent="0.25">
      <c r="A76" s="21" t="s">
        <v>154</v>
      </c>
      <c r="B76" s="2">
        <v>4</v>
      </c>
      <c r="C76" s="26" t="s">
        <v>164</v>
      </c>
      <c r="D76" s="31" t="str">
        <f>'common foods'!D76</f>
        <v>04061</v>
      </c>
      <c r="E76" s="2">
        <v>100</v>
      </c>
      <c r="F76" s="1">
        <f t="shared" si="2"/>
        <v>1</v>
      </c>
    </row>
    <row r="77" spans="1:26" x14ac:dyDescent="0.25">
      <c r="A77" s="21" t="s">
        <v>154</v>
      </c>
      <c r="B77" s="2">
        <v>4</v>
      </c>
      <c r="C77" s="26" t="s">
        <v>166</v>
      </c>
      <c r="D77" s="31" t="str">
        <f>'common foods'!D77</f>
        <v>04062</v>
      </c>
      <c r="E77" s="2">
        <v>100</v>
      </c>
      <c r="F77" s="1">
        <f t="shared" si="2"/>
        <v>1</v>
      </c>
    </row>
    <row r="78" spans="1:26" x14ac:dyDescent="0.25">
      <c r="A78" s="21" t="s">
        <v>154</v>
      </c>
      <c r="B78" s="2">
        <v>4</v>
      </c>
      <c r="C78" s="30" t="s">
        <v>168</v>
      </c>
      <c r="D78" s="31" t="str">
        <f>'common foods'!D78</f>
        <v>04063</v>
      </c>
      <c r="E78" s="2">
        <v>100</v>
      </c>
      <c r="F78" s="1">
        <f t="shared" si="2"/>
        <v>1</v>
      </c>
    </row>
    <row r="79" spans="1:26" x14ac:dyDescent="0.25">
      <c r="A79" s="21" t="s">
        <v>154</v>
      </c>
      <c r="B79" s="2">
        <v>4</v>
      </c>
      <c r="C79" s="26" t="s">
        <v>412</v>
      </c>
      <c r="D79" s="2" t="str">
        <f>'common foods'!D79</f>
        <v>04064</v>
      </c>
      <c r="E79" s="31">
        <v>100</v>
      </c>
      <c r="F79" s="1">
        <f t="shared" si="2"/>
        <v>1</v>
      </c>
    </row>
    <row r="80" spans="1:26" s="18" customFormat="1" ht="15.75" customHeight="1" x14ac:dyDescent="0.25">
      <c r="A80" s="16" t="s">
        <v>154</v>
      </c>
      <c r="B80" s="17">
        <v>4</v>
      </c>
      <c r="C80" s="16" t="s">
        <v>172</v>
      </c>
      <c r="D80" s="17" t="str">
        <f>'common foods'!D80</f>
        <v>04065</v>
      </c>
      <c r="E80" s="17">
        <v>100</v>
      </c>
      <c r="F80" s="34">
        <f t="shared" si="2"/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154</v>
      </c>
      <c r="B81" s="17">
        <v>4</v>
      </c>
      <c r="C81" s="16" t="s">
        <v>174</v>
      </c>
      <c r="D81" s="17" t="str">
        <f>'common foods'!D81</f>
        <v>04066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154</v>
      </c>
      <c r="B82" s="17">
        <v>4</v>
      </c>
      <c r="C82" s="16" t="s">
        <v>176</v>
      </c>
      <c r="D82" s="17" t="str">
        <f>'common foods'!D82</f>
        <v>04067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154</v>
      </c>
      <c r="B83" s="17">
        <v>4</v>
      </c>
      <c r="C83" s="16" t="s">
        <v>178</v>
      </c>
      <c r="D83" s="17" t="str">
        <f>'common foods'!D83</f>
        <v>04068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9" customFormat="1" x14ac:dyDescent="0.25">
      <c r="A84" s="9" t="s">
        <v>180</v>
      </c>
      <c r="B84" s="10">
        <v>5</v>
      </c>
      <c r="C84" s="29" t="s">
        <v>181</v>
      </c>
      <c r="D84" s="10" t="str">
        <f>'common foods'!D84</f>
        <v>05064</v>
      </c>
      <c r="E84" s="10">
        <v>85</v>
      </c>
      <c r="F84" s="9">
        <f t="shared" ref="F84:F112" si="3">E84/100</f>
        <v>0.85</v>
      </c>
    </row>
    <row r="85" spans="1:26" x14ac:dyDescent="0.25">
      <c r="A85" s="1" t="s">
        <v>180</v>
      </c>
      <c r="B85" s="2">
        <v>5</v>
      </c>
      <c r="C85" s="26" t="s">
        <v>183</v>
      </c>
      <c r="D85" s="2" t="str">
        <f>'common foods'!D85</f>
        <v>05065</v>
      </c>
      <c r="E85" s="2">
        <v>61</v>
      </c>
      <c r="F85" s="1">
        <f t="shared" si="3"/>
        <v>0.61</v>
      </c>
    </row>
    <row r="86" spans="1:26" x14ac:dyDescent="0.25">
      <c r="A86" s="1" t="s">
        <v>180</v>
      </c>
      <c r="B86" s="2">
        <v>5</v>
      </c>
      <c r="C86" s="26" t="s">
        <v>185</v>
      </c>
      <c r="D86" s="2" t="str">
        <f>'common foods'!D86</f>
        <v>05066</v>
      </c>
      <c r="E86" s="2">
        <v>71</v>
      </c>
      <c r="F86" s="1">
        <f t="shared" si="3"/>
        <v>0.71</v>
      </c>
    </row>
    <row r="87" spans="1:26" x14ac:dyDescent="0.25">
      <c r="A87" s="1" t="s">
        <v>180</v>
      </c>
      <c r="B87" s="2">
        <v>5</v>
      </c>
      <c r="C87" s="26" t="s">
        <v>187</v>
      </c>
      <c r="D87" s="2" t="str">
        <f>'common foods'!D87</f>
        <v>05067</v>
      </c>
      <c r="E87" s="2">
        <v>71</v>
      </c>
      <c r="F87" s="1">
        <f t="shared" si="3"/>
        <v>0.71</v>
      </c>
    </row>
    <row r="88" spans="1:26" x14ac:dyDescent="0.25">
      <c r="A88" s="1" t="s">
        <v>180</v>
      </c>
      <c r="B88" s="2">
        <v>5</v>
      </c>
      <c r="C88" s="30" t="s">
        <v>189</v>
      </c>
      <c r="D88" s="2" t="str">
        <f>'common foods'!D88</f>
        <v>05068</v>
      </c>
      <c r="E88" s="2">
        <v>85</v>
      </c>
      <c r="F88" s="1">
        <f t="shared" si="3"/>
        <v>0.85</v>
      </c>
    </row>
    <row r="89" spans="1:26" x14ac:dyDescent="0.25">
      <c r="A89" s="1" t="s">
        <v>180</v>
      </c>
      <c r="B89" s="2">
        <v>5</v>
      </c>
      <c r="C89" s="26" t="s">
        <v>195</v>
      </c>
      <c r="D89" s="2" t="str">
        <f>'common foods'!D89</f>
        <v>05069</v>
      </c>
      <c r="E89" s="2">
        <v>75</v>
      </c>
      <c r="F89" s="1">
        <f t="shared" si="3"/>
        <v>0.75</v>
      </c>
    </row>
    <row r="90" spans="1:26" x14ac:dyDescent="0.25">
      <c r="A90" s="1" t="s">
        <v>180</v>
      </c>
      <c r="B90" s="2">
        <v>5</v>
      </c>
      <c r="C90" s="26" t="s">
        <v>413</v>
      </c>
      <c r="D90" s="2" t="str">
        <f>'common foods'!D90</f>
        <v>05070</v>
      </c>
      <c r="E90" s="2">
        <v>60</v>
      </c>
      <c r="F90" s="1">
        <f t="shared" si="3"/>
        <v>0.6</v>
      </c>
    </row>
    <row r="91" spans="1:26" x14ac:dyDescent="0.25">
      <c r="A91" s="1" t="s">
        <v>180</v>
      </c>
      <c r="B91" s="2">
        <v>5</v>
      </c>
      <c r="C91" s="26" t="s">
        <v>199</v>
      </c>
      <c r="D91" s="2" t="str">
        <f>'common foods'!D91</f>
        <v>05071</v>
      </c>
      <c r="E91" s="2">
        <v>66</v>
      </c>
      <c r="F91" s="1">
        <f t="shared" si="3"/>
        <v>0.66</v>
      </c>
    </row>
    <row r="92" spans="1:26" x14ac:dyDescent="0.25">
      <c r="A92" s="1" t="s">
        <v>180</v>
      </c>
      <c r="B92" s="2">
        <v>5</v>
      </c>
      <c r="C92" s="26" t="s">
        <v>201</v>
      </c>
      <c r="D92" s="2" t="str">
        <f>'common foods'!D92</f>
        <v>05072</v>
      </c>
      <c r="E92" s="2">
        <v>48</v>
      </c>
      <c r="F92" s="1">
        <f t="shared" si="3"/>
        <v>0.48</v>
      </c>
    </row>
    <row r="93" spans="1:26" x14ac:dyDescent="0.25">
      <c r="A93" s="1" t="s">
        <v>180</v>
      </c>
      <c r="B93" s="2">
        <v>5</v>
      </c>
      <c r="C93" s="26" t="s">
        <v>203</v>
      </c>
      <c r="D93" s="2" t="str">
        <f>'common foods'!D93</f>
        <v>05073</v>
      </c>
      <c r="E93" s="2">
        <v>60</v>
      </c>
      <c r="F93" s="1">
        <f t="shared" si="3"/>
        <v>0.6</v>
      </c>
    </row>
    <row r="94" spans="1:26" x14ac:dyDescent="0.25">
      <c r="A94" s="1" t="s">
        <v>180</v>
      </c>
      <c r="B94" s="2">
        <v>5</v>
      </c>
      <c r="C94" s="26" t="s">
        <v>207</v>
      </c>
      <c r="D94" s="2" t="str">
        <f>'common foods'!$D$94</f>
        <v>05074</v>
      </c>
      <c r="E94" s="2">
        <v>66</v>
      </c>
      <c r="F94" s="1">
        <f t="shared" si="3"/>
        <v>0.66</v>
      </c>
    </row>
    <row r="95" spans="1:26" x14ac:dyDescent="0.25">
      <c r="A95" s="1" t="s">
        <v>180</v>
      </c>
      <c r="B95" s="2">
        <v>5</v>
      </c>
      <c r="C95" s="26" t="s">
        <v>213</v>
      </c>
      <c r="D95" s="2" t="str">
        <f>'common foods'!$D$95</f>
        <v>05079</v>
      </c>
      <c r="E95" s="2">
        <v>85</v>
      </c>
      <c r="F95" s="1">
        <f t="shared" si="3"/>
        <v>0.85</v>
      </c>
    </row>
    <row r="96" spans="1:26" x14ac:dyDescent="0.25">
      <c r="A96" s="1" t="s">
        <v>180</v>
      </c>
      <c r="B96" s="2">
        <v>5</v>
      </c>
      <c r="C96" s="26" t="s">
        <v>234</v>
      </c>
      <c r="D96" s="2" t="str">
        <f>'common foods'!$D$96</f>
        <v>05080</v>
      </c>
      <c r="E96" s="2">
        <v>73</v>
      </c>
      <c r="F96" s="1">
        <f t="shared" si="3"/>
        <v>0.73</v>
      </c>
    </row>
    <row r="97" spans="1:26" x14ac:dyDescent="0.25">
      <c r="A97" s="1" t="s">
        <v>180</v>
      </c>
      <c r="B97" s="2">
        <v>5</v>
      </c>
      <c r="C97" s="30" t="s">
        <v>215</v>
      </c>
      <c r="D97" s="2" t="str">
        <f>'common foods'!$D$97</f>
        <v>05081</v>
      </c>
      <c r="E97" s="2">
        <v>95</v>
      </c>
      <c r="F97" s="1">
        <f t="shared" si="3"/>
        <v>0.95</v>
      </c>
    </row>
    <row r="98" spans="1:26" x14ac:dyDescent="0.25">
      <c r="A98" s="1" t="s">
        <v>180</v>
      </c>
      <c r="B98" s="2">
        <v>5</v>
      </c>
      <c r="C98" s="26" t="s">
        <v>228</v>
      </c>
      <c r="D98" s="2" t="str">
        <f>'common foods'!$D$98</f>
        <v>05082</v>
      </c>
      <c r="E98" s="2">
        <v>100</v>
      </c>
      <c r="F98" s="1">
        <f t="shared" si="3"/>
        <v>1</v>
      </c>
    </row>
    <row r="99" spans="1:26" x14ac:dyDescent="0.25">
      <c r="A99" s="1" t="s">
        <v>180</v>
      </c>
      <c r="B99" s="2">
        <v>5</v>
      </c>
      <c r="C99" s="26" t="s">
        <v>226</v>
      </c>
      <c r="D99" s="2" t="str">
        <f>'common foods'!$D$99</f>
        <v>05083</v>
      </c>
      <c r="E99" s="2">
        <v>100</v>
      </c>
      <c r="F99" s="1">
        <f t="shared" si="3"/>
        <v>1</v>
      </c>
    </row>
    <row r="100" spans="1:26" x14ac:dyDescent="0.25">
      <c r="A100" s="1" t="s">
        <v>180</v>
      </c>
      <c r="B100" s="2">
        <v>5</v>
      </c>
      <c r="C100" s="26" t="s">
        <v>232</v>
      </c>
      <c r="D100" s="2" t="str">
        <f>'common foods'!$D$100</f>
        <v>05084</v>
      </c>
      <c r="E100" s="2">
        <v>60</v>
      </c>
      <c r="F100" s="1">
        <f t="shared" si="3"/>
        <v>0.6</v>
      </c>
    </row>
    <row r="101" spans="1:26" x14ac:dyDescent="0.25">
      <c r="A101" s="1" t="s">
        <v>180</v>
      </c>
      <c r="B101" s="2">
        <v>5</v>
      </c>
      <c r="C101" s="26" t="s">
        <v>217</v>
      </c>
      <c r="D101" s="2" t="str">
        <f>'common foods'!D101</f>
        <v>05085</v>
      </c>
      <c r="E101" s="2">
        <v>100</v>
      </c>
      <c r="F101" s="1">
        <f t="shared" si="3"/>
        <v>1</v>
      </c>
    </row>
    <row r="102" spans="1:26" x14ac:dyDescent="0.25">
      <c r="A102" s="1" t="s">
        <v>180</v>
      </c>
      <c r="B102" s="2">
        <v>5</v>
      </c>
      <c r="C102" s="26" t="s">
        <v>219</v>
      </c>
      <c r="D102" s="2" t="str">
        <f>'common foods'!D102</f>
        <v>05086</v>
      </c>
      <c r="E102" s="2">
        <v>100</v>
      </c>
      <c r="F102" s="1">
        <f t="shared" si="3"/>
        <v>1</v>
      </c>
    </row>
    <row r="103" spans="1:26" x14ac:dyDescent="0.25">
      <c r="A103" s="1" t="s">
        <v>180</v>
      </c>
      <c r="B103" s="2">
        <v>5</v>
      </c>
      <c r="C103" s="26" t="s">
        <v>230</v>
      </c>
      <c r="D103" s="2" t="str">
        <f>'common foods'!$D$103</f>
        <v>05088</v>
      </c>
      <c r="E103" s="2">
        <v>100</v>
      </c>
      <c r="F103" s="1">
        <f t="shared" si="3"/>
        <v>1</v>
      </c>
    </row>
    <row r="104" spans="1:26" x14ac:dyDescent="0.25">
      <c r="A104" s="1" t="s">
        <v>180</v>
      </c>
      <c r="B104" s="2">
        <v>5</v>
      </c>
      <c r="C104" s="26" t="s">
        <v>191</v>
      </c>
      <c r="D104" s="2" t="str">
        <f>'common foods'!$D$104</f>
        <v>05089</v>
      </c>
      <c r="E104" s="2">
        <v>85</v>
      </c>
      <c r="F104" s="1">
        <f t="shared" si="3"/>
        <v>0.85</v>
      </c>
    </row>
    <row r="105" spans="1:26" s="13" customFormat="1" x14ac:dyDescent="0.25">
      <c r="A105" s="13" t="s">
        <v>180</v>
      </c>
      <c r="B105" s="14">
        <v>5</v>
      </c>
      <c r="C105" s="35" t="s">
        <v>205</v>
      </c>
      <c r="D105" s="14" t="str">
        <f>'common foods'!$D$105</f>
        <v>05090</v>
      </c>
      <c r="E105" s="14">
        <v>60</v>
      </c>
      <c r="F105" s="1">
        <f t="shared" si="3"/>
        <v>0.6</v>
      </c>
    </row>
    <row r="106" spans="1:26" x14ac:dyDescent="0.25">
      <c r="A106" s="1" t="s">
        <v>180</v>
      </c>
      <c r="B106" s="2">
        <v>5</v>
      </c>
      <c r="C106" s="26" t="s">
        <v>236</v>
      </c>
      <c r="D106" s="2" t="str">
        <f>'common foods'!$D$106</f>
        <v>05091</v>
      </c>
      <c r="E106" s="2">
        <v>73</v>
      </c>
      <c r="F106" s="1">
        <f t="shared" si="3"/>
        <v>0.73</v>
      </c>
    </row>
    <row r="107" spans="1:26" s="13" customFormat="1" x14ac:dyDescent="0.25">
      <c r="A107" s="13" t="s">
        <v>180</v>
      </c>
      <c r="B107" s="14">
        <v>5</v>
      </c>
      <c r="C107" s="13" t="s">
        <v>224</v>
      </c>
      <c r="D107" s="14" t="str">
        <f>'common foods'!$D$107</f>
        <v>05092</v>
      </c>
      <c r="E107" s="33">
        <v>60</v>
      </c>
      <c r="F107" s="1">
        <f t="shared" si="3"/>
        <v>0.6</v>
      </c>
    </row>
    <row r="108" spans="1:26" x14ac:dyDescent="0.25">
      <c r="A108" s="1" t="s">
        <v>180</v>
      </c>
      <c r="B108" s="2">
        <v>5</v>
      </c>
      <c r="C108" s="26" t="s">
        <v>221</v>
      </c>
      <c r="D108" s="2" t="str">
        <f>'common foods'!$D$108</f>
        <v>05093</v>
      </c>
      <c r="E108" s="2">
        <v>100</v>
      </c>
      <c r="F108" s="1">
        <f t="shared" si="3"/>
        <v>1</v>
      </c>
    </row>
    <row r="109" spans="1:26" s="13" customFormat="1" x14ac:dyDescent="0.25">
      <c r="A109" s="13" t="s">
        <v>180</v>
      </c>
      <c r="B109" s="14">
        <v>5</v>
      </c>
      <c r="C109" s="35" t="s">
        <v>209</v>
      </c>
      <c r="D109" s="14" t="str">
        <f>'common foods'!$D$109</f>
        <v>05094</v>
      </c>
      <c r="E109" s="14">
        <v>60</v>
      </c>
      <c r="F109" s="1">
        <f t="shared" si="3"/>
        <v>0.6</v>
      </c>
    </row>
    <row r="110" spans="1:26" s="13" customFormat="1" x14ac:dyDescent="0.25">
      <c r="A110" s="13" t="s">
        <v>180</v>
      </c>
      <c r="B110" s="14">
        <v>5</v>
      </c>
      <c r="C110" s="35" t="str">
        <f>'common foods'!C110</f>
        <v>Corned beef reduced fat</v>
      </c>
      <c r="D110" s="14" t="str">
        <f>'common foods'!$D$110</f>
        <v>05096</v>
      </c>
      <c r="E110" s="33">
        <v>100</v>
      </c>
      <c r="F110" s="1">
        <f t="shared" ref="F110" si="4">E110/100</f>
        <v>1</v>
      </c>
    </row>
    <row r="111" spans="1:26" s="13" customFormat="1" x14ac:dyDescent="0.25">
      <c r="A111" s="13" t="s">
        <v>180</v>
      </c>
      <c r="B111" s="14">
        <v>5</v>
      </c>
      <c r="C111" s="35" t="s">
        <v>211</v>
      </c>
      <c r="D111" s="14" t="str">
        <f>'common foods'!$D$111</f>
        <v>05097</v>
      </c>
      <c r="E111" s="14">
        <v>66</v>
      </c>
      <c r="F111" s="1">
        <f t="shared" si="3"/>
        <v>0.66</v>
      </c>
    </row>
    <row r="112" spans="1:26" s="18" customFormat="1" ht="15.75" customHeight="1" x14ac:dyDescent="0.25">
      <c r="A112" s="16" t="s">
        <v>180</v>
      </c>
      <c r="B112" s="17">
        <v>5</v>
      </c>
      <c r="C112" s="16" t="s">
        <v>238</v>
      </c>
      <c r="D112" s="17" t="str">
        <f>'common foods'!D112</f>
        <v>05101</v>
      </c>
      <c r="E112" s="17">
        <v>100</v>
      </c>
      <c r="F112" s="34">
        <f t="shared" si="3"/>
        <v>1</v>
      </c>
      <c r="G112" s="17"/>
      <c r="H112" s="17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18" customFormat="1" ht="15.75" customHeight="1" x14ac:dyDescent="0.25">
      <c r="A113" s="16" t="s">
        <v>180</v>
      </c>
      <c r="B113" s="17">
        <v>5</v>
      </c>
      <c r="C113" s="16" t="s">
        <v>240</v>
      </c>
      <c r="D113" s="17" t="str">
        <f>'common foods'!D113</f>
        <v>05102</v>
      </c>
      <c r="E113" s="17">
        <v>100</v>
      </c>
      <c r="F113" s="34">
        <v>1</v>
      </c>
      <c r="G113" s="17"/>
      <c r="H113" s="17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18" customFormat="1" ht="15.75" customHeight="1" x14ac:dyDescent="0.25">
      <c r="A114" s="16" t="s">
        <v>180</v>
      </c>
      <c r="B114" s="17">
        <v>5</v>
      </c>
      <c r="C114" s="245" t="s">
        <v>242</v>
      </c>
      <c r="D114" s="17" t="str">
        <f>'common foods'!D114</f>
        <v>05103</v>
      </c>
      <c r="E114" s="17">
        <v>60</v>
      </c>
      <c r="F114" s="34">
        <v>0.6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180</v>
      </c>
      <c r="B115" s="17">
        <v>5</v>
      </c>
      <c r="C115" s="16" t="s">
        <v>244</v>
      </c>
      <c r="D115" s="17" t="str">
        <f>'common foods'!D115</f>
        <v>05104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180</v>
      </c>
      <c r="B116" s="17">
        <v>5</v>
      </c>
      <c r="C116" s="16" t="s">
        <v>246</v>
      </c>
      <c r="D116" s="17" t="str">
        <f>'common foods'!D116</f>
        <v>05105</v>
      </c>
      <c r="E116" s="17">
        <v>100</v>
      </c>
      <c r="F116" s="34">
        <v>1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180</v>
      </c>
      <c r="B117" s="17">
        <v>5</v>
      </c>
      <c r="C117" s="16" t="s">
        <v>248</v>
      </c>
      <c r="D117" s="17" t="str">
        <f>'common foods'!D117</f>
        <v>05106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" customHeight="1" x14ac:dyDescent="0.25">
      <c r="A118" s="16" t="s">
        <v>180</v>
      </c>
      <c r="B118" s="17">
        <v>5</v>
      </c>
      <c r="C118" s="16" t="s">
        <v>250</v>
      </c>
      <c r="D118" s="17" t="str">
        <f>'common foods'!D118</f>
        <v>05107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180</v>
      </c>
      <c r="B119" s="17">
        <v>5</v>
      </c>
      <c r="C119" s="16" t="s">
        <v>252</v>
      </c>
      <c r="D119" s="17" t="str">
        <f>'common foods'!D119</f>
        <v>05108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.75" customHeight="1" x14ac:dyDescent="0.25">
      <c r="A120" s="16" t="s">
        <v>180</v>
      </c>
      <c r="B120" s="17">
        <v>5</v>
      </c>
      <c r="C120" s="16" t="s">
        <v>254</v>
      </c>
      <c r="D120" s="17" t="str">
        <f>'common foods'!D120</f>
        <v>05109</v>
      </c>
      <c r="E120" s="17">
        <v>60</v>
      </c>
      <c r="F120" s="34">
        <v>0.6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180</v>
      </c>
      <c r="B121" s="17">
        <v>5</v>
      </c>
      <c r="C121" s="16" t="s">
        <v>256</v>
      </c>
      <c r="D121" s="17" t="str">
        <f>'common foods'!D121</f>
        <v>05110</v>
      </c>
      <c r="E121" s="17">
        <v>60</v>
      </c>
      <c r="F121" s="34">
        <v>0.6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9" customFormat="1" x14ac:dyDescent="0.25">
      <c r="A122" s="9" t="s">
        <v>258</v>
      </c>
      <c r="B122" s="10">
        <v>6</v>
      </c>
      <c r="C122" s="29" t="s">
        <v>259</v>
      </c>
      <c r="D122" s="11" t="str">
        <f>'common foods'!D122</f>
        <v>06088</v>
      </c>
      <c r="E122" s="10">
        <v>100</v>
      </c>
      <c r="F122" s="9">
        <f t="shared" ref="F122:F163" si="5">E122/100</f>
        <v>1</v>
      </c>
    </row>
    <row r="123" spans="1:26" x14ac:dyDescent="0.25">
      <c r="A123" s="1" t="s">
        <v>258</v>
      </c>
      <c r="B123" s="2">
        <v>6</v>
      </c>
      <c r="C123" s="26" t="s">
        <v>261</v>
      </c>
      <c r="D123" s="31" t="str">
        <f>'common foods'!D123</f>
        <v>06089</v>
      </c>
      <c r="E123" s="2">
        <v>100</v>
      </c>
      <c r="F123" s="1">
        <f t="shared" si="5"/>
        <v>1</v>
      </c>
    </row>
    <row r="124" spans="1:26" x14ac:dyDescent="0.25">
      <c r="A124" s="1" t="s">
        <v>258</v>
      </c>
      <c r="B124" s="2">
        <v>6</v>
      </c>
      <c r="C124" s="26" t="s">
        <v>263</v>
      </c>
      <c r="D124" s="31" t="str">
        <f>'common foods'!D124</f>
        <v>06090</v>
      </c>
      <c r="E124" s="2">
        <v>100</v>
      </c>
      <c r="F124" s="1">
        <f t="shared" si="5"/>
        <v>1</v>
      </c>
    </row>
    <row r="125" spans="1:26" x14ac:dyDescent="0.25">
      <c r="A125" s="1" t="s">
        <v>258</v>
      </c>
      <c r="B125" s="2">
        <v>6</v>
      </c>
      <c r="C125" s="26" t="s">
        <v>265</v>
      </c>
      <c r="D125" s="31" t="str">
        <f>'common foods'!D125</f>
        <v>06091</v>
      </c>
      <c r="E125" s="2">
        <v>100</v>
      </c>
      <c r="F125" s="1">
        <f t="shared" si="5"/>
        <v>1</v>
      </c>
    </row>
    <row r="126" spans="1:26" s="13" customFormat="1" x14ac:dyDescent="0.25">
      <c r="A126" s="13" t="s">
        <v>258</v>
      </c>
      <c r="B126" s="14">
        <v>6</v>
      </c>
      <c r="C126" s="35" t="s">
        <v>414</v>
      </c>
      <c r="D126" s="14" t="str">
        <f>'common foods'!D126</f>
        <v>06092</v>
      </c>
      <c r="E126" s="33">
        <v>100</v>
      </c>
      <c r="F126" s="1">
        <f t="shared" si="5"/>
        <v>1</v>
      </c>
    </row>
    <row r="127" spans="1:26" s="13" customFormat="1" x14ac:dyDescent="0.25">
      <c r="A127" s="13" t="s">
        <v>258</v>
      </c>
      <c r="B127" s="14">
        <v>6</v>
      </c>
      <c r="C127" s="35" t="s">
        <v>415</v>
      </c>
      <c r="D127" s="14" t="str">
        <f>'common foods'!D127</f>
        <v>06093</v>
      </c>
      <c r="E127" s="33">
        <v>100</v>
      </c>
      <c r="F127" s="1">
        <f t="shared" si="5"/>
        <v>1</v>
      </c>
    </row>
    <row r="128" spans="1:26" s="9" customFormat="1" x14ac:dyDescent="0.25">
      <c r="A128" s="9" t="s">
        <v>271</v>
      </c>
      <c r="B128" s="10">
        <v>7</v>
      </c>
      <c r="C128" s="29" t="s">
        <v>272</v>
      </c>
      <c r="D128" s="36" t="str">
        <f>'common foods'!D128</f>
        <v>03041</v>
      </c>
      <c r="E128" s="10">
        <v>100</v>
      </c>
      <c r="F128" s="9">
        <f t="shared" si="5"/>
        <v>1</v>
      </c>
    </row>
    <row r="129" spans="1:6" x14ac:dyDescent="0.25">
      <c r="A129" s="1" t="s">
        <v>271</v>
      </c>
      <c r="B129" s="2">
        <v>7</v>
      </c>
      <c r="C129" s="26" t="s">
        <v>275</v>
      </c>
      <c r="D129" s="31" t="str">
        <f>'common foods'!D129</f>
        <v>03042</v>
      </c>
      <c r="E129" s="2">
        <v>100</v>
      </c>
      <c r="F129" s="1">
        <f t="shared" si="5"/>
        <v>1</v>
      </c>
    </row>
    <row r="130" spans="1:6" x14ac:dyDescent="0.25">
      <c r="A130" s="1" t="s">
        <v>271</v>
      </c>
      <c r="B130" s="2">
        <v>7</v>
      </c>
      <c r="C130" s="26" t="s">
        <v>416</v>
      </c>
      <c r="D130" s="31" t="str">
        <f>'common foods'!D130</f>
        <v>03043</v>
      </c>
      <c r="E130" s="2">
        <v>100</v>
      </c>
      <c r="F130" s="1">
        <f t="shared" si="5"/>
        <v>1</v>
      </c>
    </row>
    <row r="131" spans="1:6" x14ac:dyDescent="0.25">
      <c r="A131" s="1" t="s">
        <v>271</v>
      </c>
      <c r="B131" s="2">
        <v>7</v>
      </c>
      <c r="C131" s="26" t="s">
        <v>279</v>
      </c>
      <c r="D131" s="31" t="str">
        <f>'common foods'!D131</f>
        <v>03044</v>
      </c>
      <c r="E131" s="2">
        <v>100</v>
      </c>
      <c r="F131" s="1">
        <f t="shared" si="5"/>
        <v>1</v>
      </c>
    </row>
    <row r="132" spans="1:6" s="13" customFormat="1" x14ac:dyDescent="0.25">
      <c r="A132" s="13" t="s">
        <v>271</v>
      </c>
      <c r="B132" s="14">
        <v>7</v>
      </c>
      <c r="C132" s="35" t="s">
        <v>281</v>
      </c>
      <c r="D132" s="14" t="str">
        <f>'common foods'!D132</f>
        <v>03061</v>
      </c>
      <c r="E132" s="33">
        <v>100</v>
      </c>
      <c r="F132" s="1">
        <f t="shared" si="5"/>
        <v>1</v>
      </c>
    </row>
    <row r="133" spans="1:6" x14ac:dyDescent="0.25">
      <c r="A133" s="1" t="s">
        <v>271</v>
      </c>
      <c r="B133" s="2">
        <v>7</v>
      </c>
      <c r="C133" s="26" t="str">
        <f>'common foods'!C133</f>
        <v>Muffin</v>
      </c>
      <c r="D133" s="31" t="str">
        <f>'common foods'!D133</f>
        <v>03045</v>
      </c>
      <c r="E133" s="2">
        <v>100</v>
      </c>
      <c r="F133" s="1">
        <f t="shared" si="5"/>
        <v>1</v>
      </c>
    </row>
    <row r="134" spans="1:6" x14ac:dyDescent="0.25">
      <c r="A134" s="1" t="s">
        <v>271</v>
      </c>
      <c r="B134" s="2">
        <v>7</v>
      </c>
      <c r="C134" s="26" t="s">
        <v>285</v>
      </c>
      <c r="D134" s="31" t="str">
        <f>'common foods'!D134</f>
        <v>03053</v>
      </c>
      <c r="E134" s="2">
        <v>450</v>
      </c>
      <c r="F134" s="1">
        <f t="shared" si="5"/>
        <v>4.5</v>
      </c>
    </row>
    <row r="135" spans="1:6" x14ac:dyDescent="0.25">
      <c r="A135" s="1" t="s">
        <v>271</v>
      </c>
      <c r="B135" s="2">
        <v>7</v>
      </c>
      <c r="C135" s="26" t="s">
        <v>417</v>
      </c>
      <c r="D135" s="2" t="str">
        <f>'common foods'!D135</f>
        <v>03058</v>
      </c>
      <c r="E135" s="31">
        <v>100</v>
      </c>
      <c r="F135" s="1">
        <f t="shared" si="5"/>
        <v>1</v>
      </c>
    </row>
    <row r="136" spans="1:6" s="13" customFormat="1" x14ac:dyDescent="0.25">
      <c r="A136" s="13" t="s">
        <v>271</v>
      </c>
      <c r="B136" s="14">
        <v>7</v>
      </c>
      <c r="C136" s="35" t="s">
        <v>289</v>
      </c>
      <c r="D136" s="14" t="str">
        <f>'common foods'!D136</f>
        <v>03059</v>
      </c>
      <c r="E136" s="33">
        <v>100</v>
      </c>
      <c r="F136" s="1">
        <f t="shared" si="5"/>
        <v>1</v>
      </c>
    </row>
    <row r="137" spans="1:6" s="13" customFormat="1" x14ac:dyDescent="0.25">
      <c r="A137" s="13" t="s">
        <v>271</v>
      </c>
      <c r="B137" s="14">
        <v>7</v>
      </c>
      <c r="C137" s="35" t="s">
        <v>291</v>
      </c>
      <c r="D137" s="14" t="str">
        <f>'common foods'!D137</f>
        <v>03060</v>
      </c>
      <c r="E137" s="33">
        <v>100</v>
      </c>
      <c r="F137" s="1">
        <f t="shared" si="5"/>
        <v>1</v>
      </c>
    </row>
    <row r="138" spans="1:6" x14ac:dyDescent="0.25">
      <c r="A138" s="1" t="s">
        <v>271</v>
      </c>
      <c r="B138" s="2">
        <v>7</v>
      </c>
      <c r="C138" s="26" t="s">
        <v>293</v>
      </c>
      <c r="D138" s="2" t="str">
        <f>'common foods'!D138</f>
        <v>05075</v>
      </c>
      <c r="E138" s="2">
        <v>77</v>
      </c>
      <c r="F138" s="1">
        <f t="shared" si="5"/>
        <v>0.77</v>
      </c>
    </row>
    <row r="139" spans="1:6" x14ac:dyDescent="0.25">
      <c r="A139" s="1" t="s">
        <v>271</v>
      </c>
      <c r="B139" s="2">
        <v>7</v>
      </c>
      <c r="C139" s="26" t="s">
        <v>295</v>
      </c>
      <c r="D139" s="2" t="str">
        <f>'common foods'!D139</f>
        <v>05076</v>
      </c>
      <c r="E139" s="2">
        <v>100</v>
      </c>
      <c r="F139" s="1">
        <f t="shared" si="5"/>
        <v>1</v>
      </c>
    </row>
    <row r="140" spans="1:6" x14ac:dyDescent="0.25">
      <c r="A140" s="1" t="s">
        <v>271</v>
      </c>
      <c r="B140" s="2">
        <v>7</v>
      </c>
      <c r="C140" s="26" t="s">
        <v>297</v>
      </c>
      <c r="D140" s="2" t="str">
        <f>'common foods'!D140</f>
        <v>05077</v>
      </c>
      <c r="E140" s="2">
        <v>78</v>
      </c>
      <c r="F140" s="1">
        <f t="shared" si="5"/>
        <v>0.78</v>
      </c>
    </row>
    <row r="141" spans="1:6" x14ac:dyDescent="0.25">
      <c r="A141" s="1" t="s">
        <v>271</v>
      </c>
      <c r="B141" s="2">
        <v>7</v>
      </c>
      <c r="C141" s="30" t="s">
        <v>299</v>
      </c>
      <c r="D141" s="2" t="str">
        <f>'common foods'!D141</f>
        <v>05078</v>
      </c>
      <c r="E141" s="2">
        <v>100</v>
      </c>
      <c r="F141" s="1">
        <f t="shared" si="5"/>
        <v>1</v>
      </c>
    </row>
    <row r="142" spans="1:6" s="13" customFormat="1" x14ac:dyDescent="0.25">
      <c r="A142" s="13" t="s">
        <v>271</v>
      </c>
      <c r="B142" s="14">
        <v>7</v>
      </c>
      <c r="C142" s="32" t="s">
        <v>418</v>
      </c>
      <c r="D142" s="14" t="str">
        <f>'common foods'!D142</f>
        <v>05098</v>
      </c>
      <c r="E142" s="14">
        <v>61</v>
      </c>
      <c r="F142" s="1">
        <f t="shared" si="5"/>
        <v>0.61</v>
      </c>
    </row>
    <row r="143" spans="1:6" s="13" customFormat="1" x14ac:dyDescent="0.25">
      <c r="A143" s="13" t="s">
        <v>271</v>
      </c>
      <c r="B143" s="14">
        <v>7</v>
      </c>
      <c r="C143" s="35" t="s">
        <v>419</v>
      </c>
      <c r="D143" s="14" t="str">
        <f>'common foods'!D143</f>
        <v>05099</v>
      </c>
      <c r="E143" s="33">
        <v>60</v>
      </c>
      <c r="F143" s="1">
        <f t="shared" si="5"/>
        <v>0.6</v>
      </c>
    </row>
    <row r="144" spans="1:6" x14ac:dyDescent="0.25">
      <c r="A144" s="1" t="s">
        <v>271</v>
      </c>
      <c r="B144" s="2">
        <v>7</v>
      </c>
      <c r="C144" s="26" t="s">
        <v>305</v>
      </c>
      <c r="D144" s="12" t="str">
        <f>'common foods'!D144</f>
        <v>07092</v>
      </c>
      <c r="E144" s="2">
        <v>100</v>
      </c>
      <c r="F144" s="1">
        <f t="shared" si="5"/>
        <v>1</v>
      </c>
    </row>
    <row r="145" spans="1:6" x14ac:dyDescent="0.25">
      <c r="A145" s="1" t="s">
        <v>271</v>
      </c>
      <c r="B145" s="2">
        <v>7</v>
      </c>
      <c r="C145" s="26" t="s">
        <v>307</v>
      </c>
      <c r="D145" s="31" t="str">
        <f>'common foods'!D145</f>
        <v>07093</v>
      </c>
      <c r="E145" s="2">
        <v>100</v>
      </c>
      <c r="F145" s="1">
        <f t="shared" si="5"/>
        <v>1</v>
      </c>
    </row>
    <row r="146" spans="1:6" x14ac:dyDescent="0.25">
      <c r="A146" s="1" t="s">
        <v>271</v>
      </c>
      <c r="B146" s="2">
        <v>7</v>
      </c>
      <c r="C146" s="26" t="s">
        <v>309</v>
      </c>
      <c r="D146" s="31" t="str">
        <f>'common foods'!D146</f>
        <v>07094</v>
      </c>
      <c r="E146" s="2">
        <v>100</v>
      </c>
      <c r="F146" s="1">
        <f t="shared" si="5"/>
        <v>1</v>
      </c>
    </row>
    <row r="147" spans="1:6" x14ac:dyDescent="0.25">
      <c r="A147" s="1" t="s">
        <v>271</v>
      </c>
      <c r="B147" s="2">
        <v>7</v>
      </c>
      <c r="C147" s="26" t="s">
        <v>311</v>
      </c>
      <c r="D147" s="31" t="str">
        <f>'common foods'!D147</f>
        <v>07095</v>
      </c>
      <c r="E147" s="2">
        <v>100</v>
      </c>
      <c r="F147" s="1">
        <f t="shared" si="5"/>
        <v>1</v>
      </c>
    </row>
    <row r="148" spans="1:6" x14ac:dyDescent="0.25">
      <c r="A148" s="1" t="s">
        <v>271</v>
      </c>
      <c r="B148" s="2">
        <v>7</v>
      </c>
      <c r="C148" s="26" t="s">
        <v>313</v>
      </c>
      <c r="D148" s="31" t="str">
        <f>'common foods'!D148</f>
        <v>07096</v>
      </c>
      <c r="E148" s="2">
        <v>100</v>
      </c>
      <c r="F148" s="1">
        <f t="shared" si="5"/>
        <v>1</v>
      </c>
    </row>
    <row r="149" spans="1:6" s="13" customFormat="1" x14ac:dyDescent="0.25">
      <c r="A149" s="13" t="s">
        <v>271</v>
      </c>
      <c r="B149" s="14">
        <v>7</v>
      </c>
      <c r="C149" s="35" t="s">
        <v>315</v>
      </c>
      <c r="D149" s="14" t="str">
        <f>'common foods'!D149</f>
        <v>03067</v>
      </c>
      <c r="E149" s="33">
        <v>100</v>
      </c>
      <c r="F149" s="1">
        <f t="shared" si="5"/>
        <v>1</v>
      </c>
    </row>
    <row r="150" spans="1:6" s="13" customFormat="1" x14ac:dyDescent="0.25">
      <c r="A150" s="13" t="s">
        <v>271</v>
      </c>
      <c r="B150" s="14">
        <v>7</v>
      </c>
      <c r="C150" s="35" t="str">
        <f>'common foods'!C150</f>
        <v>Cocoa puffs</v>
      </c>
      <c r="D150" s="14" t="str">
        <f>'common foods'!D150</f>
        <v>03068</v>
      </c>
      <c r="E150" s="33">
        <v>100</v>
      </c>
      <c r="F150" s="1">
        <f t="shared" si="5"/>
        <v>1</v>
      </c>
    </row>
    <row r="151" spans="1:6" x14ac:dyDescent="0.25">
      <c r="A151" s="1" t="s">
        <v>271</v>
      </c>
      <c r="B151" s="2">
        <v>7</v>
      </c>
      <c r="C151" s="30" t="s">
        <v>320</v>
      </c>
      <c r="D151" s="31" t="str">
        <f>'common foods'!D151</f>
        <v>02034</v>
      </c>
      <c r="E151" s="2">
        <v>100</v>
      </c>
      <c r="F151" s="1">
        <f t="shared" si="5"/>
        <v>1</v>
      </c>
    </row>
    <row r="152" spans="1:6" x14ac:dyDescent="0.25">
      <c r="A152" s="1" t="s">
        <v>271</v>
      </c>
      <c r="B152" s="2">
        <v>7</v>
      </c>
      <c r="C152" s="30" t="s">
        <v>322</v>
      </c>
      <c r="D152" s="31" t="str">
        <f>'common foods'!D152</f>
        <v>03050</v>
      </c>
      <c r="E152" s="2">
        <v>100</v>
      </c>
      <c r="F152" s="1">
        <f t="shared" si="5"/>
        <v>1</v>
      </c>
    </row>
    <row r="153" spans="1:6" x14ac:dyDescent="0.25">
      <c r="A153" s="1" t="s">
        <v>271</v>
      </c>
      <c r="B153" s="2">
        <v>7</v>
      </c>
      <c r="C153" s="26" t="s">
        <v>420</v>
      </c>
      <c r="D153" s="12" t="str">
        <f>'common foods'!D153</f>
        <v>08097</v>
      </c>
      <c r="E153" s="2">
        <v>100</v>
      </c>
      <c r="F153" s="1">
        <f t="shared" si="5"/>
        <v>1</v>
      </c>
    </row>
    <row r="154" spans="1:6" x14ac:dyDescent="0.25">
      <c r="A154" s="1" t="s">
        <v>271</v>
      </c>
      <c r="B154" s="2">
        <v>7</v>
      </c>
      <c r="C154" s="26" t="s">
        <v>326</v>
      </c>
      <c r="D154" s="31" t="str">
        <f>'common foods'!D154</f>
        <v>08100</v>
      </c>
      <c r="E154" s="2">
        <v>100</v>
      </c>
      <c r="F154" s="1">
        <f t="shared" si="5"/>
        <v>1</v>
      </c>
    </row>
    <row r="155" spans="1:6" x14ac:dyDescent="0.25">
      <c r="A155" s="1" t="s">
        <v>271</v>
      </c>
      <c r="B155" s="2">
        <v>7</v>
      </c>
      <c r="C155" s="26" t="s">
        <v>328</v>
      </c>
      <c r="D155" s="31" t="str">
        <f>'common foods'!D155</f>
        <v>08101</v>
      </c>
      <c r="E155" s="2">
        <v>100</v>
      </c>
      <c r="F155" s="1">
        <f t="shared" si="5"/>
        <v>1</v>
      </c>
    </row>
    <row r="156" spans="1:6" x14ac:dyDescent="0.25">
      <c r="A156" s="1" t="s">
        <v>271</v>
      </c>
      <c r="B156" s="2">
        <v>7</v>
      </c>
      <c r="C156" s="26" t="s">
        <v>330</v>
      </c>
      <c r="D156" s="31" t="str">
        <f>'common foods'!D156</f>
        <v>08102</v>
      </c>
      <c r="E156" s="2">
        <v>100</v>
      </c>
      <c r="F156" s="1">
        <f t="shared" si="5"/>
        <v>1</v>
      </c>
    </row>
    <row r="157" spans="1:6" x14ac:dyDescent="0.25">
      <c r="A157" s="1" t="s">
        <v>271</v>
      </c>
      <c r="B157" s="2">
        <v>7</v>
      </c>
      <c r="C157" s="26" t="s">
        <v>332</v>
      </c>
      <c r="D157" s="31" t="str">
        <f>'common foods'!D157</f>
        <v>08103</v>
      </c>
      <c r="E157" s="2">
        <v>100</v>
      </c>
      <c r="F157" s="1">
        <f t="shared" si="5"/>
        <v>1</v>
      </c>
    </row>
    <row r="158" spans="1:6" s="9" customFormat="1" x14ac:dyDescent="0.25">
      <c r="A158" s="9" t="s">
        <v>334</v>
      </c>
      <c r="B158" s="10">
        <v>8</v>
      </c>
      <c r="C158" s="37" t="str">
        <f>'common foods'!C158</f>
        <v>Peanut butter, added salt</v>
      </c>
      <c r="D158" s="10" t="str">
        <f>'common foods'!D158</f>
        <v>08098</v>
      </c>
      <c r="E158" s="10">
        <v>100</v>
      </c>
      <c r="F158" s="9">
        <f t="shared" si="5"/>
        <v>1</v>
      </c>
    </row>
    <row r="159" spans="1:6" x14ac:dyDescent="0.25">
      <c r="A159" s="1" t="s">
        <v>334</v>
      </c>
      <c r="B159" s="2">
        <v>8</v>
      </c>
      <c r="C159" s="26" t="str">
        <f>'common foods'!C159</f>
        <v>Peanut butter, no added salt or sugar</v>
      </c>
      <c r="D159" s="31" t="str">
        <f>'common foods'!D159</f>
        <v>08110</v>
      </c>
      <c r="E159" s="2">
        <v>100</v>
      </c>
      <c r="F159" s="1">
        <f t="shared" si="5"/>
        <v>1</v>
      </c>
    </row>
    <row r="160" spans="1:6" x14ac:dyDescent="0.25">
      <c r="A160" s="1" t="s">
        <v>334</v>
      </c>
      <c r="B160" s="2">
        <v>8</v>
      </c>
      <c r="C160" s="26" t="s">
        <v>339</v>
      </c>
      <c r="D160" s="2" t="str">
        <f>'common foods'!D160</f>
        <v>08104</v>
      </c>
      <c r="E160" s="2">
        <v>100</v>
      </c>
      <c r="F160" s="1">
        <f t="shared" si="5"/>
        <v>1</v>
      </c>
    </row>
    <row r="161" spans="1:26" s="13" customFormat="1" x14ac:dyDescent="0.25">
      <c r="A161" s="13" t="s">
        <v>334</v>
      </c>
      <c r="B161" s="14">
        <v>8</v>
      </c>
      <c r="C161" s="35" t="str">
        <f>'common foods'!C161</f>
        <v>Soy sauce regular</v>
      </c>
      <c r="D161" s="14" t="str">
        <f>'common foods'!D161</f>
        <v>08105</v>
      </c>
      <c r="E161" s="33">
        <v>100</v>
      </c>
      <c r="F161" s="1">
        <f t="shared" si="5"/>
        <v>1</v>
      </c>
    </row>
    <row r="162" spans="1:26" s="13" customFormat="1" x14ac:dyDescent="0.25">
      <c r="A162" s="13" t="s">
        <v>334</v>
      </c>
      <c r="B162" s="14">
        <v>8</v>
      </c>
      <c r="C162" s="35" t="str">
        <f>'common foods'!C162</f>
        <v>Soy sauce reduced salt</v>
      </c>
      <c r="D162" s="14" t="str">
        <f>'common foods'!D162</f>
        <v>08106</v>
      </c>
      <c r="E162" s="33">
        <v>100</v>
      </c>
      <c r="F162" s="1">
        <f t="shared" si="5"/>
        <v>1</v>
      </c>
    </row>
    <row r="163" spans="1:26" s="13" customFormat="1" x14ac:dyDescent="0.25">
      <c r="A163" s="13" t="s">
        <v>334</v>
      </c>
      <c r="B163" s="14">
        <v>8</v>
      </c>
      <c r="C163" s="35" t="s">
        <v>421</v>
      </c>
      <c r="D163" s="14" t="str">
        <f>'common foods'!D163</f>
        <v>08108</v>
      </c>
      <c r="E163" s="33">
        <v>100</v>
      </c>
      <c r="F163" s="1">
        <f t="shared" si="5"/>
        <v>1</v>
      </c>
    </row>
    <row r="164" spans="1:26" s="18" customFormat="1" ht="15.75" customHeight="1" x14ac:dyDescent="0.25">
      <c r="A164" s="16" t="s">
        <v>334</v>
      </c>
      <c r="B164" s="17">
        <v>8</v>
      </c>
      <c r="C164" s="16" t="s">
        <v>346</v>
      </c>
      <c r="D164" s="17" t="str">
        <f>'common foods'!D164</f>
        <v>08109</v>
      </c>
      <c r="E164" s="17">
        <v>100</v>
      </c>
      <c r="F164" s="34">
        <v>1</v>
      </c>
      <c r="G164" s="17"/>
      <c r="H164" s="17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133" customFormat="1" ht="15.75" customHeight="1" x14ac:dyDescent="0.25">
      <c r="A165" s="13" t="s">
        <v>334</v>
      </c>
      <c r="B165" s="14">
        <v>8</v>
      </c>
      <c r="C165" s="208" t="str">
        <f>'common foods'!C165</f>
        <v xml:space="preserve">Seed,sesame butter,Tahini </v>
      </c>
      <c r="D165" s="209" t="str">
        <f>'common foods'!D165</f>
        <v>08111</v>
      </c>
      <c r="E165" s="210">
        <v>100</v>
      </c>
      <c r="F165" s="212">
        <v>1</v>
      </c>
      <c r="G165" s="210"/>
      <c r="H165" s="210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s="9" customFormat="1" x14ac:dyDescent="0.25">
      <c r="A166" s="9" t="s">
        <v>348</v>
      </c>
      <c r="B166" s="10">
        <v>9</v>
      </c>
      <c r="C166" s="29" t="s">
        <v>349</v>
      </c>
      <c r="D166" s="11" t="str">
        <f>'common foods'!D166</f>
        <v>09104</v>
      </c>
      <c r="E166" s="10">
        <v>100</v>
      </c>
      <c r="F166" s="9">
        <f t="shared" ref="F166:F192" si="6">E166/100</f>
        <v>1</v>
      </c>
    </row>
    <row r="167" spans="1:26" x14ac:dyDescent="0.25">
      <c r="A167" s="1" t="s">
        <v>348</v>
      </c>
      <c r="B167" s="2">
        <v>9</v>
      </c>
      <c r="C167" s="26" t="s">
        <v>351</v>
      </c>
      <c r="D167" s="31" t="str">
        <f>'common foods'!D167</f>
        <v>09105</v>
      </c>
      <c r="E167" s="2">
        <v>100</v>
      </c>
      <c r="F167" s="1">
        <f t="shared" si="6"/>
        <v>1</v>
      </c>
    </row>
    <row r="168" spans="1:26" x14ac:dyDescent="0.25">
      <c r="A168" s="1" t="s">
        <v>348</v>
      </c>
      <c r="B168" s="2">
        <v>9</v>
      </c>
      <c r="C168" s="26" t="s">
        <v>353</v>
      </c>
      <c r="D168" s="31" t="str">
        <f>'common foods'!D168</f>
        <v>09106</v>
      </c>
      <c r="E168" s="2">
        <v>100</v>
      </c>
      <c r="F168" s="1">
        <f t="shared" si="6"/>
        <v>1</v>
      </c>
    </row>
    <row r="169" spans="1:26" x14ac:dyDescent="0.25">
      <c r="A169" s="1" t="s">
        <v>348</v>
      </c>
      <c r="B169" s="2">
        <v>9</v>
      </c>
      <c r="C169" s="26" t="s">
        <v>355</v>
      </c>
      <c r="D169" s="31" t="str">
        <f>'common foods'!D169</f>
        <v>09107</v>
      </c>
      <c r="E169" s="2">
        <v>100</v>
      </c>
      <c r="F169" s="1">
        <f t="shared" si="6"/>
        <v>1</v>
      </c>
    </row>
    <row r="170" spans="1:26" x14ac:dyDescent="0.25">
      <c r="A170" s="1" t="s">
        <v>348</v>
      </c>
      <c r="B170" s="2">
        <v>9</v>
      </c>
      <c r="C170" s="26" t="s">
        <v>357</v>
      </c>
      <c r="D170" s="31" t="str">
        <f>'common foods'!D170</f>
        <v>09108</v>
      </c>
      <c r="E170" s="2">
        <v>100</v>
      </c>
      <c r="F170" s="1">
        <f t="shared" si="6"/>
        <v>1</v>
      </c>
    </row>
    <row r="171" spans="1:26" x14ac:dyDescent="0.25">
      <c r="A171" s="1" t="s">
        <v>348</v>
      </c>
      <c r="B171" s="2">
        <v>9</v>
      </c>
      <c r="C171" s="26" t="str">
        <f>'common foods'!C171</f>
        <v>Soft drink powder</v>
      </c>
      <c r="D171" s="31" t="str">
        <f>'common foods'!D171</f>
        <v>09109</v>
      </c>
      <c r="E171" s="2">
        <v>100</v>
      </c>
      <c r="F171" s="1">
        <f t="shared" si="6"/>
        <v>1</v>
      </c>
    </row>
    <row r="172" spans="1:26" x14ac:dyDescent="0.25">
      <c r="A172" s="1" t="s">
        <v>348</v>
      </c>
      <c r="B172" s="2">
        <v>9</v>
      </c>
      <c r="C172" s="26" t="s">
        <v>361</v>
      </c>
      <c r="D172" s="2" t="str">
        <f>'common foods'!D172</f>
        <v>09110</v>
      </c>
      <c r="E172" s="31">
        <v>100</v>
      </c>
      <c r="F172" s="1">
        <f t="shared" si="6"/>
        <v>1</v>
      </c>
    </row>
    <row r="173" spans="1:26" x14ac:dyDescent="0.25">
      <c r="A173" s="1" t="s">
        <v>348</v>
      </c>
      <c r="B173" s="2">
        <v>9</v>
      </c>
      <c r="C173" s="26" t="s">
        <v>363</v>
      </c>
      <c r="D173" s="2" t="str">
        <f>'common foods'!D173</f>
        <v>09111</v>
      </c>
      <c r="E173" s="2">
        <v>100</v>
      </c>
      <c r="F173" s="1">
        <f t="shared" si="6"/>
        <v>1</v>
      </c>
    </row>
    <row r="174" spans="1:26" x14ac:dyDescent="0.25">
      <c r="A174" s="1" t="s">
        <v>348</v>
      </c>
      <c r="B174" s="2">
        <v>9</v>
      </c>
      <c r="C174" s="26" t="s">
        <v>365</v>
      </c>
      <c r="D174" s="2" t="str">
        <f>'common foods'!D174</f>
        <v>09112</v>
      </c>
      <c r="E174" s="2">
        <v>100</v>
      </c>
      <c r="F174" s="1">
        <f t="shared" si="6"/>
        <v>1</v>
      </c>
    </row>
    <row r="175" spans="1:26" x14ac:dyDescent="0.25">
      <c r="A175" s="1" t="s">
        <v>348</v>
      </c>
      <c r="B175" s="2">
        <v>9</v>
      </c>
      <c r="C175" s="26" t="s">
        <v>367</v>
      </c>
      <c r="D175" s="2" t="str">
        <f>'common foods'!D175</f>
        <v>09113</v>
      </c>
      <c r="E175" s="2">
        <v>100</v>
      </c>
      <c r="F175" s="1">
        <f t="shared" si="6"/>
        <v>1</v>
      </c>
    </row>
    <row r="176" spans="1:26" s="9" customFormat="1" x14ac:dyDescent="0.25">
      <c r="A176" s="9" t="s">
        <v>369</v>
      </c>
      <c r="B176" s="10">
        <v>10</v>
      </c>
      <c r="C176" s="29" t="s">
        <v>370</v>
      </c>
      <c r="D176" s="11" t="str">
        <f>'common foods'!D176</f>
        <v>10110</v>
      </c>
      <c r="E176" s="10">
        <v>100</v>
      </c>
      <c r="F176" s="9">
        <f t="shared" si="6"/>
        <v>1</v>
      </c>
    </row>
    <row r="177" spans="1:8" x14ac:dyDescent="0.25">
      <c r="A177" s="1" t="s">
        <v>369</v>
      </c>
      <c r="B177" s="2">
        <v>10</v>
      </c>
      <c r="C177" s="26" t="s">
        <v>372</v>
      </c>
      <c r="D177" s="31" t="str">
        <f>'common foods'!D177</f>
        <v>10111</v>
      </c>
      <c r="E177" s="2">
        <v>100</v>
      </c>
      <c r="F177" s="1">
        <f t="shared" si="6"/>
        <v>1</v>
      </c>
    </row>
    <row r="178" spans="1:8" x14ac:dyDescent="0.25">
      <c r="A178" s="1" t="s">
        <v>369</v>
      </c>
      <c r="B178" s="2">
        <v>10</v>
      </c>
      <c r="C178" s="26" t="s">
        <v>374</v>
      </c>
      <c r="D178" s="31" t="str">
        <f>'common foods'!D178</f>
        <v>10112</v>
      </c>
      <c r="E178" s="2">
        <v>100</v>
      </c>
      <c r="F178" s="1">
        <f t="shared" si="6"/>
        <v>1</v>
      </c>
    </row>
    <row r="179" spans="1:8" x14ac:dyDescent="0.25">
      <c r="A179" s="1" t="s">
        <v>369</v>
      </c>
      <c r="B179" s="2">
        <v>10</v>
      </c>
      <c r="C179" s="26" t="s">
        <v>376</v>
      </c>
      <c r="D179" s="31" t="str">
        <f>'common foods'!D179</f>
        <v>10113</v>
      </c>
      <c r="E179" s="2">
        <v>100</v>
      </c>
      <c r="F179" s="1">
        <f t="shared" si="6"/>
        <v>1</v>
      </c>
    </row>
    <row r="180" spans="1:8" x14ac:dyDescent="0.25">
      <c r="A180" s="1" t="s">
        <v>369</v>
      </c>
      <c r="B180" s="2">
        <v>10</v>
      </c>
      <c r="C180" s="26" t="s">
        <v>378</v>
      </c>
      <c r="D180" s="31" t="str">
        <f>'common foods'!D180</f>
        <v>10114</v>
      </c>
      <c r="E180" s="2">
        <v>100</v>
      </c>
      <c r="F180" s="1">
        <f t="shared" si="6"/>
        <v>1</v>
      </c>
    </row>
    <row r="181" spans="1:8" s="13" customFormat="1" x14ac:dyDescent="0.25">
      <c r="A181" s="13" t="s">
        <v>369</v>
      </c>
      <c r="B181" s="14">
        <v>10</v>
      </c>
      <c r="C181" s="35" t="s">
        <v>380</v>
      </c>
      <c r="D181" s="14" t="str">
        <f>'common foods'!D181</f>
        <v>10115</v>
      </c>
      <c r="E181" s="14">
        <v>100</v>
      </c>
      <c r="F181" s="1">
        <f t="shared" si="6"/>
        <v>1</v>
      </c>
    </row>
    <row r="182" spans="1:8" s="13" customFormat="1" x14ac:dyDescent="0.25">
      <c r="A182" s="13" t="s">
        <v>369</v>
      </c>
      <c r="B182" s="14">
        <v>10</v>
      </c>
      <c r="C182" s="35" t="s">
        <v>382</v>
      </c>
      <c r="D182" s="14" t="str">
        <f>'common foods'!D182</f>
        <v>10116</v>
      </c>
      <c r="E182" s="33">
        <v>100</v>
      </c>
      <c r="F182" s="1">
        <f t="shared" si="6"/>
        <v>1</v>
      </c>
    </row>
    <row r="183" spans="1:8" s="13" customFormat="1" x14ac:dyDescent="0.25">
      <c r="A183" s="13" t="s">
        <v>369</v>
      </c>
      <c r="B183" s="14">
        <v>10</v>
      </c>
      <c r="C183" s="35" t="s">
        <v>384</v>
      </c>
      <c r="D183" s="14" t="str">
        <f>'common foods'!D183</f>
        <v>10117</v>
      </c>
      <c r="E183" s="33">
        <v>100</v>
      </c>
      <c r="F183" s="1">
        <f t="shared" si="6"/>
        <v>1</v>
      </c>
    </row>
    <row r="184" spans="1:8" x14ac:dyDescent="0.25">
      <c r="A184" s="1" t="s">
        <v>369</v>
      </c>
      <c r="B184" s="2">
        <v>10</v>
      </c>
      <c r="C184" s="26" t="s">
        <v>386</v>
      </c>
      <c r="D184" s="2" t="str">
        <f>'common foods'!D184</f>
        <v>10118</v>
      </c>
      <c r="E184" s="31">
        <v>100</v>
      </c>
      <c r="F184" s="1">
        <f t="shared" si="6"/>
        <v>1</v>
      </c>
    </row>
    <row r="185" spans="1:8" x14ac:dyDescent="0.25">
      <c r="A185" s="1" t="s">
        <v>369</v>
      </c>
      <c r="B185" s="2">
        <v>10</v>
      </c>
      <c r="C185" s="26" t="s">
        <v>388</v>
      </c>
      <c r="D185" s="2" t="str">
        <f>'common foods'!D185</f>
        <v>10119</v>
      </c>
      <c r="E185" s="31">
        <v>100</v>
      </c>
      <c r="F185" s="1">
        <f t="shared" si="6"/>
        <v>1</v>
      </c>
    </row>
    <row r="186" spans="1:8" x14ac:dyDescent="0.25">
      <c r="A186" s="1" t="s">
        <v>369</v>
      </c>
      <c r="B186" s="2">
        <v>10</v>
      </c>
      <c r="C186" s="26" t="s">
        <v>390</v>
      </c>
      <c r="D186" s="2" t="str">
        <f>'common foods'!D186</f>
        <v>10120</v>
      </c>
      <c r="E186" s="31">
        <v>100</v>
      </c>
      <c r="F186" s="1">
        <f t="shared" si="6"/>
        <v>1</v>
      </c>
    </row>
    <row r="187" spans="1:8" x14ac:dyDescent="0.25">
      <c r="A187" s="1" t="s">
        <v>369</v>
      </c>
      <c r="B187" s="2">
        <v>10</v>
      </c>
      <c r="C187" s="26" t="s">
        <v>392</v>
      </c>
      <c r="D187" s="2">
        <f>'common foods'!D187</f>
        <v>10121</v>
      </c>
      <c r="E187" s="31">
        <v>100</v>
      </c>
      <c r="F187" s="1">
        <f t="shared" si="6"/>
        <v>1</v>
      </c>
    </row>
    <row r="188" spans="1:8" x14ac:dyDescent="0.25">
      <c r="A188" s="1" t="s">
        <v>369</v>
      </c>
      <c r="B188" s="2">
        <v>10</v>
      </c>
      <c r="C188" s="26" t="s">
        <v>393</v>
      </c>
      <c r="D188" s="2" t="str">
        <f>'common foods'!D188</f>
        <v>10122</v>
      </c>
      <c r="E188" s="31">
        <v>100</v>
      </c>
      <c r="F188" s="1">
        <f t="shared" si="6"/>
        <v>1</v>
      </c>
    </row>
    <row r="189" spans="1:8" x14ac:dyDescent="0.25">
      <c r="A189" s="1" t="s">
        <v>369</v>
      </c>
      <c r="B189" s="2">
        <v>10</v>
      </c>
      <c r="C189" s="26" t="s">
        <v>395</v>
      </c>
      <c r="D189" s="2" t="str">
        <f>'common foods'!D189</f>
        <v>10123</v>
      </c>
      <c r="E189" s="31">
        <v>100</v>
      </c>
      <c r="F189" s="1">
        <f t="shared" si="6"/>
        <v>1</v>
      </c>
    </row>
    <row r="190" spans="1:8" s="9" customFormat="1" x14ac:dyDescent="0.25">
      <c r="A190" s="9" t="s">
        <v>397</v>
      </c>
      <c r="B190" s="10">
        <v>11</v>
      </c>
      <c r="C190" s="29" t="s">
        <v>398</v>
      </c>
      <c r="D190" s="11" t="str">
        <f>'common foods'!D190</f>
        <v>11115</v>
      </c>
      <c r="E190" s="10">
        <v>100</v>
      </c>
      <c r="F190" s="9">
        <f t="shared" si="6"/>
        <v>1</v>
      </c>
    </row>
    <row r="191" spans="1:8" x14ac:dyDescent="0.25">
      <c r="A191" s="1" t="s">
        <v>397</v>
      </c>
      <c r="B191" s="2">
        <v>11</v>
      </c>
      <c r="C191" s="26" t="s">
        <v>400</v>
      </c>
      <c r="D191" s="31" t="str">
        <f>'common foods'!D191</f>
        <v>11116</v>
      </c>
      <c r="E191" s="2">
        <v>100</v>
      </c>
      <c r="F191" s="1">
        <f t="shared" si="6"/>
        <v>1</v>
      </c>
    </row>
    <row r="192" spans="1:8" s="9" customFormat="1" x14ac:dyDescent="0.25">
      <c r="A192" s="9" t="s">
        <v>402</v>
      </c>
      <c r="B192" s="10">
        <v>12</v>
      </c>
      <c r="C192" s="9" t="s">
        <v>403</v>
      </c>
      <c r="D192" s="10">
        <f>'common foods'!D192</f>
        <v>12001</v>
      </c>
      <c r="E192" s="10">
        <v>100</v>
      </c>
      <c r="F192" s="38">
        <f t="shared" si="6"/>
        <v>1</v>
      </c>
      <c r="G192" s="10"/>
      <c r="H192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2"/>
  <sheetViews>
    <sheetView workbookViewId="0">
      <selection activeCell="B18" sqref="B18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025" s="8" customFormat="1" x14ac:dyDescent="0.25">
      <c r="A1" s="3" t="s">
        <v>0</v>
      </c>
      <c r="B1" s="39" t="s">
        <v>2</v>
      </c>
      <c r="C1" s="40" t="s">
        <v>3</v>
      </c>
      <c r="D1" s="41" t="s">
        <v>422</v>
      </c>
      <c r="E1" s="41" t="s">
        <v>423</v>
      </c>
      <c r="F1" s="41" t="s">
        <v>424</v>
      </c>
      <c r="G1" s="41" t="s">
        <v>425</v>
      </c>
      <c r="H1" s="41" t="s">
        <v>426</v>
      </c>
      <c r="I1" s="41" t="s">
        <v>427</v>
      </c>
      <c r="J1" s="41" t="s">
        <v>428</v>
      </c>
      <c r="K1" s="41" t="s">
        <v>429</v>
      </c>
      <c r="L1" s="27" t="s">
        <v>430</v>
      </c>
      <c r="M1" s="27" t="s">
        <v>431</v>
      </c>
    </row>
    <row r="2" spans="1:1025" s="221" customFormat="1" x14ac:dyDescent="0.25">
      <c r="A2" s="221" t="s">
        <v>271</v>
      </c>
      <c r="B2" s="222" t="s">
        <v>293</v>
      </c>
      <c r="C2" s="223" t="str">
        <f>'common foods'!$D$138</f>
        <v>05075</v>
      </c>
      <c r="D2" s="224">
        <v>906.18</v>
      </c>
      <c r="E2" s="224">
        <v>10.65</v>
      </c>
      <c r="F2" s="224">
        <v>4.3499999999999996</v>
      </c>
      <c r="G2" s="224">
        <v>0</v>
      </c>
      <c r="H2" s="224">
        <v>0</v>
      </c>
      <c r="I2" s="224">
        <v>0</v>
      </c>
      <c r="J2" s="224">
        <v>30.13</v>
      </c>
      <c r="K2" s="224">
        <v>2430</v>
      </c>
    </row>
    <row r="3" spans="1:1025" s="225" customFormat="1" x14ac:dyDescent="0.25">
      <c r="A3" s="221" t="s">
        <v>271</v>
      </c>
      <c r="B3" s="222" t="s">
        <v>295</v>
      </c>
      <c r="C3" s="223" t="str">
        <f>'common foods'!$D$139</f>
        <v>05076</v>
      </c>
      <c r="D3" s="224">
        <v>439.79</v>
      </c>
      <c r="E3" s="224">
        <v>5.0999999999999996</v>
      </c>
      <c r="F3" s="224">
        <v>1.879</v>
      </c>
      <c r="G3" s="224">
        <v>1.77</v>
      </c>
      <c r="H3" s="224">
        <v>0</v>
      </c>
      <c r="I3" s="224">
        <v>0</v>
      </c>
      <c r="J3" s="224">
        <v>13</v>
      </c>
      <c r="K3" s="224">
        <v>1500</v>
      </c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/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/>
      <c r="DX3" s="221"/>
      <c r="DY3" s="221"/>
      <c r="DZ3" s="221"/>
      <c r="EA3" s="221"/>
      <c r="EB3" s="221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1"/>
      <c r="FR3" s="221"/>
      <c r="FS3" s="221"/>
      <c r="FT3" s="221"/>
      <c r="FU3" s="221"/>
      <c r="FV3" s="221"/>
      <c r="FW3" s="221"/>
      <c r="FX3" s="221"/>
      <c r="FY3" s="221"/>
      <c r="FZ3" s="221"/>
      <c r="GA3" s="221"/>
      <c r="GB3" s="221"/>
      <c r="GC3" s="221"/>
      <c r="GD3" s="221"/>
      <c r="GE3" s="221"/>
      <c r="GF3" s="221"/>
      <c r="GG3" s="221"/>
      <c r="GH3" s="221"/>
      <c r="GI3" s="221"/>
      <c r="GJ3" s="221"/>
      <c r="GK3" s="221"/>
      <c r="GL3" s="221"/>
      <c r="GM3" s="221"/>
      <c r="GN3" s="221"/>
      <c r="GO3" s="221"/>
      <c r="GP3" s="221"/>
      <c r="GQ3" s="221"/>
      <c r="GR3" s="221"/>
      <c r="GS3" s="221"/>
      <c r="GT3" s="221"/>
      <c r="GU3" s="221"/>
      <c r="GV3" s="221"/>
      <c r="GW3" s="221"/>
      <c r="GX3" s="221"/>
      <c r="GY3" s="221"/>
      <c r="GZ3" s="221"/>
      <c r="HA3" s="221"/>
      <c r="HB3" s="221"/>
      <c r="HC3" s="221"/>
      <c r="HD3" s="221"/>
      <c r="HE3" s="221"/>
      <c r="HF3" s="221"/>
      <c r="HG3" s="221"/>
      <c r="HH3" s="221"/>
      <c r="HI3" s="221"/>
      <c r="HJ3" s="221"/>
      <c r="HK3" s="221"/>
      <c r="HL3" s="221"/>
      <c r="HM3" s="221"/>
      <c r="HN3" s="221"/>
      <c r="HO3" s="221"/>
      <c r="HP3" s="221"/>
      <c r="HQ3" s="221"/>
      <c r="HR3" s="221"/>
      <c r="HS3" s="221"/>
      <c r="HT3" s="221"/>
      <c r="HU3" s="221"/>
      <c r="HV3" s="221"/>
      <c r="HW3" s="221"/>
      <c r="HX3" s="221"/>
      <c r="HY3" s="221"/>
      <c r="HZ3" s="221"/>
      <c r="IA3" s="221"/>
      <c r="IB3" s="221"/>
      <c r="IC3" s="221"/>
      <c r="ID3" s="221"/>
      <c r="IE3" s="221"/>
      <c r="IF3" s="221"/>
      <c r="IG3" s="221"/>
      <c r="IH3" s="221"/>
      <c r="II3" s="221"/>
      <c r="IJ3" s="221"/>
      <c r="IK3" s="221"/>
      <c r="IL3" s="221"/>
      <c r="IM3" s="221"/>
      <c r="IN3" s="221"/>
      <c r="IO3" s="221"/>
      <c r="IP3" s="221"/>
      <c r="IQ3" s="221"/>
      <c r="IR3" s="221"/>
      <c r="IS3" s="221"/>
      <c r="IT3" s="221"/>
      <c r="IU3" s="221"/>
      <c r="IV3" s="221"/>
      <c r="IW3" s="221"/>
      <c r="IX3" s="221"/>
      <c r="IY3" s="221"/>
      <c r="IZ3" s="221"/>
      <c r="JA3" s="221"/>
      <c r="JB3" s="221"/>
      <c r="JC3" s="221"/>
      <c r="JD3" s="221"/>
      <c r="JE3" s="221"/>
      <c r="JF3" s="221"/>
      <c r="JG3" s="221"/>
      <c r="JH3" s="221"/>
      <c r="JI3" s="221"/>
      <c r="JJ3" s="221"/>
      <c r="JK3" s="221"/>
      <c r="JL3" s="221"/>
      <c r="JM3" s="221"/>
      <c r="JN3" s="221"/>
      <c r="JO3" s="221"/>
      <c r="JP3" s="221"/>
      <c r="JQ3" s="221"/>
      <c r="JR3" s="221"/>
      <c r="JS3" s="221"/>
      <c r="JT3" s="221"/>
      <c r="JU3" s="221"/>
      <c r="JV3" s="221"/>
      <c r="JW3" s="221"/>
      <c r="JX3" s="221"/>
      <c r="JY3" s="221"/>
      <c r="JZ3" s="221"/>
      <c r="KA3" s="221"/>
      <c r="KB3" s="221"/>
      <c r="KC3" s="221"/>
      <c r="KD3" s="221"/>
      <c r="KE3" s="221"/>
      <c r="KF3" s="221"/>
      <c r="KG3" s="221"/>
      <c r="KH3" s="221"/>
      <c r="KI3" s="221"/>
      <c r="KJ3" s="221"/>
      <c r="KK3" s="221"/>
      <c r="KL3" s="221"/>
      <c r="KM3" s="221"/>
      <c r="KN3" s="221"/>
      <c r="KO3" s="221"/>
      <c r="KP3" s="221"/>
      <c r="KQ3" s="221"/>
      <c r="KR3" s="221"/>
      <c r="KS3" s="221"/>
      <c r="KT3" s="221"/>
      <c r="KU3" s="221"/>
      <c r="KV3" s="221"/>
      <c r="KW3" s="221"/>
      <c r="KX3" s="221"/>
      <c r="KY3" s="221"/>
      <c r="KZ3" s="221"/>
      <c r="LA3" s="221"/>
      <c r="LB3" s="221"/>
      <c r="LC3" s="221"/>
      <c r="LD3" s="221"/>
      <c r="LE3" s="221"/>
      <c r="LF3" s="221"/>
      <c r="LG3" s="221"/>
      <c r="LH3" s="221"/>
      <c r="LI3" s="221"/>
      <c r="LJ3" s="221"/>
      <c r="LK3" s="221"/>
      <c r="LL3" s="221"/>
      <c r="LM3" s="221"/>
      <c r="LN3" s="221"/>
      <c r="LO3" s="221"/>
      <c r="LP3" s="221"/>
      <c r="LQ3" s="221"/>
      <c r="LR3" s="221"/>
      <c r="LS3" s="221"/>
      <c r="LT3" s="221"/>
      <c r="LU3" s="221"/>
      <c r="LV3" s="221"/>
      <c r="LW3" s="221"/>
      <c r="LX3" s="221"/>
      <c r="LY3" s="221"/>
      <c r="LZ3" s="221"/>
      <c r="MA3" s="221"/>
      <c r="MB3" s="221"/>
      <c r="MC3" s="221"/>
      <c r="MD3" s="221"/>
      <c r="ME3" s="221"/>
      <c r="MF3" s="221"/>
      <c r="MG3" s="221"/>
      <c r="MH3" s="221"/>
      <c r="MI3" s="221"/>
      <c r="MJ3" s="221"/>
      <c r="MK3" s="221"/>
      <c r="ML3" s="221"/>
      <c r="MM3" s="221"/>
      <c r="MN3" s="221"/>
      <c r="MO3" s="221"/>
      <c r="MP3" s="221"/>
      <c r="MQ3" s="221"/>
      <c r="MR3" s="221"/>
      <c r="MS3" s="221"/>
      <c r="MT3" s="221"/>
      <c r="MU3" s="221"/>
      <c r="MV3" s="221"/>
      <c r="MW3" s="221"/>
      <c r="MX3" s="221"/>
      <c r="MY3" s="221"/>
      <c r="MZ3" s="221"/>
      <c r="NA3" s="221"/>
      <c r="NB3" s="221"/>
      <c r="NC3" s="221"/>
      <c r="ND3" s="221"/>
      <c r="NE3" s="221"/>
      <c r="NF3" s="221"/>
      <c r="NG3" s="221"/>
      <c r="NH3" s="221"/>
      <c r="NI3" s="221"/>
      <c r="NJ3" s="221"/>
      <c r="NK3" s="221"/>
      <c r="NL3" s="221"/>
      <c r="NM3" s="221"/>
      <c r="NN3" s="221"/>
      <c r="NO3" s="221"/>
      <c r="NP3" s="221"/>
      <c r="NQ3" s="221"/>
      <c r="NR3" s="221"/>
      <c r="NS3" s="221"/>
      <c r="NT3" s="221"/>
      <c r="NU3" s="221"/>
      <c r="NV3" s="221"/>
      <c r="NW3" s="221"/>
      <c r="NX3" s="221"/>
      <c r="NY3" s="221"/>
      <c r="NZ3" s="221"/>
      <c r="OA3" s="221"/>
      <c r="OB3" s="221"/>
      <c r="OC3" s="221"/>
      <c r="OD3" s="221"/>
      <c r="OE3" s="221"/>
      <c r="OF3" s="221"/>
      <c r="OG3" s="221"/>
      <c r="OH3" s="221"/>
      <c r="OI3" s="221"/>
      <c r="OJ3" s="221"/>
      <c r="OK3" s="221"/>
      <c r="OL3" s="221"/>
      <c r="OM3" s="221"/>
      <c r="ON3" s="221"/>
      <c r="OO3" s="221"/>
      <c r="OP3" s="221"/>
      <c r="OQ3" s="221"/>
      <c r="OR3" s="221"/>
      <c r="OS3" s="221"/>
      <c r="OT3" s="221"/>
      <c r="OU3" s="221"/>
      <c r="OV3" s="221"/>
      <c r="OW3" s="221"/>
      <c r="OX3" s="221"/>
      <c r="OY3" s="221"/>
      <c r="OZ3" s="221"/>
      <c r="PA3" s="221"/>
      <c r="PB3" s="221"/>
      <c r="PC3" s="221"/>
      <c r="PD3" s="221"/>
      <c r="PE3" s="221"/>
      <c r="PF3" s="221"/>
      <c r="PG3" s="221"/>
      <c r="PH3" s="221"/>
      <c r="PI3" s="221"/>
      <c r="PJ3" s="221"/>
      <c r="PK3" s="221"/>
      <c r="PL3" s="221"/>
      <c r="PM3" s="221"/>
      <c r="PN3" s="221"/>
      <c r="PO3" s="221"/>
      <c r="PP3" s="221"/>
      <c r="PQ3" s="221"/>
      <c r="PR3" s="221"/>
      <c r="PS3" s="221"/>
      <c r="PT3" s="221"/>
      <c r="PU3" s="221"/>
      <c r="PV3" s="221"/>
      <c r="PW3" s="221"/>
      <c r="PX3" s="221"/>
      <c r="PY3" s="221"/>
      <c r="PZ3" s="221"/>
      <c r="QA3" s="221"/>
      <c r="QB3" s="221"/>
      <c r="QC3" s="221"/>
      <c r="QD3" s="221"/>
      <c r="QE3" s="221"/>
      <c r="QF3" s="221"/>
      <c r="QG3" s="221"/>
      <c r="QH3" s="221"/>
      <c r="QI3" s="221"/>
      <c r="QJ3" s="221"/>
      <c r="QK3" s="221"/>
      <c r="QL3" s="221"/>
      <c r="QM3" s="221"/>
      <c r="QN3" s="221"/>
      <c r="QO3" s="221"/>
      <c r="QP3" s="221"/>
      <c r="QQ3" s="221"/>
      <c r="QR3" s="221"/>
      <c r="QS3" s="221"/>
      <c r="QT3" s="221"/>
      <c r="QU3" s="221"/>
      <c r="QV3" s="221"/>
      <c r="QW3" s="221"/>
      <c r="QX3" s="221"/>
      <c r="QY3" s="221"/>
      <c r="QZ3" s="221"/>
      <c r="RA3" s="221"/>
      <c r="RB3" s="221"/>
      <c r="RC3" s="221"/>
      <c r="RD3" s="221"/>
      <c r="RE3" s="221"/>
      <c r="RF3" s="221"/>
      <c r="RG3" s="221"/>
      <c r="RH3" s="221"/>
      <c r="RI3" s="221"/>
      <c r="RJ3" s="221"/>
      <c r="RK3" s="221"/>
      <c r="RL3" s="221"/>
      <c r="RM3" s="221"/>
      <c r="RN3" s="221"/>
      <c r="RO3" s="221"/>
      <c r="RP3" s="221"/>
      <c r="RQ3" s="221"/>
      <c r="RR3" s="221"/>
      <c r="RS3" s="221"/>
      <c r="RT3" s="221"/>
      <c r="RU3" s="221"/>
      <c r="RV3" s="221"/>
      <c r="RW3" s="221"/>
      <c r="RX3" s="221"/>
      <c r="RY3" s="221"/>
      <c r="RZ3" s="221"/>
      <c r="SA3" s="221"/>
      <c r="SB3" s="221"/>
      <c r="SC3" s="221"/>
      <c r="SD3" s="221"/>
      <c r="SE3" s="221"/>
      <c r="SF3" s="221"/>
      <c r="SG3" s="221"/>
      <c r="SH3" s="221"/>
      <c r="SI3" s="221"/>
      <c r="SJ3" s="221"/>
      <c r="SK3" s="221"/>
      <c r="SL3" s="221"/>
      <c r="SM3" s="221"/>
      <c r="SN3" s="221"/>
      <c r="SO3" s="221"/>
      <c r="SP3" s="221"/>
      <c r="SQ3" s="221"/>
      <c r="SR3" s="221"/>
      <c r="SS3" s="221"/>
      <c r="ST3" s="221"/>
      <c r="SU3" s="221"/>
      <c r="SV3" s="221"/>
      <c r="SW3" s="221"/>
      <c r="SX3" s="221"/>
      <c r="SY3" s="221"/>
      <c r="SZ3" s="221"/>
      <c r="TA3" s="221"/>
      <c r="TB3" s="221"/>
      <c r="TC3" s="221"/>
      <c r="TD3" s="221"/>
      <c r="TE3" s="221"/>
      <c r="TF3" s="221"/>
      <c r="TG3" s="221"/>
      <c r="TH3" s="221"/>
      <c r="TI3" s="221"/>
      <c r="TJ3" s="221"/>
      <c r="TK3" s="221"/>
      <c r="TL3" s="221"/>
      <c r="TM3" s="221"/>
      <c r="TN3" s="221"/>
      <c r="TO3" s="221"/>
      <c r="TP3" s="221"/>
      <c r="TQ3" s="221"/>
      <c r="TR3" s="221"/>
      <c r="TS3" s="221"/>
      <c r="TT3" s="221"/>
      <c r="TU3" s="221"/>
      <c r="TV3" s="221"/>
      <c r="TW3" s="221"/>
      <c r="TX3" s="221"/>
      <c r="TY3" s="221"/>
      <c r="TZ3" s="221"/>
      <c r="UA3" s="221"/>
      <c r="UB3" s="221"/>
      <c r="UC3" s="221"/>
      <c r="UD3" s="221"/>
      <c r="UE3" s="221"/>
      <c r="UF3" s="221"/>
      <c r="UG3" s="221"/>
      <c r="UH3" s="221"/>
      <c r="UI3" s="221"/>
      <c r="UJ3" s="221"/>
      <c r="UK3" s="221"/>
      <c r="UL3" s="221"/>
      <c r="UM3" s="221"/>
      <c r="UN3" s="221"/>
      <c r="UO3" s="221"/>
      <c r="UP3" s="221"/>
      <c r="UQ3" s="221"/>
      <c r="UR3" s="221"/>
      <c r="US3" s="221"/>
      <c r="UT3" s="221"/>
      <c r="UU3" s="221"/>
      <c r="UV3" s="221"/>
      <c r="UW3" s="221"/>
      <c r="UX3" s="221"/>
      <c r="UY3" s="221"/>
      <c r="UZ3" s="221"/>
      <c r="VA3" s="221"/>
      <c r="VB3" s="221"/>
      <c r="VC3" s="221"/>
      <c r="VD3" s="221"/>
      <c r="VE3" s="221"/>
      <c r="VF3" s="221"/>
      <c r="VG3" s="221"/>
      <c r="VH3" s="221"/>
      <c r="VI3" s="221"/>
      <c r="VJ3" s="221"/>
      <c r="VK3" s="221"/>
      <c r="VL3" s="221"/>
      <c r="VM3" s="221"/>
      <c r="VN3" s="221"/>
      <c r="VO3" s="221"/>
      <c r="VP3" s="221"/>
      <c r="VQ3" s="221"/>
      <c r="VR3" s="221"/>
      <c r="VS3" s="221"/>
      <c r="VT3" s="221"/>
      <c r="VU3" s="221"/>
      <c r="VV3" s="221"/>
      <c r="VW3" s="221"/>
      <c r="VX3" s="221"/>
      <c r="VY3" s="221"/>
      <c r="VZ3" s="221"/>
      <c r="WA3" s="221"/>
      <c r="WB3" s="221"/>
      <c r="WC3" s="221"/>
      <c r="WD3" s="221"/>
      <c r="WE3" s="221"/>
      <c r="WF3" s="221"/>
      <c r="WG3" s="221"/>
      <c r="WH3" s="221"/>
      <c r="WI3" s="221"/>
      <c r="WJ3" s="221"/>
      <c r="WK3" s="221"/>
      <c r="WL3" s="221"/>
      <c r="WM3" s="221"/>
      <c r="WN3" s="221"/>
      <c r="WO3" s="221"/>
      <c r="WP3" s="221"/>
      <c r="WQ3" s="221"/>
      <c r="WR3" s="221"/>
      <c r="WS3" s="221"/>
      <c r="WT3" s="221"/>
      <c r="WU3" s="221"/>
      <c r="WV3" s="221"/>
      <c r="WW3" s="221"/>
      <c r="WX3" s="221"/>
      <c r="WY3" s="221"/>
      <c r="WZ3" s="221"/>
      <c r="XA3" s="221"/>
      <c r="XB3" s="221"/>
      <c r="XC3" s="221"/>
      <c r="XD3" s="221"/>
      <c r="XE3" s="221"/>
      <c r="XF3" s="221"/>
      <c r="XG3" s="221"/>
      <c r="XH3" s="221"/>
      <c r="XI3" s="221"/>
      <c r="XJ3" s="221"/>
      <c r="XK3" s="221"/>
      <c r="XL3" s="221"/>
      <c r="XM3" s="221"/>
      <c r="XN3" s="221"/>
      <c r="XO3" s="221"/>
      <c r="XP3" s="221"/>
      <c r="XQ3" s="221"/>
      <c r="XR3" s="221"/>
      <c r="XS3" s="221"/>
      <c r="XT3" s="221"/>
      <c r="XU3" s="221"/>
      <c r="XV3" s="221"/>
      <c r="XW3" s="221"/>
      <c r="XX3" s="221"/>
      <c r="XY3" s="221"/>
      <c r="XZ3" s="221"/>
      <c r="YA3" s="221"/>
      <c r="YB3" s="221"/>
      <c r="YC3" s="221"/>
      <c r="YD3" s="221"/>
      <c r="YE3" s="221"/>
      <c r="YF3" s="221"/>
      <c r="YG3" s="221"/>
      <c r="YH3" s="221"/>
      <c r="YI3" s="221"/>
      <c r="YJ3" s="221"/>
      <c r="YK3" s="221"/>
      <c r="YL3" s="221"/>
      <c r="YM3" s="221"/>
      <c r="YN3" s="221"/>
      <c r="YO3" s="221"/>
      <c r="YP3" s="221"/>
      <c r="YQ3" s="221"/>
      <c r="YR3" s="221"/>
      <c r="YS3" s="221"/>
      <c r="YT3" s="221"/>
      <c r="YU3" s="221"/>
      <c r="YV3" s="221"/>
      <c r="YW3" s="221"/>
      <c r="YX3" s="221"/>
      <c r="YY3" s="221"/>
      <c r="YZ3" s="221"/>
      <c r="ZA3" s="221"/>
      <c r="ZB3" s="221"/>
      <c r="ZC3" s="221"/>
      <c r="ZD3" s="221"/>
      <c r="ZE3" s="221"/>
      <c r="ZF3" s="221"/>
      <c r="ZG3" s="221"/>
      <c r="ZH3" s="221"/>
      <c r="ZI3" s="221"/>
      <c r="ZJ3" s="221"/>
      <c r="ZK3" s="221"/>
      <c r="ZL3" s="221"/>
      <c r="ZM3" s="221"/>
      <c r="ZN3" s="221"/>
      <c r="ZO3" s="221"/>
      <c r="ZP3" s="221"/>
      <c r="ZQ3" s="221"/>
      <c r="ZR3" s="221"/>
      <c r="ZS3" s="221"/>
      <c r="ZT3" s="221"/>
      <c r="ZU3" s="221"/>
      <c r="ZV3" s="221"/>
      <c r="ZW3" s="221"/>
      <c r="ZX3" s="221"/>
      <c r="ZY3" s="221"/>
      <c r="ZZ3" s="221"/>
      <c r="AAA3" s="221"/>
      <c r="AAB3" s="221"/>
      <c r="AAC3" s="221"/>
      <c r="AAD3" s="221"/>
      <c r="AAE3" s="221"/>
      <c r="AAF3" s="221"/>
      <c r="AAG3" s="221"/>
      <c r="AAH3" s="221"/>
      <c r="AAI3" s="221"/>
      <c r="AAJ3" s="221"/>
      <c r="AAK3" s="221"/>
      <c r="AAL3" s="221"/>
      <c r="AAM3" s="221"/>
      <c r="AAN3" s="221"/>
      <c r="AAO3" s="221"/>
      <c r="AAP3" s="221"/>
      <c r="AAQ3" s="221"/>
      <c r="AAR3" s="221"/>
      <c r="AAS3" s="221"/>
      <c r="AAT3" s="221"/>
      <c r="AAU3" s="221"/>
      <c r="AAV3" s="221"/>
      <c r="AAW3" s="221"/>
      <c r="AAX3" s="221"/>
      <c r="AAY3" s="221"/>
      <c r="AAZ3" s="221"/>
      <c r="ABA3" s="221"/>
      <c r="ABB3" s="221"/>
      <c r="ABC3" s="221"/>
      <c r="ABD3" s="221"/>
      <c r="ABE3" s="221"/>
      <c r="ABF3" s="221"/>
      <c r="ABG3" s="221"/>
      <c r="ABH3" s="221"/>
      <c r="ABI3" s="221"/>
      <c r="ABJ3" s="221"/>
      <c r="ABK3" s="221"/>
      <c r="ABL3" s="221"/>
      <c r="ABM3" s="221"/>
      <c r="ABN3" s="221"/>
      <c r="ABO3" s="221"/>
      <c r="ABP3" s="221"/>
      <c r="ABQ3" s="221"/>
      <c r="ABR3" s="221"/>
      <c r="ABS3" s="221"/>
      <c r="ABT3" s="221"/>
      <c r="ABU3" s="221"/>
      <c r="ABV3" s="221"/>
      <c r="ABW3" s="221"/>
      <c r="ABX3" s="221"/>
      <c r="ABY3" s="221"/>
      <c r="ABZ3" s="221"/>
      <c r="ACA3" s="221"/>
      <c r="ACB3" s="221"/>
      <c r="ACC3" s="221"/>
      <c r="ACD3" s="221"/>
      <c r="ACE3" s="221"/>
      <c r="ACF3" s="221"/>
      <c r="ACG3" s="221"/>
      <c r="ACH3" s="221"/>
      <c r="ACI3" s="221"/>
      <c r="ACJ3" s="221"/>
      <c r="ACK3" s="221"/>
      <c r="ACL3" s="221"/>
      <c r="ACM3" s="221"/>
      <c r="ACN3" s="221"/>
      <c r="ACO3" s="221"/>
      <c r="ACP3" s="221"/>
      <c r="ACQ3" s="221"/>
      <c r="ACR3" s="221"/>
      <c r="ACS3" s="221"/>
      <c r="ACT3" s="221"/>
      <c r="ACU3" s="221"/>
      <c r="ACV3" s="221"/>
      <c r="ACW3" s="221"/>
      <c r="ACX3" s="221"/>
      <c r="ACY3" s="221"/>
      <c r="ACZ3" s="221"/>
      <c r="ADA3" s="221"/>
      <c r="ADB3" s="221"/>
      <c r="ADC3" s="221"/>
      <c r="ADD3" s="221"/>
      <c r="ADE3" s="221"/>
      <c r="ADF3" s="221"/>
      <c r="ADG3" s="221"/>
      <c r="ADH3" s="221"/>
      <c r="ADI3" s="221"/>
      <c r="ADJ3" s="221"/>
      <c r="ADK3" s="221"/>
      <c r="ADL3" s="221"/>
      <c r="ADM3" s="221"/>
      <c r="ADN3" s="221"/>
      <c r="ADO3" s="221"/>
      <c r="ADP3" s="221"/>
      <c r="ADQ3" s="221"/>
      <c r="ADR3" s="221"/>
      <c r="ADS3" s="221"/>
      <c r="ADT3" s="221"/>
      <c r="ADU3" s="221"/>
      <c r="ADV3" s="221"/>
      <c r="ADW3" s="221"/>
      <c r="ADX3" s="221"/>
      <c r="ADY3" s="221"/>
      <c r="ADZ3" s="221"/>
      <c r="AEA3" s="221"/>
      <c r="AEB3" s="221"/>
      <c r="AEC3" s="221"/>
      <c r="AED3" s="221"/>
      <c r="AEE3" s="221"/>
      <c r="AEF3" s="221"/>
      <c r="AEG3" s="221"/>
      <c r="AEH3" s="221"/>
      <c r="AEI3" s="221"/>
      <c r="AEJ3" s="221"/>
      <c r="AEK3" s="221"/>
      <c r="AEL3" s="221"/>
      <c r="AEM3" s="221"/>
      <c r="AEN3" s="221"/>
      <c r="AEO3" s="221"/>
      <c r="AEP3" s="221"/>
      <c r="AEQ3" s="221"/>
      <c r="AER3" s="221"/>
      <c r="AES3" s="221"/>
      <c r="AET3" s="221"/>
      <c r="AEU3" s="221"/>
      <c r="AEV3" s="221"/>
      <c r="AEW3" s="221"/>
      <c r="AEX3" s="221"/>
      <c r="AEY3" s="221"/>
      <c r="AEZ3" s="221"/>
      <c r="AFA3" s="221"/>
      <c r="AFB3" s="221"/>
      <c r="AFC3" s="221"/>
      <c r="AFD3" s="221"/>
      <c r="AFE3" s="221"/>
      <c r="AFF3" s="221"/>
      <c r="AFG3" s="221"/>
      <c r="AFH3" s="221"/>
      <c r="AFI3" s="221"/>
      <c r="AFJ3" s="221"/>
      <c r="AFK3" s="221"/>
      <c r="AFL3" s="221"/>
      <c r="AFM3" s="221"/>
      <c r="AFN3" s="221"/>
      <c r="AFO3" s="221"/>
      <c r="AFP3" s="221"/>
      <c r="AFQ3" s="221"/>
      <c r="AFR3" s="221"/>
      <c r="AFS3" s="221"/>
      <c r="AFT3" s="221"/>
      <c r="AFU3" s="221"/>
      <c r="AFV3" s="221"/>
      <c r="AFW3" s="221"/>
      <c r="AFX3" s="221"/>
      <c r="AFY3" s="221"/>
      <c r="AFZ3" s="221"/>
      <c r="AGA3" s="221"/>
      <c r="AGB3" s="221"/>
      <c r="AGC3" s="221"/>
      <c r="AGD3" s="221"/>
      <c r="AGE3" s="221"/>
      <c r="AGF3" s="221"/>
      <c r="AGG3" s="221"/>
      <c r="AGH3" s="221"/>
      <c r="AGI3" s="221"/>
      <c r="AGJ3" s="221"/>
      <c r="AGK3" s="221"/>
      <c r="AGL3" s="221"/>
      <c r="AGM3" s="221"/>
      <c r="AGN3" s="221"/>
      <c r="AGO3" s="221"/>
      <c r="AGP3" s="221"/>
      <c r="AGQ3" s="221"/>
      <c r="AGR3" s="221"/>
      <c r="AGS3" s="221"/>
      <c r="AGT3" s="221"/>
      <c r="AGU3" s="221"/>
      <c r="AGV3" s="221"/>
      <c r="AGW3" s="221"/>
      <c r="AGX3" s="221"/>
      <c r="AGY3" s="221"/>
      <c r="AGZ3" s="221"/>
      <c r="AHA3" s="221"/>
      <c r="AHB3" s="221"/>
      <c r="AHC3" s="221"/>
      <c r="AHD3" s="221"/>
      <c r="AHE3" s="221"/>
      <c r="AHF3" s="221"/>
      <c r="AHG3" s="221"/>
      <c r="AHH3" s="221"/>
      <c r="AHI3" s="221"/>
      <c r="AHJ3" s="221"/>
      <c r="AHK3" s="221"/>
      <c r="AHL3" s="221"/>
      <c r="AHM3" s="221"/>
      <c r="AHN3" s="221"/>
      <c r="AHO3" s="221"/>
      <c r="AHP3" s="221"/>
      <c r="AHQ3" s="221"/>
      <c r="AHR3" s="221"/>
      <c r="AHS3" s="221"/>
      <c r="AHT3" s="221"/>
      <c r="AHU3" s="221"/>
      <c r="AHV3" s="221"/>
      <c r="AHW3" s="221"/>
      <c r="AHX3" s="221"/>
      <c r="AHY3" s="221"/>
      <c r="AHZ3" s="221"/>
      <c r="AIA3" s="221"/>
      <c r="AIB3" s="221"/>
      <c r="AIC3" s="221"/>
      <c r="AID3" s="221"/>
      <c r="AIE3" s="221"/>
      <c r="AIF3" s="221"/>
      <c r="AIG3" s="221"/>
      <c r="AIH3" s="221"/>
      <c r="AII3" s="221"/>
      <c r="AIJ3" s="221"/>
      <c r="AIK3" s="221"/>
      <c r="AIL3" s="221"/>
      <c r="AIM3" s="221"/>
      <c r="AIN3" s="221"/>
      <c r="AIO3" s="221"/>
      <c r="AIP3" s="221"/>
      <c r="AIQ3" s="221"/>
      <c r="AIR3" s="221"/>
      <c r="AIS3" s="221"/>
      <c r="AIT3" s="221"/>
      <c r="AIU3" s="221"/>
      <c r="AIV3" s="221"/>
      <c r="AIW3" s="221"/>
      <c r="AIX3" s="221"/>
      <c r="AIY3" s="221"/>
      <c r="AIZ3" s="221"/>
      <c r="AJA3" s="221"/>
      <c r="AJB3" s="221"/>
      <c r="AJC3" s="221"/>
      <c r="AJD3" s="221"/>
      <c r="AJE3" s="221"/>
      <c r="AJF3" s="221"/>
      <c r="AJG3" s="221"/>
      <c r="AJH3" s="221"/>
      <c r="AJI3" s="221"/>
      <c r="AJJ3" s="221"/>
      <c r="AJK3" s="221"/>
      <c r="AJL3" s="221"/>
      <c r="AJM3" s="221"/>
      <c r="AJN3" s="221"/>
      <c r="AJO3" s="221"/>
      <c r="AJP3" s="221"/>
      <c r="AJQ3" s="221"/>
      <c r="AJR3" s="221"/>
      <c r="AJS3" s="221"/>
      <c r="AJT3" s="221"/>
      <c r="AJU3" s="221"/>
      <c r="AJV3" s="221"/>
      <c r="AJW3" s="221"/>
      <c r="AJX3" s="221"/>
      <c r="AJY3" s="221"/>
      <c r="AJZ3" s="221"/>
      <c r="AKA3" s="221"/>
      <c r="AKB3" s="221"/>
      <c r="AKC3" s="221"/>
      <c r="AKD3" s="221"/>
      <c r="AKE3" s="221"/>
      <c r="AKF3" s="221"/>
      <c r="AKG3" s="221"/>
      <c r="AKH3" s="221"/>
      <c r="AKI3" s="221"/>
      <c r="AKJ3" s="221"/>
      <c r="AKK3" s="221"/>
      <c r="AKL3" s="221"/>
      <c r="AKM3" s="221"/>
      <c r="AKN3" s="221"/>
      <c r="AKO3" s="221"/>
      <c r="AKP3" s="221"/>
      <c r="AKQ3" s="221"/>
      <c r="AKR3" s="221"/>
      <c r="AKS3" s="221"/>
      <c r="AKT3" s="221"/>
      <c r="AKU3" s="221"/>
      <c r="AKV3" s="221"/>
      <c r="AKW3" s="221"/>
      <c r="AKX3" s="221"/>
      <c r="AKY3" s="221"/>
      <c r="AKZ3" s="221"/>
      <c r="ALA3" s="221"/>
      <c r="ALB3" s="221"/>
      <c r="ALC3" s="221"/>
      <c r="ALD3" s="221"/>
      <c r="ALE3" s="221"/>
      <c r="ALF3" s="221"/>
      <c r="ALG3" s="221"/>
      <c r="ALH3" s="221"/>
      <c r="ALI3" s="221"/>
      <c r="ALJ3" s="221"/>
      <c r="ALK3" s="221"/>
      <c r="ALL3" s="221"/>
      <c r="ALM3" s="221"/>
      <c r="ALN3" s="221"/>
      <c r="ALO3" s="221"/>
      <c r="ALP3" s="221"/>
      <c r="ALQ3" s="221"/>
      <c r="ALR3" s="221"/>
      <c r="ALS3" s="221"/>
      <c r="ALT3" s="221"/>
      <c r="ALU3" s="221"/>
      <c r="ALV3" s="221"/>
      <c r="ALW3" s="221"/>
      <c r="ALX3" s="221"/>
      <c r="ALY3" s="221"/>
      <c r="ALZ3" s="221"/>
      <c r="AMA3" s="221"/>
      <c r="AMB3" s="221"/>
      <c r="AMC3" s="221"/>
      <c r="AMD3" s="221"/>
      <c r="AME3" s="221"/>
      <c r="AMF3" s="221"/>
      <c r="AMG3" s="221"/>
      <c r="AMH3" s="221"/>
      <c r="AMI3" s="221"/>
      <c r="AMJ3" s="221"/>
      <c r="AMK3" s="221"/>
    </row>
    <row r="4" spans="1:1025" s="225" customFormat="1" x14ac:dyDescent="0.25">
      <c r="A4" s="226" t="s">
        <v>154</v>
      </c>
      <c r="B4" s="221" t="s">
        <v>157</v>
      </c>
      <c r="C4" s="227" t="str">
        <f>'common foods'!$D$73</f>
        <v>04058</v>
      </c>
      <c r="D4" s="224">
        <v>1470.67</v>
      </c>
      <c r="E4" s="224">
        <v>26.85</v>
      </c>
      <c r="F4" s="224">
        <v>16.850000000000001</v>
      </c>
      <c r="G4" s="224">
        <v>0</v>
      </c>
      <c r="H4" s="224">
        <v>0</v>
      </c>
      <c r="I4" s="224">
        <v>0</v>
      </c>
      <c r="J4" s="224">
        <v>28.07</v>
      </c>
      <c r="K4" s="224">
        <v>767.5</v>
      </c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1"/>
      <c r="FR4" s="221"/>
      <c r="FS4" s="221"/>
      <c r="FT4" s="221"/>
      <c r="FU4" s="221"/>
      <c r="FV4" s="221"/>
      <c r="FW4" s="221"/>
      <c r="FX4" s="221"/>
      <c r="FY4" s="221"/>
      <c r="FZ4" s="221"/>
      <c r="GA4" s="221"/>
      <c r="GB4" s="221"/>
      <c r="GC4" s="221"/>
      <c r="GD4" s="221"/>
      <c r="GE4" s="221"/>
      <c r="GF4" s="221"/>
      <c r="GG4" s="221"/>
      <c r="GH4" s="221"/>
      <c r="GI4" s="221"/>
      <c r="GJ4" s="221"/>
      <c r="GK4" s="221"/>
      <c r="GL4" s="221"/>
      <c r="GM4" s="221"/>
      <c r="GN4" s="221"/>
      <c r="GO4" s="221"/>
      <c r="GP4" s="221"/>
      <c r="GQ4" s="221"/>
      <c r="GR4" s="221"/>
      <c r="GS4" s="221"/>
      <c r="GT4" s="221"/>
      <c r="GU4" s="221"/>
      <c r="GV4" s="221"/>
      <c r="GW4" s="221"/>
      <c r="GX4" s="221"/>
      <c r="GY4" s="221"/>
      <c r="GZ4" s="221"/>
      <c r="HA4" s="221"/>
      <c r="HB4" s="221"/>
      <c r="HC4" s="221"/>
      <c r="HD4" s="221"/>
      <c r="HE4" s="221"/>
      <c r="HF4" s="221"/>
      <c r="HG4" s="221"/>
      <c r="HH4" s="221"/>
      <c r="HI4" s="221"/>
      <c r="HJ4" s="221"/>
      <c r="HK4" s="221"/>
      <c r="HL4" s="221"/>
      <c r="HM4" s="221"/>
      <c r="HN4" s="221"/>
      <c r="HO4" s="221"/>
      <c r="HP4" s="221"/>
      <c r="HQ4" s="221"/>
      <c r="HR4" s="221"/>
      <c r="HS4" s="221"/>
      <c r="HT4" s="221"/>
      <c r="HU4" s="221"/>
      <c r="HV4" s="221"/>
      <c r="HW4" s="221"/>
      <c r="HX4" s="221"/>
      <c r="HY4" s="221"/>
      <c r="HZ4" s="221"/>
      <c r="IA4" s="221"/>
      <c r="IB4" s="221"/>
      <c r="IC4" s="221"/>
      <c r="ID4" s="221"/>
      <c r="IE4" s="221"/>
      <c r="IF4" s="221"/>
      <c r="IG4" s="221"/>
      <c r="IH4" s="221"/>
      <c r="II4" s="221"/>
      <c r="IJ4" s="221"/>
      <c r="IK4" s="221"/>
      <c r="IL4" s="221"/>
      <c r="IM4" s="221"/>
      <c r="IN4" s="221"/>
      <c r="IO4" s="221"/>
      <c r="IP4" s="221"/>
      <c r="IQ4" s="221"/>
      <c r="IR4" s="221"/>
      <c r="IS4" s="221"/>
      <c r="IT4" s="221"/>
      <c r="IU4" s="221"/>
      <c r="IV4" s="221"/>
      <c r="IW4" s="221"/>
      <c r="IX4" s="221"/>
      <c r="IY4" s="221"/>
      <c r="IZ4" s="221"/>
      <c r="JA4" s="221"/>
      <c r="JB4" s="221"/>
      <c r="JC4" s="221"/>
      <c r="JD4" s="221"/>
      <c r="JE4" s="221"/>
      <c r="JF4" s="221"/>
      <c r="JG4" s="221"/>
      <c r="JH4" s="221"/>
      <c r="JI4" s="221"/>
      <c r="JJ4" s="221"/>
      <c r="JK4" s="221"/>
      <c r="JL4" s="221"/>
      <c r="JM4" s="221"/>
      <c r="JN4" s="221"/>
      <c r="JO4" s="221"/>
      <c r="JP4" s="221"/>
      <c r="JQ4" s="221"/>
      <c r="JR4" s="221"/>
      <c r="JS4" s="221"/>
      <c r="JT4" s="221"/>
      <c r="JU4" s="221"/>
      <c r="JV4" s="221"/>
      <c r="JW4" s="221"/>
      <c r="JX4" s="221"/>
      <c r="JY4" s="221"/>
      <c r="JZ4" s="221"/>
      <c r="KA4" s="221"/>
      <c r="KB4" s="221"/>
      <c r="KC4" s="221"/>
      <c r="KD4" s="221"/>
      <c r="KE4" s="221"/>
      <c r="KF4" s="221"/>
      <c r="KG4" s="221"/>
      <c r="KH4" s="221"/>
      <c r="KI4" s="221"/>
      <c r="KJ4" s="221"/>
      <c r="KK4" s="221"/>
      <c r="KL4" s="221"/>
      <c r="KM4" s="221"/>
      <c r="KN4" s="221"/>
      <c r="KO4" s="221"/>
      <c r="KP4" s="221"/>
      <c r="KQ4" s="221"/>
      <c r="KR4" s="221"/>
      <c r="KS4" s="221"/>
      <c r="KT4" s="221"/>
      <c r="KU4" s="221"/>
      <c r="KV4" s="221"/>
      <c r="KW4" s="221"/>
      <c r="KX4" s="221"/>
      <c r="KY4" s="221"/>
      <c r="KZ4" s="221"/>
      <c r="LA4" s="221"/>
      <c r="LB4" s="221"/>
      <c r="LC4" s="221"/>
      <c r="LD4" s="221"/>
      <c r="LE4" s="221"/>
      <c r="LF4" s="221"/>
      <c r="LG4" s="221"/>
      <c r="LH4" s="221"/>
      <c r="LI4" s="221"/>
      <c r="LJ4" s="221"/>
      <c r="LK4" s="221"/>
      <c r="LL4" s="221"/>
      <c r="LM4" s="221"/>
      <c r="LN4" s="221"/>
      <c r="LO4" s="221"/>
      <c r="LP4" s="221"/>
      <c r="LQ4" s="221"/>
      <c r="LR4" s="221"/>
      <c r="LS4" s="221"/>
      <c r="LT4" s="221"/>
      <c r="LU4" s="221"/>
      <c r="LV4" s="221"/>
      <c r="LW4" s="221"/>
      <c r="LX4" s="221"/>
      <c r="LY4" s="221"/>
      <c r="LZ4" s="221"/>
      <c r="MA4" s="221"/>
      <c r="MB4" s="221"/>
      <c r="MC4" s="221"/>
      <c r="MD4" s="221"/>
      <c r="ME4" s="221"/>
      <c r="MF4" s="221"/>
      <c r="MG4" s="221"/>
      <c r="MH4" s="221"/>
      <c r="MI4" s="221"/>
      <c r="MJ4" s="221"/>
      <c r="MK4" s="221"/>
      <c r="ML4" s="221"/>
      <c r="MM4" s="221"/>
      <c r="MN4" s="221"/>
      <c r="MO4" s="221"/>
      <c r="MP4" s="221"/>
      <c r="MQ4" s="221"/>
      <c r="MR4" s="221"/>
      <c r="MS4" s="221"/>
      <c r="MT4" s="221"/>
      <c r="MU4" s="221"/>
      <c r="MV4" s="221"/>
      <c r="MW4" s="221"/>
      <c r="MX4" s="221"/>
      <c r="MY4" s="221"/>
      <c r="MZ4" s="221"/>
      <c r="NA4" s="221"/>
      <c r="NB4" s="221"/>
      <c r="NC4" s="221"/>
      <c r="ND4" s="221"/>
      <c r="NE4" s="221"/>
      <c r="NF4" s="221"/>
      <c r="NG4" s="221"/>
      <c r="NH4" s="221"/>
      <c r="NI4" s="221"/>
      <c r="NJ4" s="221"/>
      <c r="NK4" s="221"/>
      <c r="NL4" s="221"/>
      <c r="NM4" s="221"/>
      <c r="NN4" s="221"/>
      <c r="NO4" s="221"/>
      <c r="NP4" s="221"/>
      <c r="NQ4" s="221"/>
      <c r="NR4" s="221"/>
      <c r="NS4" s="221"/>
      <c r="NT4" s="221"/>
      <c r="NU4" s="221"/>
      <c r="NV4" s="221"/>
      <c r="NW4" s="221"/>
      <c r="NX4" s="221"/>
      <c r="NY4" s="221"/>
      <c r="NZ4" s="221"/>
      <c r="OA4" s="221"/>
      <c r="OB4" s="221"/>
      <c r="OC4" s="221"/>
      <c r="OD4" s="221"/>
      <c r="OE4" s="221"/>
      <c r="OF4" s="221"/>
      <c r="OG4" s="221"/>
      <c r="OH4" s="221"/>
      <c r="OI4" s="221"/>
      <c r="OJ4" s="221"/>
      <c r="OK4" s="221"/>
      <c r="OL4" s="221"/>
      <c r="OM4" s="221"/>
      <c r="ON4" s="221"/>
      <c r="OO4" s="221"/>
      <c r="OP4" s="221"/>
      <c r="OQ4" s="221"/>
      <c r="OR4" s="221"/>
      <c r="OS4" s="221"/>
      <c r="OT4" s="221"/>
      <c r="OU4" s="221"/>
      <c r="OV4" s="221"/>
      <c r="OW4" s="221"/>
      <c r="OX4" s="221"/>
      <c r="OY4" s="221"/>
      <c r="OZ4" s="221"/>
      <c r="PA4" s="221"/>
      <c r="PB4" s="221"/>
      <c r="PC4" s="221"/>
      <c r="PD4" s="221"/>
      <c r="PE4" s="221"/>
      <c r="PF4" s="221"/>
      <c r="PG4" s="221"/>
      <c r="PH4" s="221"/>
      <c r="PI4" s="221"/>
      <c r="PJ4" s="221"/>
      <c r="PK4" s="221"/>
      <c r="PL4" s="221"/>
      <c r="PM4" s="221"/>
      <c r="PN4" s="221"/>
      <c r="PO4" s="221"/>
      <c r="PP4" s="221"/>
      <c r="PQ4" s="221"/>
      <c r="PR4" s="221"/>
      <c r="PS4" s="221"/>
      <c r="PT4" s="221"/>
      <c r="PU4" s="221"/>
      <c r="PV4" s="221"/>
      <c r="PW4" s="221"/>
      <c r="PX4" s="221"/>
      <c r="PY4" s="221"/>
      <c r="PZ4" s="221"/>
      <c r="QA4" s="221"/>
      <c r="QB4" s="221"/>
      <c r="QC4" s="221"/>
      <c r="QD4" s="221"/>
      <c r="QE4" s="221"/>
      <c r="QF4" s="221"/>
      <c r="QG4" s="221"/>
      <c r="QH4" s="221"/>
      <c r="QI4" s="221"/>
      <c r="QJ4" s="221"/>
      <c r="QK4" s="221"/>
      <c r="QL4" s="221"/>
      <c r="QM4" s="221"/>
      <c r="QN4" s="221"/>
      <c r="QO4" s="221"/>
      <c r="QP4" s="221"/>
      <c r="QQ4" s="221"/>
      <c r="QR4" s="221"/>
      <c r="QS4" s="221"/>
      <c r="QT4" s="221"/>
      <c r="QU4" s="221"/>
      <c r="QV4" s="221"/>
      <c r="QW4" s="221"/>
      <c r="QX4" s="221"/>
      <c r="QY4" s="221"/>
      <c r="QZ4" s="221"/>
      <c r="RA4" s="221"/>
      <c r="RB4" s="221"/>
      <c r="RC4" s="221"/>
      <c r="RD4" s="221"/>
      <c r="RE4" s="221"/>
      <c r="RF4" s="221"/>
      <c r="RG4" s="221"/>
      <c r="RH4" s="221"/>
      <c r="RI4" s="221"/>
      <c r="RJ4" s="221"/>
      <c r="RK4" s="221"/>
      <c r="RL4" s="221"/>
      <c r="RM4" s="221"/>
      <c r="RN4" s="221"/>
      <c r="RO4" s="221"/>
      <c r="RP4" s="221"/>
      <c r="RQ4" s="221"/>
      <c r="RR4" s="221"/>
      <c r="RS4" s="221"/>
      <c r="RT4" s="221"/>
      <c r="RU4" s="221"/>
      <c r="RV4" s="221"/>
      <c r="RW4" s="221"/>
      <c r="RX4" s="221"/>
      <c r="RY4" s="221"/>
      <c r="RZ4" s="221"/>
      <c r="SA4" s="221"/>
      <c r="SB4" s="221"/>
      <c r="SC4" s="221"/>
      <c r="SD4" s="221"/>
      <c r="SE4" s="221"/>
      <c r="SF4" s="221"/>
      <c r="SG4" s="221"/>
      <c r="SH4" s="221"/>
      <c r="SI4" s="221"/>
      <c r="SJ4" s="221"/>
      <c r="SK4" s="221"/>
      <c r="SL4" s="221"/>
      <c r="SM4" s="221"/>
      <c r="SN4" s="221"/>
      <c r="SO4" s="221"/>
      <c r="SP4" s="221"/>
      <c r="SQ4" s="221"/>
      <c r="SR4" s="221"/>
      <c r="SS4" s="221"/>
      <c r="ST4" s="221"/>
      <c r="SU4" s="221"/>
      <c r="SV4" s="221"/>
      <c r="SW4" s="221"/>
      <c r="SX4" s="221"/>
      <c r="SY4" s="221"/>
      <c r="SZ4" s="221"/>
      <c r="TA4" s="221"/>
      <c r="TB4" s="221"/>
      <c r="TC4" s="221"/>
      <c r="TD4" s="221"/>
      <c r="TE4" s="221"/>
      <c r="TF4" s="221"/>
      <c r="TG4" s="221"/>
      <c r="TH4" s="221"/>
      <c r="TI4" s="221"/>
      <c r="TJ4" s="221"/>
      <c r="TK4" s="221"/>
      <c r="TL4" s="221"/>
      <c r="TM4" s="221"/>
      <c r="TN4" s="221"/>
      <c r="TO4" s="221"/>
      <c r="TP4" s="221"/>
      <c r="TQ4" s="221"/>
      <c r="TR4" s="221"/>
      <c r="TS4" s="221"/>
      <c r="TT4" s="221"/>
      <c r="TU4" s="221"/>
      <c r="TV4" s="221"/>
      <c r="TW4" s="221"/>
      <c r="TX4" s="221"/>
      <c r="TY4" s="221"/>
      <c r="TZ4" s="221"/>
      <c r="UA4" s="221"/>
      <c r="UB4" s="221"/>
      <c r="UC4" s="221"/>
      <c r="UD4" s="221"/>
      <c r="UE4" s="221"/>
      <c r="UF4" s="221"/>
      <c r="UG4" s="221"/>
      <c r="UH4" s="221"/>
      <c r="UI4" s="221"/>
      <c r="UJ4" s="221"/>
      <c r="UK4" s="221"/>
      <c r="UL4" s="221"/>
      <c r="UM4" s="221"/>
      <c r="UN4" s="221"/>
      <c r="UO4" s="221"/>
      <c r="UP4" s="221"/>
      <c r="UQ4" s="221"/>
      <c r="UR4" s="221"/>
      <c r="US4" s="221"/>
      <c r="UT4" s="221"/>
      <c r="UU4" s="221"/>
      <c r="UV4" s="221"/>
      <c r="UW4" s="221"/>
      <c r="UX4" s="221"/>
      <c r="UY4" s="221"/>
      <c r="UZ4" s="221"/>
      <c r="VA4" s="221"/>
      <c r="VB4" s="221"/>
      <c r="VC4" s="221"/>
      <c r="VD4" s="221"/>
      <c r="VE4" s="221"/>
      <c r="VF4" s="221"/>
      <c r="VG4" s="221"/>
      <c r="VH4" s="221"/>
      <c r="VI4" s="221"/>
      <c r="VJ4" s="221"/>
      <c r="VK4" s="221"/>
      <c r="VL4" s="221"/>
      <c r="VM4" s="221"/>
      <c r="VN4" s="221"/>
      <c r="VO4" s="221"/>
      <c r="VP4" s="221"/>
      <c r="VQ4" s="221"/>
      <c r="VR4" s="221"/>
      <c r="VS4" s="221"/>
      <c r="VT4" s="221"/>
      <c r="VU4" s="221"/>
      <c r="VV4" s="221"/>
      <c r="VW4" s="221"/>
      <c r="VX4" s="221"/>
      <c r="VY4" s="221"/>
      <c r="VZ4" s="221"/>
      <c r="WA4" s="221"/>
      <c r="WB4" s="221"/>
      <c r="WC4" s="221"/>
      <c r="WD4" s="221"/>
      <c r="WE4" s="221"/>
      <c r="WF4" s="221"/>
      <c r="WG4" s="221"/>
      <c r="WH4" s="221"/>
      <c r="WI4" s="221"/>
      <c r="WJ4" s="221"/>
      <c r="WK4" s="221"/>
      <c r="WL4" s="221"/>
      <c r="WM4" s="221"/>
      <c r="WN4" s="221"/>
      <c r="WO4" s="221"/>
      <c r="WP4" s="221"/>
      <c r="WQ4" s="221"/>
      <c r="WR4" s="221"/>
      <c r="WS4" s="221"/>
      <c r="WT4" s="221"/>
      <c r="WU4" s="221"/>
      <c r="WV4" s="221"/>
      <c r="WW4" s="221"/>
      <c r="WX4" s="221"/>
      <c r="WY4" s="221"/>
      <c r="WZ4" s="221"/>
      <c r="XA4" s="221"/>
      <c r="XB4" s="221"/>
      <c r="XC4" s="221"/>
      <c r="XD4" s="221"/>
      <c r="XE4" s="221"/>
      <c r="XF4" s="221"/>
      <c r="XG4" s="221"/>
      <c r="XH4" s="221"/>
      <c r="XI4" s="221"/>
      <c r="XJ4" s="221"/>
      <c r="XK4" s="221"/>
      <c r="XL4" s="221"/>
      <c r="XM4" s="221"/>
      <c r="XN4" s="221"/>
      <c r="XO4" s="221"/>
      <c r="XP4" s="221"/>
      <c r="XQ4" s="221"/>
      <c r="XR4" s="221"/>
      <c r="XS4" s="221"/>
      <c r="XT4" s="221"/>
      <c r="XU4" s="221"/>
      <c r="XV4" s="221"/>
      <c r="XW4" s="221"/>
      <c r="XX4" s="221"/>
      <c r="XY4" s="221"/>
      <c r="XZ4" s="221"/>
      <c r="YA4" s="221"/>
      <c r="YB4" s="221"/>
      <c r="YC4" s="221"/>
      <c r="YD4" s="221"/>
      <c r="YE4" s="221"/>
      <c r="YF4" s="221"/>
      <c r="YG4" s="221"/>
      <c r="YH4" s="221"/>
      <c r="YI4" s="221"/>
      <c r="YJ4" s="221"/>
      <c r="YK4" s="221"/>
      <c r="YL4" s="221"/>
      <c r="YM4" s="221"/>
      <c r="YN4" s="221"/>
      <c r="YO4" s="221"/>
      <c r="YP4" s="221"/>
      <c r="YQ4" s="221"/>
      <c r="YR4" s="221"/>
      <c r="YS4" s="221"/>
      <c r="YT4" s="221"/>
      <c r="YU4" s="221"/>
      <c r="YV4" s="221"/>
      <c r="YW4" s="221"/>
      <c r="YX4" s="221"/>
      <c r="YY4" s="221"/>
      <c r="YZ4" s="221"/>
      <c r="ZA4" s="221"/>
      <c r="ZB4" s="221"/>
      <c r="ZC4" s="221"/>
      <c r="ZD4" s="221"/>
      <c r="ZE4" s="221"/>
      <c r="ZF4" s="221"/>
      <c r="ZG4" s="221"/>
      <c r="ZH4" s="221"/>
      <c r="ZI4" s="221"/>
      <c r="ZJ4" s="221"/>
      <c r="ZK4" s="221"/>
      <c r="ZL4" s="221"/>
      <c r="ZM4" s="221"/>
      <c r="ZN4" s="221"/>
      <c r="ZO4" s="221"/>
      <c r="ZP4" s="221"/>
      <c r="ZQ4" s="221"/>
      <c r="ZR4" s="221"/>
      <c r="ZS4" s="221"/>
      <c r="ZT4" s="221"/>
      <c r="ZU4" s="221"/>
      <c r="ZV4" s="221"/>
      <c r="ZW4" s="221"/>
      <c r="ZX4" s="221"/>
      <c r="ZY4" s="221"/>
      <c r="ZZ4" s="221"/>
      <c r="AAA4" s="221"/>
      <c r="AAB4" s="221"/>
      <c r="AAC4" s="221"/>
      <c r="AAD4" s="221"/>
      <c r="AAE4" s="221"/>
      <c r="AAF4" s="221"/>
      <c r="AAG4" s="221"/>
      <c r="AAH4" s="221"/>
      <c r="AAI4" s="221"/>
      <c r="AAJ4" s="221"/>
      <c r="AAK4" s="221"/>
      <c r="AAL4" s="221"/>
      <c r="AAM4" s="221"/>
      <c r="AAN4" s="221"/>
      <c r="AAO4" s="221"/>
      <c r="AAP4" s="221"/>
      <c r="AAQ4" s="221"/>
      <c r="AAR4" s="221"/>
      <c r="AAS4" s="221"/>
      <c r="AAT4" s="221"/>
      <c r="AAU4" s="221"/>
      <c r="AAV4" s="221"/>
      <c r="AAW4" s="221"/>
      <c r="AAX4" s="221"/>
      <c r="AAY4" s="221"/>
      <c r="AAZ4" s="221"/>
      <c r="ABA4" s="221"/>
      <c r="ABB4" s="221"/>
      <c r="ABC4" s="221"/>
      <c r="ABD4" s="221"/>
      <c r="ABE4" s="221"/>
      <c r="ABF4" s="221"/>
      <c r="ABG4" s="221"/>
      <c r="ABH4" s="221"/>
      <c r="ABI4" s="221"/>
      <c r="ABJ4" s="221"/>
      <c r="ABK4" s="221"/>
      <c r="ABL4" s="221"/>
      <c r="ABM4" s="221"/>
      <c r="ABN4" s="221"/>
      <c r="ABO4" s="221"/>
      <c r="ABP4" s="221"/>
      <c r="ABQ4" s="221"/>
      <c r="ABR4" s="221"/>
      <c r="ABS4" s="221"/>
      <c r="ABT4" s="221"/>
      <c r="ABU4" s="221"/>
      <c r="ABV4" s="221"/>
      <c r="ABW4" s="221"/>
      <c r="ABX4" s="221"/>
      <c r="ABY4" s="221"/>
      <c r="ABZ4" s="221"/>
      <c r="ACA4" s="221"/>
      <c r="ACB4" s="221"/>
      <c r="ACC4" s="221"/>
      <c r="ACD4" s="221"/>
      <c r="ACE4" s="221"/>
      <c r="ACF4" s="221"/>
      <c r="ACG4" s="221"/>
      <c r="ACH4" s="221"/>
      <c r="ACI4" s="221"/>
      <c r="ACJ4" s="221"/>
      <c r="ACK4" s="221"/>
      <c r="ACL4" s="221"/>
      <c r="ACM4" s="221"/>
      <c r="ACN4" s="221"/>
      <c r="ACO4" s="221"/>
      <c r="ACP4" s="221"/>
      <c r="ACQ4" s="221"/>
      <c r="ACR4" s="221"/>
      <c r="ACS4" s="221"/>
      <c r="ACT4" s="221"/>
      <c r="ACU4" s="221"/>
      <c r="ACV4" s="221"/>
      <c r="ACW4" s="221"/>
      <c r="ACX4" s="221"/>
      <c r="ACY4" s="221"/>
      <c r="ACZ4" s="221"/>
      <c r="ADA4" s="221"/>
      <c r="ADB4" s="221"/>
      <c r="ADC4" s="221"/>
      <c r="ADD4" s="221"/>
      <c r="ADE4" s="221"/>
      <c r="ADF4" s="221"/>
      <c r="ADG4" s="221"/>
      <c r="ADH4" s="221"/>
      <c r="ADI4" s="221"/>
      <c r="ADJ4" s="221"/>
      <c r="ADK4" s="221"/>
      <c r="ADL4" s="221"/>
      <c r="ADM4" s="221"/>
      <c r="ADN4" s="221"/>
      <c r="ADO4" s="221"/>
      <c r="ADP4" s="221"/>
      <c r="ADQ4" s="221"/>
      <c r="ADR4" s="221"/>
      <c r="ADS4" s="221"/>
      <c r="ADT4" s="221"/>
      <c r="ADU4" s="221"/>
      <c r="ADV4" s="221"/>
      <c r="ADW4" s="221"/>
      <c r="ADX4" s="221"/>
      <c r="ADY4" s="221"/>
      <c r="ADZ4" s="221"/>
      <c r="AEA4" s="221"/>
      <c r="AEB4" s="221"/>
      <c r="AEC4" s="221"/>
      <c r="AED4" s="221"/>
      <c r="AEE4" s="221"/>
      <c r="AEF4" s="221"/>
      <c r="AEG4" s="221"/>
      <c r="AEH4" s="221"/>
      <c r="AEI4" s="221"/>
      <c r="AEJ4" s="221"/>
      <c r="AEK4" s="221"/>
      <c r="AEL4" s="221"/>
      <c r="AEM4" s="221"/>
      <c r="AEN4" s="221"/>
      <c r="AEO4" s="221"/>
      <c r="AEP4" s="221"/>
      <c r="AEQ4" s="221"/>
      <c r="AER4" s="221"/>
      <c r="AES4" s="221"/>
      <c r="AET4" s="221"/>
      <c r="AEU4" s="221"/>
      <c r="AEV4" s="221"/>
      <c r="AEW4" s="221"/>
      <c r="AEX4" s="221"/>
      <c r="AEY4" s="221"/>
      <c r="AEZ4" s="221"/>
      <c r="AFA4" s="221"/>
      <c r="AFB4" s="221"/>
      <c r="AFC4" s="221"/>
      <c r="AFD4" s="221"/>
      <c r="AFE4" s="221"/>
      <c r="AFF4" s="221"/>
      <c r="AFG4" s="221"/>
      <c r="AFH4" s="221"/>
      <c r="AFI4" s="221"/>
      <c r="AFJ4" s="221"/>
      <c r="AFK4" s="221"/>
      <c r="AFL4" s="221"/>
      <c r="AFM4" s="221"/>
      <c r="AFN4" s="221"/>
      <c r="AFO4" s="221"/>
      <c r="AFP4" s="221"/>
      <c r="AFQ4" s="221"/>
      <c r="AFR4" s="221"/>
      <c r="AFS4" s="221"/>
      <c r="AFT4" s="221"/>
      <c r="AFU4" s="221"/>
      <c r="AFV4" s="221"/>
      <c r="AFW4" s="221"/>
      <c r="AFX4" s="221"/>
      <c r="AFY4" s="221"/>
      <c r="AFZ4" s="221"/>
      <c r="AGA4" s="221"/>
      <c r="AGB4" s="221"/>
      <c r="AGC4" s="221"/>
      <c r="AGD4" s="221"/>
      <c r="AGE4" s="221"/>
      <c r="AGF4" s="221"/>
      <c r="AGG4" s="221"/>
      <c r="AGH4" s="221"/>
      <c r="AGI4" s="221"/>
      <c r="AGJ4" s="221"/>
      <c r="AGK4" s="221"/>
      <c r="AGL4" s="221"/>
      <c r="AGM4" s="221"/>
      <c r="AGN4" s="221"/>
      <c r="AGO4" s="221"/>
      <c r="AGP4" s="221"/>
      <c r="AGQ4" s="221"/>
      <c r="AGR4" s="221"/>
      <c r="AGS4" s="221"/>
      <c r="AGT4" s="221"/>
      <c r="AGU4" s="221"/>
      <c r="AGV4" s="221"/>
      <c r="AGW4" s="221"/>
      <c r="AGX4" s="221"/>
      <c r="AGY4" s="221"/>
      <c r="AGZ4" s="221"/>
      <c r="AHA4" s="221"/>
      <c r="AHB4" s="221"/>
      <c r="AHC4" s="221"/>
      <c r="AHD4" s="221"/>
      <c r="AHE4" s="221"/>
      <c r="AHF4" s="221"/>
      <c r="AHG4" s="221"/>
      <c r="AHH4" s="221"/>
      <c r="AHI4" s="221"/>
      <c r="AHJ4" s="221"/>
      <c r="AHK4" s="221"/>
      <c r="AHL4" s="221"/>
      <c r="AHM4" s="221"/>
      <c r="AHN4" s="221"/>
      <c r="AHO4" s="221"/>
      <c r="AHP4" s="221"/>
      <c r="AHQ4" s="221"/>
      <c r="AHR4" s="221"/>
      <c r="AHS4" s="221"/>
      <c r="AHT4" s="221"/>
      <c r="AHU4" s="221"/>
      <c r="AHV4" s="221"/>
      <c r="AHW4" s="221"/>
      <c r="AHX4" s="221"/>
      <c r="AHY4" s="221"/>
      <c r="AHZ4" s="221"/>
      <c r="AIA4" s="221"/>
      <c r="AIB4" s="221"/>
      <c r="AIC4" s="221"/>
      <c r="AID4" s="221"/>
      <c r="AIE4" s="221"/>
      <c r="AIF4" s="221"/>
      <c r="AIG4" s="221"/>
      <c r="AIH4" s="221"/>
      <c r="AII4" s="221"/>
      <c r="AIJ4" s="221"/>
      <c r="AIK4" s="221"/>
      <c r="AIL4" s="221"/>
      <c r="AIM4" s="221"/>
      <c r="AIN4" s="221"/>
      <c r="AIO4" s="221"/>
      <c r="AIP4" s="221"/>
      <c r="AIQ4" s="221"/>
      <c r="AIR4" s="221"/>
      <c r="AIS4" s="221"/>
      <c r="AIT4" s="221"/>
      <c r="AIU4" s="221"/>
      <c r="AIV4" s="221"/>
      <c r="AIW4" s="221"/>
      <c r="AIX4" s="221"/>
      <c r="AIY4" s="221"/>
      <c r="AIZ4" s="221"/>
      <c r="AJA4" s="221"/>
      <c r="AJB4" s="221"/>
      <c r="AJC4" s="221"/>
      <c r="AJD4" s="221"/>
      <c r="AJE4" s="221"/>
      <c r="AJF4" s="221"/>
      <c r="AJG4" s="221"/>
      <c r="AJH4" s="221"/>
      <c r="AJI4" s="221"/>
      <c r="AJJ4" s="221"/>
      <c r="AJK4" s="221"/>
      <c r="AJL4" s="221"/>
      <c r="AJM4" s="221"/>
      <c r="AJN4" s="221"/>
      <c r="AJO4" s="221"/>
      <c r="AJP4" s="221"/>
      <c r="AJQ4" s="221"/>
      <c r="AJR4" s="221"/>
      <c r="AJS4" s="221"/>
      <c r="AJT4" s="221"/>
      <c r="AJU4" s="221"/>
      <c r="AJV4" s="221"/>
      <c r="AJW4" s="221"/>
      <c r="AJX4" s="221"/>
      <c r="AJY4" s="221"/>
      <c r="AJZ4" s="221"/>
      <c r="AKA4" s="221"/>
      <c r="AKB4" s="221"/>
      <c r="AKC4" s="221"/>
      <c r="AKD4" s="221"/>
      <c r="AKE4" s="221"/>
      <c r="AKF4" s="221"/>
      <c r="AKG4" s="221"/>
      <c r="AKH4" s="221"/>
      <c r="AKI4" s="221"/>
      <c r="AKJ4" s="221"/>
      <c r="AKK4" s="221"/>
      <c r="AKL4" s="221"/>
      <c r="AKM4" s="221"/>
      <c r="AKN4" s="221"/>
      <c r="AKO4" s="221"/>
      <c r="AKP4" s="221"/>
      <c r="AKQ4" s="221"/>
      <c r="AKR4" s="221"/>
      <c r="AKS4" s="221"/>
      <c r="AKT4" s="221"/>
      <c r="AKU4" s="221"/>
      <c r="AKV4" s="221"/>
      <c r="AKW4" s="221"/>
      <c r="AKX4" s="221"/>
      <c r="AKY4" s="221"/>
      <c r="AKZ4" s="221"/>
      <c r="ALA4" s="221"/>
      <c r="ALB4" s="221"/>
      <c r="ALC4" s="221"/>
      <c r="ALD4" s="221"/>
      <c r="ALE4" s="221"/>
      <c r="ALF4" s="221"/>
      <c r="ALG4" s="221"/>
      <c r="ALH4" s="221"/>
      <c r="ALI4" s="221"/>
      <c r="ALJ4" s="221"/>
      <c r="ALK4" s="221"/>
      <c r="ALL4" s="221"/>
      <c r="ALM4" s="221"/>
      <c r="ALN4" s="221"/>
      <c r="ALO4" s="221"/>
      <c r="ALP4" s="221"/>
      <c r="ALQ4" s="221"/>
      <c r="ALR4" s="221"/>
      <c r="ALS4" s="221"/>
      <c r="ALT4" s="221"/>
      <c r="ALU4" s="221"/>
      <c r="ALV4" s="221"/>
      <c r="ALW4" s="221"/>
      <c r="ALX4" s="221"/>
      <c r="ALY4" s="221"/>
      <c r="ALZ4" s="221"/>
      <c r="AMA4" s="221"/>
      <c r="AMB4" s="221"/>
      <c r="AMC4" s="221"/>
      <c r="AMD4" s="221"/>
      <c r="AME4" s="221"/>
      <c r="AMF4" s="221"/>
      <c r="AMG4" s="221"/>
      <c r="AMH4" s="221"/>
      <c r="AMI4" s="221"/>
      <c r="AMJ4" s="221"/>
      <c r="AMK4" s="221"/>
    </row>
    <row r="5" spans="1:1025" s="225" customFormat="1" x14ac:dyDescent="0.25">
      <c r="A5" s="221" t="s">
        <v>154</v>
      </c>
      <c r="B5" s="221" t="str">
        <f>'common foods'!C72</f>
        <v>Cheese, Colby</v>
      </c>
      <c r="C5" s="227" t="str">
        <f>'common foods'!$D$72</f>
        <v>04057</v>
      </c>
      <c r="D5" s="224">
        <v>1664.11</v>
      </c>
      <c r="E5" s="224">
        <v>33.979999999999997</v>
      </c>
      <c r="F5" s="224">
        <v>22.062000000000001</v>
      </c>
      <c r="G5" s="224">
        <v>0</v>
      </c>
      <c r="H5" s="224">
        <v>0</v>
      </c>
      <c r="I5" s="224">
        <v>0</v>
      </c>
      <c r="J5" s="224">
        <v>23.93</v>
      </c>
      <c r="K5" s="224">
        <v>676.67</v>
      </c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  <c r="BZ5" s="221"/>
      <c r="CA5" s="221"/>
      <c r="CB5" s="221"/>
      <c r="CC5" s="221"/>
      <c r="CD5" s="221"/>
      <c r="CE5" s="221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21"/>
      <c r="CS5" s="221"/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1"/>
      <c r="DE5" s="221"/>
      <c r="DF5" s="221"/>
      <c r="DG5" s="221"/>
      <c r="DH5" s="221"/>
      <c r="DI5" s="221"/>
      <c r="DJ5" s="221"/>
      <c r="DK5" s="221"/>
      <c r="DL5" s="221"/>
      <c r="DM5" s="221"/>
      <c r="DN5" s="221"/>
      <c r="DO5" s="221"/>
      <c r="DP5" s="221"/>
      <c r="DQ5" s="221"/>
      <c r="DR5" s="221"/>
      <c r="DS5" s="221"/>
      <c r="DT5" s="221"/>
      <c r="DU5" s="221"/>
      <c r="DV5" s="221"/>
      <c r="DW5" s="221"/>
      <c r="DX5" s="221"/>
      <c r="DY5" s="221"/>
      <c r="DZ5" s="221"/>
      <c r="EA5" s="221"/>
      <c r="EB5" s="221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1"/>
      <c r="FR5" s="221"/>
      <c r="FS5" s="221"/>
      <c r="FT5" s="221"/>
      <c r="FU5" s="221"/>
      <c r="FV5" s="221"/>
      <c r="FW5" s="221"/>
      <c r="FX5" s="221"/>
      <c r="FY5" s="221"/>
      <c r="FZ5" s="221"/>
      <c r="GA5" s="221"/>
      <c r="GB5" s="221"/>
      <c r="GC5" s="221"/>
      <c r="GD5" s="221"/>
      <c r="GE5" s="221"/>
      <c r="GF5" s="221"/>
      <c r="GG5" s="221"/>
      <c r="GH5" s="221"/>
      <c r="GI5" s="221"/>
      <c r="GJ5" s="221"/>
      <c r="GK5" s="221"/>
      <c r="GL5" s="221"/>
      <c r="GM5" s="221"/>
      <c r="GN5" s="221"/>
      <c r="GO5" s="221"/>
      <c r="GP5" s="221"/>
      <c r="GQ5" s="221"/>
      <c r="GR5" s="221"/>
      <c r="GS5" s="221"/>
      <c r="GT5" s="221"/>
      <c r="GU5" s="221"/>
      <c r="GV5" s="221"/>
      <c r="GW5" s="221"/>
      <c r="GX5" s="221"/>
      <c r="GY5" s="221"/>
      <c r="GZ5" s="221"/>
      <c r="HA5" s="221"/>
      <c r="HB5" s="221"/>
      <c r="HC5" s="221"/>
      <c r="HD5" s="221"/>
      <c r="HE5" s="221"/>
      <c r="HF5" s="221"/>
      <c r="HG5" s="221"/>
      <c r="HH5" s="221"/>
      <c r="HI5" s="221"/>
      <c r="HJ5" s="221"/>
      <c r="HK5" s="221"/>
      <c r="HL5" s="221"/>
      <c r="HM5" s="221"/>
      <c r="HN5" s="221"/>
      <c r="HO5" s="221"/>
      <c r="HP5" s="221"/>
      <c r="HQ5" s="221"/>
      <c r="HR5" s="221"/>
      <c r="HS5" s="221"/>
      <c r="HT5" s="221"/>
      <c r="HU5" s="221"/>
      <c r="HV5" s="221"/>
      <c r="HW5" s="221"/>
      <c r="HX5" s="221"/>
      <c r="HY5" s="221"/>
      <c r="HZ5" s="221"/>
      <c r="IA5" s="221"/>
      <c r="IB5" s="221"/>
      <c r="IC5" s="221"/>
      <c r="ID5" s="221"/>
      <c r="IE5" s="221"/>
      <c r="IF5" s="221"/>
      <c r="IG5" s="221"/>
      <c r="IH5" s="221"/>
      <c r="II5" s="221"/>
      <c r="IJ5" s="221"/>
      <c r="IK5" s="221"/>
      <c r="IL5" s="221"/>
      <c r="IM5" s="221"/>
      <c r="IN5" s="221"/>
      <c r="IO5" s="221"/>
      <c r="IP5" s="221"/>
      <c r="IQ5" s="221"/>
      <c r="IR5" s="221"/>
      <c r="IS5" s="221"/>
      <c r="IT5" s="221"/>
      <c r="IU5" s="221"/>
      <c r="IV5" s="221"/>
      <c r="IW5" s="221"/>
      <c r="IX5" s="221"/>
      <c r="IY5" s="221"/>
      <c r="IZ5" s="221"/>
      <c r="JA5" s="221"/>
      <c r="JB5" s="221"/>
      <c r="JC5" s="221"/>
      <c r="JD5" s="221"/>
      <c r="JE5" s="221"/>
      <c r="JF5" s="221"/>
      <c r="JG5" s="221"/>
      <c r="JH5" s="221"/>
      <c r="JI5" s="221"/>
      <c r="JJ5" s="221"/>
      <c r="JK5" s="221"/>
      <c r="JL5" s="221"/>
      <c r="JM5" s="221"/>
      <c r="JN5" s="221"/>
      <c r="JO5" s="221"/>
      <c r="JP5" s="221"/>
      <c r="JQ5" s="221"/>
      <c r="JR5" s="221"/>
      <c r="JS5" s="221"/>
      <c r="JT5" s="221"/>
      <c r="JU5" s="221"/>
      <c r="JV5" s="221"/>
      <c r="JW5" s="221"/>
      <c r="JX5" s="221"/>
      <c r="JY5" s="221"/>
      <c r="JZ5" s="221"/>
      <c r="KA5" s="221"/>
      <c r="KB5" s="221"/>
      <c r="KC5" s="221"/>
      <c r="KD5" s="221"/>
      <c r="KE5" s="221"/>
      <c r="KF5" s="221"/>
      <c r="KG5" s="221"/>
      <c r="KH5" s="221"/>
      <c r="KI5" s="221"/>
      <c r="KJ5" s="221"/>
      <c r="KK5" s="221"/>
      <c r="KL5" s="221"/>
      <c r="KM5" s="221"/>
      <c r="KN5" s="221"/>
      <c r="KO5" s="221"/>
      <c r="KP5" s="221"/>
      <c r="KQ5" s="221"/>
      <c r="KR5" s="221"/>
      <c r="KS5" s="221"/>
      <c r="KT5" s="221"/>
      <c r="KU5" s="221"/>
      <c r="KV5" s="221"/>
      <c r="KW5" s="221"/>
      <c r="KX5" s="221"/>
      <c r="KY5" s="221"/>
      <c r="KZ5" s="221"/>
      <c r="LA5" s="221"/>
      <c r="LB5" s="221"/>
      <c r="LC5" s="221"/>
      <c r="LD5" s="221"/>
      <c r="LE5" s="221"/>
      <c r="LF5" s="221"/>
      <c r="LG5" s="221"/>
      <c r="LH5" s="221"/>
      <c r="LI5" s="221"/>
      <c r="LJ5" s="221"/>
      <c r="LK5" s="221"/>
      <c r="LL5" s="221"/>
      <c r="LM5" s="221"/>
      <c r="LN5" s="221"/>
      <c r="LO5" s="221"/>
      <c r="LP5" s="221"/>
      <c r="LQ5" s="221"/>
      <c r="LR5" s="221"/>
      <c r="LS5" s="221"/>
      <c r="LT5" s="221"/>
      <c r="LU5" s="221"/>
      <c r="LV5" s="221"/>
      <c r="LW5" s="221"/>
      <c r="LX5" s="221"/>
      <c r="LY5" s="221"/>
      <c r="LZ5" s="221"/>
      <c r="MA5" s="221"/>
      <c r="MB5" s="221"/>
      <c r="MC5" s="221"/>
      <c r="MD5" s="221"/>
      <c r="ME5" s="221"/>
      <c r="MF5" s="221"/>
      <c r="MG5" s="221"/>
      <c r="MH5" s="221"/>
      <c r="MI5" s="221"/>
      <c r="MJ5" s="221"/>
      <c r="MK5" s="221"/>
      <c r="ML5" s="221"/>
      <c r="MM5" s="221"/>
      <c r="MN5" s="221"/>
      <c r="MO5" s="221"/>
      <c r="MP5" s="221"/>
      <c r="MQ5" s="221"/>
      <c r="MR5" s="221"/>
      <c r="MS5" s="221"/>
      <c r="MT5" s="221"/>
      <c r="MU5" s="221"/>
      <c r="MV5" s="221"/>
      <c r="MW5" s="221"/>
      <c r="MX5" s="221"/>
      <c r="MY5" s="221"/>
      <c r="MZ5" s="221"/>
      <c r="NA5" s="221"/>
      <c r="NB5" s="221"/>
      <c r="NC5" s="221"/>
      <c r="ND5" s="221"/>
      <c r="NE5" s="221"/>
      <c r="NF5" s="221"/>
      <c r="NG5" s="221"/>
      <c r="NH5" s="221"/>
      <c r="NI5" s="221"/>
      <c r="NJ5" s="221"/>
      <c r="NK5" s="221"/>
      <c r="NL5" s="221"/>
      <c r="NM5" s="221"/>
      <c r="NN5" s="221"/>
      <c r="NO5" s="221"/>
      <c r="NP5" s="221"/>
      <c r="NQ5" s="221"/>
      <c r="NR5" s="221"/>
      <c r="NS5" s="221"/>
      <c r="NT5" s="221"/>
      <c r="NU5" s="221"/>
      <c r="NV5" s="221"/>
      <c r="NW5" s="221"/>
      <c r="NX5" s="221"/>
      <c r="NY5" s="221"/>
      <c r="NZ5" s="221"/>
      <c r="OA5" s="221"/>
      <c r="OB5" s="221"/>
      <c r="OC5" s="221"/>
      <c r="OD5" s="221"/>
      <c r="OE5" s="221"/>
      <c r="OF5" s="221"/>
      <c r="OG5" s="221"/>
      <c r="OH5" s="221"/>
      <c r="OI5" s="221"/>
      <c r="OJ5" s="221"/>
      <c r="OK5" s="221"/>
      <c r="OL5" s="221"/>
      <c r="OM5" s="221"/>
      <c r="ON5" s="221"/>
      <c r="OO5" s="221"/>
      <c r="OP5" s="221"/>
      <c r="OQ5" s="221"/>
      <c r="OR5" s="221"/>
      <c r="OS5" s="221"/>
      <c r="OT5" s="221"/>
      <c r="OU5" s="221"/>
      <c r="OV5" s="221"/>
      <c r="OW5" s="221"/>
      <c r="OX5" s="221"/>
      <c r="OY5" s="221"/>
      <c r="OZ5" s="221"/>
      <c r="PA5" s="221"/>
      <c r="PB5" s="221"/>
      <c r="PC5" s="221"/>
      <c r="PD5" s="221"/>
      <c r="PE5" s="221"/>
      <c r="PF5" s="221"/>
      <c r="PG5" s="221"/>
      <c r="PH5" s="221"/>
      <c r="PI5" s="221"/>
      <c r="PJ5" s="221"/>
      <c r="PK5" s="221"/>
      <c r="PL5" s="221"/>
      <c r="PM5" s="221"/>
      <c r="PN5" s="221"/>
      <c r="PO5" s="221"/>
      <c r="PP5" s="221"/>
      <c r="PQ5" s="221"/>
      <c r="PR5" s="221"/>
      <c r="PS5" s="221"/>
      <c r="PT5" s="221"/>
      <c r="PU5" s="221"/>
      <c r="PV5" s="221"/>
      <c r="PW5" s="221"/>
      <c r="PX5" s="221"/>
      <c r="PY5" s="221"/>
      <c r="PZ5" s="221"/>
      <c r="QA5" s="221"/>
      <c r="QB5" s="221"/>
      <c r="QC5" s="221"/>
      <c r="QD5" s="221"/>
      <c r="QE5" s="221"/>
      <c r="QF5" s="221"/>
      <c r="QG5" s="221"/>
      <c r="QH5" s="221"/>
      <c r="QI5" s="221"/>
      <c r="QJ5" s="221"/>
      <c r="QK5" s="221"/>
      <c r="QL5" s="221"/>
      <c r="QM5" s="221"/>
      <c r="QN5" s="221"/>
      <c r="QO5" s="221"/>
      <c r="QP5" s="221"/>
      <c r="QQ5" s="221"/>
      <c r="QR5" s="221"/>
      <c r="QS5" s="221"/>
      <c r="QT5" s="221"/>
      <c r="QU5" s="221"/>
      <c r="QV5" s="221"/>
      <c r="QW5" s="221"/>
      <c r="QX5" s="221"/>
      <c r="QY5" s="221"/>
      <c r="QZ5" s="221"/>
      <c r="RA5" s="221"/>
      <c r="RB5" s="221"/>
      <c r="RC5" s="221"/>
      <c r="RD5" s="221"/>
      <c r="RE5" s="221"/>
      <c r="RF5" s="221"/>
      <c r="RG5" s="221"/>
      <c r="RH5" s="221"/>
      <c r="RI5" s="221"/>
      <c r="RJ5" s="221"/>
      <c r="RK5" s="221"/>
      <c r="RL5" s="221"/>
      <c r="RM5" s="221"/>
      <c r="RN5" s="221"/>
      <c r="RO5" s="221"/>
      <c r="RP5" s="221"/>
      <c r="RQ5" s="221"/>
      <c r="RR5" s="221"/>
      <c r="RS5" s="221"/>
      <c r="RT5" s="221"/>
      <c r="RU5" s="221"/>
      <c r="RV5" s="221"/>
      <c r="RW5" s="221"/>
      <c r="RX5" s="221"/>
      <c r="RY5" s="221"/>
      <c r="RZ5" s="221"/>
      <c r="SA5" s="221"/>
      <c r="SB5" s="221"/>
      <c r="SC5" s="221"/>
      <c r="SD5" s="221"/>
      <c r="SE5" s="221"/>
      <c r="SF5" s="221"/>
      <c r="SG5" s="221"/>
      <c r="SH5" s="221"/>
      <c r="SI5" s="221"/>
      <c r="SJ5" s="221"/>
      <c r="SK5" s="221"/>
      <c r="SL5" s="221"/>
      <c r="SM5" s="221"/>
      <c r="SN5" s="221"/>
      <c r="SO5" s="221"/>
      <c r="SP5" s="221"/>
      <c r="SQ5" s="221"/>
      <c r="SR5" s="221"/>
      <c r="SS5" s="221"/>
      <c r="ST5" s="221"/>
      <c r="SU5" s="221"/>
      <c r="SV5" s="221"/>
      <c r="SW5" s="221"/>
      <c r="SX5" s="221"/>
      <c r="SY5" s="221"/>
      <c r="SZ5" s="221"/>
      <c r="TA5" s="221"/>
      <c r="TB5" s="221"/>
      <c r="TC5" s="221"/>
      <c r="TD5" s="221"/>
      <c r="TE5" s="221"/>
      <c r="TF5" s="221"/>
      <c r="TG5" s="221"/>
      <c r="TH5" s="221"/>
      <c r="TI5" s="221"/>
      <c r="TJ5" s="221"/>
      <c r="TK5" s="221"/>
      <c r="TL5" s="221"/>
      <c r="TM5" s="221"/>
      <c r="TN5" s="221"/>
      <c r="TO5" s="221"/>
      <c r="TP5" s="221"/>
      <c r="TQ5" s="221"/>
      <c r="TR5" s="221"/>
      <c r="TS5" s="221"/>
      <c r="TT5" s="221"/>
      <c r="TU5" s="221"/>
      <c r="TV5" s="221"/>
      <c r="TW5" s="221"/>
      <c r="TX5" s="221"/>
      <c r="TY5" s="221"/>
      <c r="TZ5" s="221"/>
      <c r="UA5" s="221"/>
      <c r="UB5" s="221"/>
      <c r="UC5" s="221"/>
      <c r="UD5" s="221"/>
      <c r="UE5" s="221"/>
      <c r="UF5" s="221"/>
      <c r="UG5" s="221"/>
      <c r="UH5" s="221"/>
      <c r="UI5" s="221"/>
      <c r="UJ5" s="221"/>
      <c r="UK5" s="221"/>
      <c r="UL5" s="221"/>
      <c r="UM5" s="221"/>
      <c r="UN5" s="221"/>
      <c r="UO5" s="221"/>
      <c r="UP5" s="221"/>
      <c r="UQ5" s="221"/>
      <c r="UR5" s="221"/>
      <c r="US5" s="221"/>
      <c r="UT5" s="221"/>
      <c r="UU5" s="221"/>
      <c r="UV5" s="221"/>
      <c r="UW5" s="221"/>
      <c r="UX5" s="221"/>
      <c r="UY5" s="221"/>
      <c r="UZ5" s="221"/>
      <c r="VA5" s="221"/>
      <c r="VB5" s="221"/>
      <c r="VC5" s="221"/>
      <c r="VD5" s="221"/>
      <c r="VE5" s="221"/>
      <c r="VF5" s="221"/>
      <c r="VG5" s="221"/>
      <c r="VH5" s="221"/>
      <c r="VI5" s="221"/>
      <c r="VJ5" s="221"/>
      <c r="VK5" s="221"/>
      <c r="VL5" s="221"/>
      <c r="VM5" s="221"/>
      <c r="VN5" s="221"/>
      <c r="VO5" s="221"/>
      <c r="VP5" s="221"/>
      <c r="VQ5" s="221"/>
      <c r="VR5" s="221"/>
      <c r="VS5" s="221"/>
      <c r="VT5" s="221"/>
      <c r="VU5" s="221"/>
      <c r="VV5" s="221"/>
      <c r="VW5" s="221"/>
      <c r="VX5" s="221"/>
      <c r="VY5" s="221"/>
      <c r="VZ5" s="221"/>
      <c r="WA5" s="221"/>
      <c r="WB5" s="221"/>
      <c r="WC5" s="221"/>
      <c r="WD5" s="221"/>
      <c r="WE5" s="221"/>
      <c r="WF5" s="221"/>
      <c r="WG5" s="221"/>
      <c r="WH5" s="221"/>
      <c r="WI5" s="221"/>
      <c r="WJ5" s="221"/>
      <c r="WK5" s="221"/>
      <c r="WL5" s="221"/>
      <c r="WM5" s="221"/>
      <c r="WN5" s="221"/>
      <c r="WO5" s="221"/>
      <c r="WP5" s="221"/>
      <c r="WQ5" s="221"/>
      <c r="WR5" s="221"/>
      <c r="WS5" s="221"/>
      <c r="WT5" s="221"/>
      <c r="WU5" s="221"/>
      <c r="WV5" s="221"/>
      <c r="WW5" s="221"/>
      <c r="WX5" s="221"/>
      <c r="WY5" s="221"/>
      <c r="WZ5" s="221"/>
      <c r="XA5" s="221"/>
      <c r="XB5" s="221"/>
      <c r="XC5" s="221"/>
      <c r="XD5" s="221"/>
      <c r="XE5" s="221"/>
      <c r="XF5" s="221"/>
      <c r="XG5" s="221"/>
      <c r="XH5" s="221"/>
      <c r="XI5" s="221"/>
      <c r="XJ5" s="221"/>
      <c r="XK5" s="221"/>
      <c r="XL5" s="221"/>
      <c r="XM5" s="221"/>
      <c r="XN5" s="221"/>
      <c r="XO5" s="221"/>
      <c r="XP5" s="221"/>
      <c r="XQ5" s="221"/>
      <c r="XR5" s="221"/>
      <c r="XS5" s="221"/>
      <c r="XT5" s="221"/>
      <c r="XU5" s="221"/>
      <c r="XV5" s="221"/>
      <c r="XW5" s="221"/>
      <c r="XX5" s="221"/>
      <c r="XY5" s="221"/>
      <c r="XZ5" s="221"/>
      <c r="YA5" s="221"/>
      <c r="YB5" s="221"/>
      <c r="YC5" s="221"/>
      <c r="YD5" s="221"/>
      <c r="YE5" s="221"/>
      <c r="YF5" s="221"/>
      <c r="YG5" s="221"/>
      <c r="YH5" s="221"/>
      <c r="YI5" s="221"/>
      <c r="YJ5" s="221"/>
      <c r="YK5" s="221"/>
      <c r="YL5" s="221"/>
      <c r="YM5" s="221"/>
      <c r="YN5" s="221"/>
      <c r="YO5" s="221"/>
      <c r="YP5" s="221"/>
      <c r="YQ5" s="221"/>
      <c r="YR5" s="221"/>
      <c r="YS5" s="221"/>
      <c r="YT5" s="221"/>
      <c r="YU5" s="221"/>
      <c r="YV5" s="221"/>
      <c r="YW5" s="221"/>
      <c r="YX5" s="221"/>
      <c r="YY5" s="221"/>
      <c r="YZ5" s="221"/>
      <c r="ZA5" s="221"/>
      <c r="ZB5" s="221"/>
      <c r="ZC5" s="221"/>
      <c r="ZD5" s="221"/>
      <c r="ZE5" s="221"/>
      <c r="ZF5" s="221"/>
      <c r="ZG5" s="221"/>
      <c r="ZH5" s="221"/>
      <c r="ZI5" s="221"/>
      <c r="ZJ5" s="221"/>
      <c r="ZK5" s="221"/>
      <c r="ZL5" s="221"/>
      <c r="ZM5" s="221"/>
      <c r="ZN5" s="221"/>
      <c r="ZO5" s="221"/>
      <c r="ZP5" s="221"/>
      <c r="ZQ5" s="221"/>
      <c r="ZR5" s="221"/>
      <c r="ZS5" s="221"/>
      <c r="ZT5" s="221"/>
      <c r="ZU5" s="221"/>
      <c r="ZV5" s="221"/>
      <c r="ZW5" s="221"/>
      <c r="ZX5" s="221"/>
      <c r="ZY5" s="221"/>
      <c r="ZZ5" s="221"/>
      <c r="AAA5" s="221"/>
      <c r="AAB5" s="221"/>
      <c r="AAC5" s="221"/>
      <c r="AAD5" s="221"/>
      <c r="AAE5" s="221"/>
      <c r="AAF5" s="221"/>
      <c r="AAG5" s="221"/>
      <c r="AAH5" s="221"/>
      <c r="AAI5" s="221"/>
      <c r="AAJ5" s="221"/>
      <c r="AAK5" s="221"/>
      <c r="AAL5" s="221"/>
      <c r="AAM5" s="221"/>
      <c r="AAN5" s="221"/>
      <c r="AAO5" s="221"/>
      <c r="AAP5" s="221"/>
      <c r="AAQ5" s="221"/>
      <c r="AAR5" s="221"/>
      <c r="AAS5" s="221"/>
      <c r="AAT5" s="221"/>
      <c r="AAU5" s="221"/>
      <c r="AAV5" s="221"/>
      <c r="AAW5" s="221"/>
      <c r="AAX5" s="221"/>
      <c r="AAY5" s="221"/>
      <c r="AAZ5" s="221"/>
      <c r="ABA5" s="221"/>
      <c r="ABB5" s="221"/>
      <c r="ABC5" s="221"/>
      <c r="ABD5" s="221"/>
      <c r="ABE5" s="221"/>
      <c r="ABF5" s="221"/>
      <c r="ABG5" s="221"/>
      <c r="ABH5" s="221"/>
      <c r="ABI5" s="221"/>
      <c r="ABJ5" s="221"/>
      <c r="ABK5" s="221"/>
      <c r="ABL5" s="221"/>
      <c r="ABM5" s="221"/>
      <c r="ABN5" s="221"/>
      <c r="ABO5" s="221"/>
      <c r="ABP5" s="221"/>
      <c r="ABQ5" s="221"/>
      <c r="ABR5" s="221"/>
      <c r="ABS5" s="221"/>
      <c r="ABT5" s="221"/>
      <c r="ABU5" s="221"/>
      <c r="ABV5" s="221"/>
      <c r="ABW5" s="221"/>
      <c r="ABX5" s="221"/>
      <c r="ABY5" s="221"/>
      <c r="ABZ5" s="221"/>
      <c r="ACA5" s="221"/>
      <c r="ACB5" s="221"/>
      <c r="ACC5" s="221"/>
      <c r="ACD5" s="221"/>
      <c r="ACE5" s="221"/>
      <c r="ACF5" s="221"/>
      <c r="ACG5" s="221"/>
      <c r="ACH5" s="221"/>
      <c r="ACI5" s="221"/>
      <c r="ACJ5" s="221"/>
      <c r="ACK5" s="221"/>
      <c r="ACL5" s="221"/>
      <c r="ACM5" s="221"/>
      <c r="ACN5" s="221"/>
      <c r="ACO5" s="221"/>
      <c r="ACP5" s="221"/>
      <c r="ACQ5" s="221"/>
      <c r="ACR5" s="221"/>
      <c r="ACS5" s="221"/>
      <c r="ACT5" s="221"/>
      <c r="ACU5" s="221"/>
      <c r="ACV5" s="221"/>
      <c r="ACW5" s="221"/>
      <c r="ACX5" s="221"/>
      <c r="ACY5" s="221"/>
      <c r="ACZ5" s="221"/>
      <c r="ADA5" s="221"/>
      <c r="ADB5" s="221"/>
      <c r="ADC5" s="221"/>
      <c r="ADD5" s="221"/>
      <c r="ADE5" s="221"/>
      <c r="ADF5" s="221"/>
      <c r="ADG5" s="221"/>
      <c r="ADH5" s="221"/>
      <c r="ADI5" s="221"/>
      <c r="ADJ5" s="221"/>
      <c r="ADK5" s="221"/>
      <c r="ADL5" s="221"/>
      <c r="ADM5" s="221"/>
      <c r="ADN5" s="221"/>
      <c r="ADO5" s="221"/>
      <c r="ADP5" s="221"/>
      <c r="ADQ5" s="221"/>
      <c r="ADR5" s="221"/>
      <c r="ADS5" s="221"/>
      <c r="ADT5" s="221"/>
      <c r="ADU5" s="221"/>
      <c r="ADV5" s="221"/>
      <c r="ADW5" s="221"/>
      <c r="ADX5" s="221"/>
      <c r="ADY5" s="221"/>
      <c r="ADZ5" s="221"/>
      <c r="AEA5" s="221"/>
      <c r="AEB5" s="221"/>
      <c r="AEC5" s="221"/>
      <c r="AED5" s="221"/>
      <c r="AEE5" s="221"/>
      <c r="AEF5" s="221"/>
      <c r="AEG5" s="221"/>
      <c r="AEH5" s="221"/>
      <c r="AEI5" s="221"/>
      <c r="AEJ5" s="221"/>
      <c r="AEK5" s="221"/>
      <c r="AEL5" s="221"/>
      <c r="AEM5" s="221"/>
      <c r="AEN5" s="221"/>
      <c r="AEO5" s="221"/>
      <c r="AEP5" s="221"/>
      <c r="AEQ5" s="221"/>
      <c r="AER5" s="221"/>
      <c r="AES5" s="221"/>
      <c r="AET5" s="221"/>
      <c r="AEU5" s="221"/>
      <c r="AEV5" s="221"/>
      <c r="AEW5" s="221"/>
      <c r="AEX5" s="221"/>
      <c r="AEY5" s="221"/>
      <c r="AEZ5" s="221"/>
      <c r="AFA5" s="221"/>
      <c r="AFB5" s="221"/>
      <c r="AFC5" s="221"/>
      <c r="AFD5" s="221"/>
      <c r="AFE5" s="221"/>
      <c r="AFF5" s="221"/>
      <c r="AFG5" s="221"/>
      <c r="AFH5" s="221"/>
      <c r="AFI5" s="221"/>
      <c r="AFJ5" s="221"/>
      <c r="AFK5" s="221"/>
      <c r="AFL5" s="221"/>
      <c r="AFM5" s="221"/>
      <c r="AFN5" s="221"/>
      <c r="AFO5" s="221"/>
      <c r="AFP5" s="221"/>
      <c r="AFQ5" s="221"/>
      <c r="AFR5" s="221"/>
      <c r="AFS5" s="221"/>
      <c r="AFT5" s="221"/>
      <c r="AFU5" s="221"/>
      <c r="AFV5" s="221"/>
      <c r="AFW5" s="221"/>
      <c r="AFX5" s="221"/>
      <c r="AFY5" s="221"/>
      <c r="AFZ5" s="221"/>
      <c r="AGA5" s="221"/>
      <c r="AGB5" s="221"/>
      <c r="AGC5" s="221"/>
      <c r="AGD5" s="221"/>
      <c r="AGE5" s="221"/>
      <c r="AGF5" s="221"/>
      <c r="AGG5" s="221"/>
      <c r="AGH5" s="221"/>
      <c r="AGI5" s="221"/>
      <c r="AGJ5" s="221"/>
      <c r="AGK5" s="221"/>
      <c r="AGL5" s="221"/>
      <c r="AGM5" s="221"/>
      <c r="AGN5" s="221"/>
      <c r="AGO5" s="221"/>
      <c r="AGP5" s="221"/>
      <c r="AGQ5" s="221"/>
      <c r="AGR5" s="221"/>
      <c r="AGS5" s="221"/>
      <c r="AGT5" s="221"/>
      <c r="AGU5" s="221"/>
      <c r="AGV5" s="221"/>
      <c r="AGW5" s="221"/>
      <c r="AGX5" s="221"/>
      <c r="AGY5" s="221"/>
      <c r="AGZ5" s="221"/>
      <c r="AHA5" s="221"/>
      <c r="AHB5" s="221"/>
      <c r="AHC5" s="221"/>
      <c r="AHD5" s="221"/>
      <c r="AHE5" s="221"/>
      <c r="AHF5" s="221"/>
      <c r="AHG5" s="221"/>
      <c r="AHH5" s="221"/>
      <c r="AHI5" s="221"/>
      <c r="AHJ5" s="221"/>
      <c r="AHK5" s="221"/>
      <c r="AHL5" s="221"/>
      <c r="AHM5" s="221"/>
      <c r="AHN5" s="221"/>
      <c r="AHO5" s="221"/>
      <c r="AHP5" s="221"/>
      <c r="AHQ5" s="221"/>
      <c r="AHR5" s="221"/>
      <c r="AHS5" s="221"/>
      <c r="AHT5" s="221"/>
      <c r="AHU5" s="221"/>
      <c r="AHV5" s="221"/>
      <c r="AHW5" s="221"/>
      <c r="AHX5" s="221"/>
      <c r="AHY5" s="221"/>
      <c r="AHZ5" s="221"/>
      <c r="AIA5" s="221"/>
      <c r="AIB5" s="221"/>
      <c r="AIC5" s="221"/>
      <c r="AID5" s="221"/>
      <c r="AIE5" s="221"/>
      <c r="AIF5" s="221"/>
      <c r="AIG5" s="221"/>
      <c r="AIH5" s="221"/>
      <c r="AII5" s="221"/>
      <c r="AIJ5" s="221"/>
      <c r="AIK5" s="221"/>
      <c r="AIL5" s="221"/>
      <c r="AIM5" s="221"/>
      <c r="AIN5" s="221"/>
      <c r="AIO5" s="221"/>
      <c r="AIP5" s="221"/>
      <c r="AIQ5" s="221"/>
      <c r="AIR5" s="221"/>
      <c r="AIS5" s="221"/>
      <c r="AIT5" s="221"/>
      <c r="AIU5" s="221"/>
      <c r="AIV5" s="221"/>
      <c r="AIW5" s="221"/>
      <c r="AIX5" s="221"/>
      <c r="AIY5" s="221"/>
      <c r="AIZ5" s="221"/>
      <c r="AJA5" s="221"/>
      <c r="AJB5" s="221"/>
      <c r="AJC5" s="221"/>
      <c r="AJD5" s="221"/>
      <c r="AJE5" s="221"/>
      <c r="AJF5" s="221"/>
      <c r="AJG5" s="221"/>
      <c r="AJH5" s="221"/>
      <c r="AJI5" s="221"/>
      <c r="AJJ5" s="221"/>
      <c r="AJK5" s="221"/>
      <c r="AJL5" s="221"/>
      <c r="AJM5" s="221"/>
      <c r="AJN5" s="221"/>
      <c r="AJO5" s="221"/>
      <c r="AJP5" s="221"/>
      <c r="AJQ5" s="221"/>
      <c r="AJR5" s="221"/>
      <c r="AJS5" s="221"/>
      <c r="AJT5" s="221"/>
      <c r="AJU5" s="221"/>
      <c r="AJV5" s="221"/>
      <c r="AJW5" s="221"/>
      <c r="AJX5" s="221"/>
      <c r="AJY5" s="221"/>
      <c r="AJZ5" s="221"/>
      <c r="AKA5" s="221"/>
      <c r="AKB5" s="221"/>
      <c r="AKC5" s="221"/>
      <c r="AKD5" s="221"/>
      <c r="AKE5" s="221"/>
      <c r="AKF5" s="221"/>
      <c r="AKG5" s="221"/>
      <c r="AKH5" s="221"/>
      <c r="AKI5" s="221"/>
      <c r="AKJ5" s="221"/>
      <c r="AKK5" s="221"/>
      <c r="AKL5" s="221"/>
      <c r="AKM5" s="221"/>
      <c r="AKN5" s="221"/>
      <c r="AKO5" s="221"/>
      <c r="AKP5" s="221"/>
      <c r="AKQ5" s="221"/>
      <c r="AKR5" s="221"/>
      <c r="AKS5" s="221"/>
      <c r="AKT5" s="221"/>
      <c r="AKU5" s="221"/>
      <c r="AKV5" s="221"/>
      <c r="AKW5" s="221"/>
      <c r="AKX5" s="221"/>
      <c r="AKY5" s="221"/>
      <c r="AKZ5" s="221"/>
      <c r="ALA5" s="221"/>
      <c r="ALB5" s="221"/>
      <c r="ALC5" s="221"/>
      <c r="ALD5" s="221"/>
      <c r="ALE5" s="221"/>
      <c r="ALF5" s="221"/>
      <c r="ALG5" s="221"/>
      <c r="ALH5" s="221"/>
      <c r="ALI5" s="221"/>
      <c r="ALJ5" s="221"/>
      <c r="ALK5" s="221"/>
      <c r="ALL5" s="221"/>
      <c r="ALM5" s="221"/>
      <c r="ALN5" s="221"/>
      <c r="ALO5" s="221"/>
      <c r="ALP5" s="221"/>
      <c r="ALQ5" s="221"/>
      <c r="ALR5" s="221"/>
      <c r="ALS5" s="221"/>
      <c r="ALT5" s="221"/>
      <c r="ALU5" s="221"/>
      <c r="ALV5" s="221"/>
      <c r="ALW5" s="221"/>
      <c r="ALX5" s="221"/>
      <c r="ALY5" s="221"/>
      <c r="ALZ5" s="221"/>
      <c r="AMA5" s="221"/>
      <c r="AMB5" s="221"/>
      <c r="AMC5" s="221"/>
      <c r="AMD5" s="221"/>
      <c r="AME5" s="221"/>
      <c r="AMF5" s="221"/>
      <c r="AMG5" s="221"/>
      <c r="AMH5" s="221"/>
      <c r="AMI5" s="221"/>
      <c r="AMJ5" s="221"/>
      <c r="AMK5" s="221"/>
    </row>
    <row r="6" spans="1:1025" s="225" customFormat="1" x14ac:dyDescent="0.25">
      <c r="A6" s="228" t="s">
        <v>271</v>
      </c>
      <c r="B6" s="228" t="s">
        <v>301</v>
      </c>
      <c r="C6" s="229" t="str">
        <f>'common foods'!$D$142</f>
        <v>05098</v>
      </c>
      <c r="D6" s="230">
        <v>968</v>
      </c>
      <c r="E6" s="230">
        <v>16.8</v>
      </c>
      <c r="F6" s="230">
        <v>7.1</v>
      </c>
      <c r="G6" s="230">
        <v>0</v>
      </c>
      <c r="H6" s="230">
        <v>0</v>
      </c>
      <c r="I6" s="230">
        <v>0</v>
      </c>
      <c r="J6" s="230">
        <v>20.399999999999999</v>
      </c>
      <c r="K6" s="230">
        <v>660</v>
      </c>
      <c r="L6" s="228"/>
      <c r="M6" s="228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1"/>
      <c r="LE6" s="221"/>
      <c r="LF6" s="221"/>
      <c r="LG6" s="221"/>
      <c r="LH6" s="221"/>
      <c r="LI6" s="221"/>
      <c r="LJ6" s="221"/>
      <c r="LK6" s="221"/>
      <c r="LL6" s="221"/>
      <c r="LM6" s="221"/>
      <c r="LN6" s="221"/>
      <c r="LO6" s="221"/>
      <c r="LP6" s="221"/>
      <c r="LQ6" s="221"/>
      <c r="LR6" s="221"/>
      <c r="LS6" s="221"/>
      <c r="LT6" s="221"/>
      <c r="LU6" s="221"/>
      <c r="LV6" s="221"/>
      <c r="LW6" s="221"/>
      <c r="LX6" s="221"/>
      <c r="LY6" s="221"/>
      <c r="LZ6" s="221"/>
      <c r="MA6" s="221"/>
      <c r="MB6" s="221"/>
      <c r="MC6" s="221"/>
      <c r="MD6" s="221"/>
      <c r="ME6" s="221"/>
      <c r="MF6" s="221"/>
      <c r="MG6" s="221"/>
      <c r="MH6" s="221"/>
      <c r="MI6" s="221"/>
      <c r="MJ6" s="221"/>
      <c r="MK6" s="221"/>
      <c r="ML6" s="221"/>
      <c r="MM6" s="221"/>
      <c r="MN6" s="221"/>
      <c r="MO6" s="221"/>
      <c r="MP6" s="221"/>
      <c r="MQ6" s="221"/>
      <c r="MR6" s="221"/>
      <c r="MS6" s="221"/>
      <c r="MT6" s="221"/>
      <c r="MU6" s="221"/>
      <c r="MV6" s="221"/>
      <c r="MW6" s="221"/>
      <c r="MX6" s="221"/>
      <c r="MY6" s="221"/>
      <c r="MZ6" s="221"/>
      <c r="NA6" s="221"/>
      <c r="NB6" s="221"/>
      <c r="NC6" s="221"/>
      <c r="ND6" s="221"/>
      <c r="NE6" s="221"/>
      <c r="NF6" s="221"/>
      <c r="NG6" s="221"/>
      <c r="NH6" s="221"/>
      <c r="NI6" s="221"/>
      <c r="NJ6" s="221"/>
      <c r="NK6" s="221"/>
      <c r="NL6" s="221"/>
      <c r="NM6" s="221"/>
      <c r="NN6" s="221"/>
      <c r="NO6" s="221"/>
      <c r="NP6" s="221"/>
      <c r="NQ6" s="221"/>
      <c r="NR6" s="221"/>
      <c r="NS6" s="221"/>
      <c r="NT6" s="221"/>
      <c r="NU6" s="221"/>
      <c r="NV6" s="221"/>
      <c r="NW6" s="221"/>
      <c r="NX6" s="221"/>
      <c r="NY6" s="221"/>
      <c r="NZ6" s="221"/>
      <c r="OA6" s="221"/>
      <c r="OB6" s="221"/>
      <c r="OC6" s="221"/>
      <c r="OD6" s="221"/>
      <c r="OE6" s="221"/>
      <c r="OF6" s="221"/>
      <c r="OG6" s="221"/>
      <c r="OH6" s="221"/>
      <c r="OI6" s="221"/>
      <c r="OJ6" s="221"/>
      <c r="OK6" s="221"/>
      <c r="OL6" s="221"/>
      <c r="OM6" s="221"/>
      <c r="ON6" s="221"/>
      <c r="OO6" s="221"/>
      <c r="OP6" s="221"/>
      <c r="OQ6" s="221"/>
      <c r="OR6" s="221"/>
      <c r="OS6" s="221"/>
      <c r="OT6" s="221"/>
      <c r="OU6" s="221"/>
      <c r="OV6" s="221"/>
      <c r="OW6" s="221"/>
      <c r="OX6" s="221"/>
      <c r="OY6" s="221"/>
      <c r="OZ6" s="221"/>
      <c r="PA6" s="221"/>
      <c r="PB6" s="221"/>
      <c r="PC6" s="221"/>
      <c r="PD6" s="221"/>
      <c r="PE6" s="221"/>
      <c r="PF6" s="221"/>
      <c r="PG6" s="221"/>
      <c r="PH6" s="221"/>
      <c r="PI6" s="221"/>
      <c r="PJ6" s="221"/>
      <c r="PK6" s="221"/>
      <c r="PL6" s="221"/>
      <c r="PM6" s="221"/>
      <c r="PN6" s="221"/>
      <c r="PO6" s="221"/>
      <c r="PP6" s="221"/>
      <c r="PQ6" s="221"/>
      <c r="PR6" s="221"/>
      <c r="PS6" s="221"/>
      <c r="PT6" s="221"/>
      <c r="PU6" s="221"/>
      <c r="PV6" s="221"/>
      <c r="PW6" s="221"/>
      <c r="PX6" s="221"/>
      <c r="PY6" s="221"/>
      <c r="PZ6" s="221"/>
      <c r="QA6" s="221"/>
      <c r="QB6" s="221"/>
      <c r="QC6" s="221"/>
      <c r="QD6" s="221"/>
      <c r="QE6" s="221"/>
      <c r="QF6" s="221"/>
      <c r="QG6" s="221"/>
      <c r="QH6" s="221"/>
      <c r="QI6" s="221"/>
      <c r="QJ6" s="221"/>
      <c r="QK6" s="221"/>
      <c r="QL6" s="221"/>
      <c r="QM6" s="221"/>
      <c r="QN6" s="221"/>
      <c r="QO6" s="221"/>
      <c r="QP6" s="221"/>
      <c r="QQ6" s="221"/>
      <c r="QR6" s="221"/>
      <c r="QS6" s="221"/>
      <c r="QT6" s="221"/>
      <c r="QU6" s="221"/>
      <c r="QV6" s="221"/>
      <c r="QW6" s="221"/>
      <c r="QX6" s="221"/>
      <c r="QY6" s="221"/>
      <c r="QZ6" s="221"/>
      <c r="RA6" s="221"/>
      <c r="RB6" s="221"/>
      <c r="RC6" s="221"/>
      <c r="RD6" s="221"/>
      <c r="RE6" s="221"/>
      <c r="RF6" s="221"/>
      <c r="RG6" s="221"/>
      <c r="RH6" s="221"/>
      <c r="RI6" s="221"/>
      <c r="RJ6" s="221"/>
      <c r="RK6" s="221"/>
      <c r="RL6" s="221"/>
      <c r="RM6" s="221"/>
      <c r="RN6" s="221"/>
      <c r="RO6" s="221"/>
      <c r="RP6" s="221"/>
      <c r="RQ6" s="221"/>
      <c r="RR6" s="221"/>
      <c r="RS6" s="221"/>
      <c r="RT6" s="221"/>
      <c r="RU6" s="221"/>
      <c r="RV6" s="221"/>
      <c r="RW6" s="221"/>
      <c r="RX6" s="221"/>
      <c r="RY6" s="221"/>
      <c r="RZ6" s="221"/>
      <c r="SA6" s="221"/>
      <c r="SB6" s="221"/>
      <c r="SC6" s="221"/>
      <c r="SD6" s="221"/>
      <c r="SE6" s="221"/>
      <c r="SF6" s="221"/>
      <c r="SG6" s="221"/>
      <c r="SH6" s="221"/>
      <c r="SI6" s="221"/>
      <c r="SJ6" s="221"/>
      <c r="SK6" s="221"/>
      <c r="SL6" s="221"/>
      <c r="SM6" s="221"/>
      <c r="SN6" s="221"/>
      <c r="SO6" s="221"/>
      <c r="SP6" s="221"/>
      <c r="SQ6" s="221"/>
      <c r="SR6" s="221"/>
      <c r="SS6" s="221"/>
      <c r="ST6" s="221"/>
      <c r="SU6" s="221"/>
      <c r="SV6" s="221"/>
      <c r="SW6" s="221"/>
      <c r="SX6" s="221"/>
      <c r="SY6" s="221"/>
      <c r="SZ6" s="221"/>
      <c r="TA6" s="221"/>
      <c r="TB6" s="221"/>
      <c r="TC6" s="221"/>
      <c r="TD6" s="221"/>
      <c r="TE6" s="221"/>
      <c r="TF6" s="221"/>
      <c r="TG6" s="221"/>
      <c r="TH6" s="221"/>
      <c r="TI6" s="221"/>
      <c r="TJ6" s="221"/>
      <c r="TK6" s="221"/>
      <c r="TL6" s="221"/>
      <c r="TM6" s="221"/>
      <c r="TN6" s="221"/>
      <c r="TO6" s="221"/>
      <c r="TP6" s="221"/>
      <c r="TQ6" s="221"/>
      <c r="TR6" s="221"/>
      <c r="TS6" s="221"/>
      <c r="TT6" s="221"/>
      <c r="TU6" s="221"/>
      <c r="TV6" s="221"/>
      <c r="TW6" s="221"/>
      <c r="TX6" s="221"/>
      <c r="TY6" s="221"/>
      <c r="TZ6" s="221"/>
      <c r="UA6" s="221"/>
      <c r="UB6" s="221"/>
      <c r="UC6" s="221"/>
      <c r="UD6" s="221"/>
      <c r="UE6" s="221"/>
      <c r="UF6" s="221"/>
      <c r="UG6" s="221"/>
      <c r="UH6" s="221"/>
      <c r="UI6" s="221"/>
      <c r="UJ6" s="221"/>
      <c r="UK6" s="221"/>
      <c r="UL6" s="221"/>
      <c r="UM6" s="221"/>
      <c r="UN6" s="221"/>
      <c r="UO6" s="221"/>
      <c r="UP6" s="221"/>
      <c r="UQ6" s="221"/>
      <c r="UR6" s="221"/>
      <c r="US6" s="221"/>
      <c r="UT6" s="221"/>
      <c r="UU6" s="221"/>
      <c r="UV6" s="221"/>
      <c r="UW6" s="221"/>
      <c r="UX6" s="221"/>
      <c r="UY6" s="221"/>
      <c r="UZ6" s="221"/>
      <c r="VA6" s="221"/>
      <c r="VB6" s="221"/>
      <c r="VC6" s="221"/>
      <c r="VD6" s="221"/>
      <c r="VE6" s="221"/>
      <c r="VF6" s="221"/>
      <c r="VG6" s="221"/>
      <c r="VH6" s="221"/>
      <c r="VI6" s="221"/>
      <c r="VJ6" s="221"/>
      <c r="VK6" s="221"/>
      <c r="VL6" s="221"/>
      <c r="VM6" s="221"/>
      <c r="VN6" s="221"/>
      <c r="VO6" s="221"/>
      <c r="VP6" s="221"/>
      <c r="VQ6" s="221"/>
      <c r="VR6" s="221"/>
      <c r="VS6" s="221"/>
      <c r="VT6" s="221"/>
      <c r="VU6" s="221"/>
      <c r="VV6" s="221"/>
      <c r="VW6" s="221"/>
      <c r="VX6" s="221"/>
      <c r="VY6" s="221"/>
      <c r="VZ6" s="221"/>
      <c r="WA6" s="221"/>
      <c r="WB6" s="221"/>
      <c r="WC6" s="221"/>
      <c r="WD6" s="221"/>
      <c r="WE6" s="221"/>
      <c r="WF6" s="221"/>
      <c r="WG6" s="221"/>
      <c r="WH6" s="221"/>
      <c r="WI6" s="221"/>
      <c r="WJ6" s="221"/>
      <c r="WK6" s="221"/>
      <c r="WL6" s="221"/>
      <c r="WM6" s="221"/>
      <c r="WN6" s="221"/>
      <c r="WO6" s="221"/>
      <c r="WP6" s="221"/>
      <c r="WQ6" s="221"/>
      <c r="WR6" s="221"/>
      <c r="WS6" s="221"/>
      <c r="WT6" s="221"/>
      <c r="WU6" s="221"/>
      <c r="WV6" s="221"/>
      <c r="WW6" s="221"/>
      <c r="WX6" s="221"/>
      <c r="WY6" s="221"/>
      <c r="WZ6" s="221"/>
      <c r="XA6" s="221"/>
      <c r="XB6" s="221"/>
      <c r="XC6" s="221"/>
      <c r="XD6" s="221"/>
      <c r="XE6" s="221"/>
      <c r="XF6" s="221"/>
      <c r="XG6" s="221"/>
      <c r="XH6" s="221"/>
      <c r="XI6" s="221"/>
      <c r="XJ6" s="221"/>
      <c r="XK6" s="221"/>
      <c r="XL6" s="221"/>
      <c r="XM6" s="221"/>
      <c r="XN6" s="221"/>
      <c r="XO6" s="221"/>
      <c r="XP6" s="221"/>
      <c r="XQ6" s="221"/>
      <c r="XR6" s="221"/>
      <c r="XS6" s="221"/>
      <c r="XT6" s="221"/>
      <c r="XU6" s="221"/>
      <c r="XV6" s="221"/>
      <c r="XW6" s="221"/>
      <c r="XX6" s="221"/>
      <c r="XY6" s="221"/>
      <c r="XZ6" s="221"/>
      <c r="YA6" s="221"/>
      <c r="YB6" s="221"/>
      <c r="YC6" s="221"/>
      <c r="YD6" s="221"/>
      <c r="YE6" s="221"/>
      <c r="YF6" s="221"/>
      <c r="YG6" s="221"/>
      <c r="YH6" s="221"/>
      <c r="YI6" s="221"/>
      <c r="YJ6" s="221"/>
      <c r="YK6" s="221"/>
      <c r="YL6" s="221"/>
      <c r="YM6" s="221"/>
      <c r="YN6" s="221"/>
      <c r="YO6" s="221"/>
      <c r="YP6" s="221"/>
      <c r="YQ6" s="221"/>
      <c r="YR6" s="221"/>
      <c r="YS6" s="221"/>
      <c r="YT6" s="221"/>
      <c r="YU6" s="221"/>
      <c r="YV6" s="221"/>
      <c r="YW6" s="221"/>
      <c r="YX6" s="221"/>
      <c r="YY6" s="221"/>
      <c r="YZ6" s="221"/>
      <c r="ZA6" s="221"/>
      <c r="ZB6" s="221"/>
      <c r="ZC6" s="221"/>
      <c r="ZD6" s="221"/>
      <c r="ZE6" s="221"/>
      <c r="ZF6" s="221"/>
      <c r="ZG6" s="221"/>
      <c r="ZH6" s="221"/>
      <c r="ZI6" s="221"/>
      <c r="ZJ6" s="221"/>
      <c r="ZK6" s="221"/>
      <c r="ZL6" s="221"/>
      <c r="ZM6" s="221"/>
      <c r="ZN6" s="221"/>
      <c r="ZO6" s="221"/>
      <c r="ZP6" s="221"/>
      <c r="ZQ6" s="221"/>
      <c r="ZR6" s="221"/>
      <c r="ZS6" s="221"/>
      <c r="ZT6" s="221"/>
      <c r="ZU6" s="221"/>
      <c r="ZV6" s="221"/>
      <c r="ZW6" s="221"/>
      <c r="ZX6" s="221"/>
      <c r="ZY6" s="221"/>
      <c r="ZZ6" s="221"/>
      <c r="AAA6" s="221"/>
      <c r="AAB6" s="221"/>
      <c r="AAC6" s="221"/>
      <c r="AAD6" s="221"/>
      <c r="AAE6" s="221"/>
      <c r="AAF6" s="221"/>
      <c r="AAG6" s="221"/>
      <c r="AAH6" s="221"/>
      <c r="AAI6" s="221"/>
      <c r="AAJ6" s="221"/>
      <c r="AAK6" s="221"/>
      <c r="AAL6" s="221"/>
      <c r="AAM6" s="221"/>
      <c r="AAN6" s="221"/>
      <c r="AAO6" s="221"/>
      <c r="AAP6" s="221"/>
      <c r="AAQ6" s="221"/>
      <c r="AAR6" s="221"/>
      <c r="AAS6" s="221"/>
      <c r="AAT6" s="221"/>
      <c r="AAU6" s="221"/>
      <c r="AAV6" s="221"/>
      <c r="AAW6" s="221"/>
      <c r="AAX6" s="221"/>
      <c r="AAY6" s="221"/>
      <c r="AAZ6" s="221"/>
      <c r="ABA6" s="221"/>
      <c r="ABB6" s="221"/>
      <c r="ABC6" s="221"/>
      <c r="ABD6" s="221"/>
      <c r="ABE6" s="221"/>
      <c r="ABF6" s="221"/>
      <c r="ABG6" s="221"/>
      <c r="ABH6" s="221"/>
      <c r="ABI6" s="221"/>
      <c r="ABJ6" s="221"/>
      <c r="ABK6" s="221"/>
      <c r="ABL6" s="221"/>
      <c r="ABM6" s="221"/>
      <c r="ABN6" s="221"/>
      <c r="ABO6" s="221"/>
      <c r="ABP6" s="221"/>
      <c r="ABQ6" s="221"/>
      <c r="ABR6" s="221"/>
      <c r="ABS6" s="221"/>
      <c r="ABT6" s="221"/>
      <c r="ABU6" s="221"/>
      <c r="ABV6" s="221"/>
      <c r="ABW6" s="221"/>
      <c r="ABX6" s="221"/>
      <c r="ABY6" s="221"/>
      <c r="ABZ6" s="221"/>
      <c r="ACA6" s="221"/>
      <c r="ACB6" s="221"/>
      <c r="ACC6" s="221"/>
      <c r="ACD6" s="221"/>
      <c r="ACE6" s="221"/>
      <c r="ACF6" s="221"/>
      <c r="ACG6" s="221"/>
      <c r="ACH6" s="221"/>
      <c r="ACI6" s="221"/>
      <c r="ACJ6" s="221"/>
      <c r="ACK6" s="221"/>
      <c r="ACL6" s="221"/>
      <c r="ACM6" s="221"/>
      <c r="ACN6" s="221"/>
      <c r="ACO6" s="221"/>
      <c r="ACP6" s="221"/>
      <c r="ACQ6" s="221"/>
      <c r="ACR6" s="221"/>
      <c r="ACS6" s="221"/>
      <c r="ACT6" s="221"/>
      <c r="ACU6" s="221"/>
      <c r="ACV6" s="221"/>
      <c r="ACW6" s="221"/>
      <c r="ACX6" s="221"/>
      <c r="ACY6" s="221"/>
      <c r="ACZ6" s="221"/>
      <c r="ADA6" s="221"/>
      <c r="ADB6" s="221"/>
      <c r="ADC6" s="221"/>
      <c r="ADD6" s="221"/>
      <c r="ADE6" s="221"/>
      <c r="ADF6" s="221"/>
      <c r="ADG6" s="221"/>
      <c r="ADH6" s="221"/>
      <c r="ADI6" s="221"/>
      <c r="ADJ6" s="221"/>
      <c r="ADK6" s="221"/>
      <c r="ADL6" s="221"/>
      <c r="ADM6" s="221"/>
      <c r="ADN6" s="221"/>
      <c r="ADO6" s="221"/>
      <c r="ADP6" s="221"/>
      <c r="ADQ6" s="221"/>
      <c r="ADR6" s="221"/>
      <c r="ADS6" s="221"/>
      <c r="ADT6" s="221"/>
      <c r="ADU6" s="221"/>
      <c r="ADV6" s="221"/>
      <c r="ADW6" s="221"/>
      <c r="ADX6" s="221"/>
      <c r="ADY6" s="221"/>
      <c r="ADZ6" s="221"/>
      <c r="AEA6" s="221"/>
      <c r="AEB6" s="221"/>
      <c r="AEC6" s="221"/>
      <c r="AED6" s="221"/>
      <c r="AEE6" s="221"/>
      <c r="AEF6" s="221"/>
      <c r="AEG6" s="221"/>
      <c r="AEH6" s="221"/>
      <c r="AEI6" s="221"/>
      <c r="AEJ6" s="221"/>
      <c r="AEK6" s="221"/>
      <c r="AEL6" s="221"/>
      <c r="AEM6" s="221"/>
      <c r="AEN6" s="221"/>
      <c r="AEO6" s="221"/>
      <c r="AEP6" s="221"/>
      <c r="AEQ6" s="221"/>
      <c r="AER6" s="221"/>
      <c r="AES6" s="221"/>
      <c r="AET6" s="221"/>
      <c r="AEU6" s="221"/>
      <c r="AEV6" s="221"/>
      <c r="AEW6" s="221"/>
      <c r="AEX6" s="221"/>
      <c r="AEY6" s="221"/>
      <c r="AEZ6" s="221"/>
      <c r="AFA6" s="221"/>
      <c r="AFB6" s="221"/>
      <c r="AFC6" s="221"/>
      <c r="AFD6" s="221"/>
      <c r="AFE6" s="221"/>
      <c r="AFF6" s="221"/>
      <c r="AFG6" s="221"/>
      <c r="AFH6" s="221"/>
      <c r="AFI6" s="221"/>
      <c r="AFJ6" s="221"/>
      <c r="AFK6" s="221"/>
      <c r="AFL6" s="221"/>
      <c r="AFM6" s="221"/>
      <c r="AFN6" s="221"/>
      <c r="AFO6" s="221"/>
      <c r="AFP6" s="221"/>
      <c r="AFQ6" s="221"/>
      <c r="AFR6" s="221"/>
      <c r="AFS6" s="221"/>
      <c r="AFT6" s="221"/>
      <c r="AFU6" s="221"/>
      <c r="AFV6" s="221"/>
      <c r="AFW6" s="221"/>
      <c r="AFX6" s="221"/>
      <c r="AFY6" s="221"/>
      <c r="AFZ6" s="221"/>
      <c r="AGA6" s="221"/>
      <c r="AGB6" s="221"/>
      <c r="AGC6" s="221"/>
      <c r="AGD6" s="221"/>
      <c r="AGE6" s="221"/>
      <c r="AGF6" s="221"/>
      <c r="AGG6" s="221"/>
      <c r="AGH6" s="221"/>
      <c r="AGI6" s="221"/>
      <c r="AGJ6" s="221"/>
      <c r="AGK6" s="221"/>
      <c r="AGL6" s="221"/>
      <c r="AGM6" s="221"/>
      <c r="AGN6" s="221"/>
      <c r="AGO6" s="221"/>
      <c r="AGP6" s="221"/>
      <c r="AGQ6" s="221"/>
      <c r="AGR6" s="221"/>
      <c r="AGS6" s="221"/>
      <c r="AGT6" s="221"/>
      <c r="AGU6" s="221"/>
      <c r="AGV6" s="221"/>
      <c r="AGW6" s="221"/>
      <c r="AGX6" s="221"/>
      <c r="AGY6" s="221"/>
      <c r="AGZ6" s="221"/>
      <c r="AHA6" s="221"/>
      <c r="AHB6" s="221"/>
      <c r="AHC6" s="221"/>
      <c r="AHD6" s="221"/>
      <c r="AHE6" s="221"/>
      <c r="AHF6" s="221"/>
      <c r="AHG6" s="221"/>
      <c r="AHH6" s="221"/>
      <c r="AHI6" s="221"/>
      <c r="AHJ6" s="221"/>
      <c r="AHK6" s="221"/>
      <c r="AHL6" s="221"/>
      <c r="AHM6" s="221"/>
      <c r="AHN6" s="221"/>
      <c r="AHO6" s="221"/>
      <c r="AHP6" s="221"/>
      <c r="AHQ6" s="221"/>
      <c r="AHR6" s="221"/>
      <c r="AHS6" s="221"/>
      <c r="AHT6" s="221"/>
      <c r="AHU6" s="221"/>
      <c r="AHV6" s="221"/>
      <c r="AHW6" s="221"/>
      <c r="AHX6" s="221"/>
      <c r="AHY6" s="221"/>
      <c r="AHZ6" s="221"/>
      <c r="AIA6" s="221"/>
      <c r="AIB6" s="221"/>
      <c r="AIC6" s="221"/>
      <c r="AID6" s="221"/>
      <c r="AIE6" s="221"/>
      <c r="AIF6" s="221"/>
      <c r="AIG6" s="221"/>
      <c r="AIH6" s="221"/>
      <c r="AII6" s="221"/>
      <c r="AIJ6" s="221"/>
      <c r="AIK6" s="221"/>
      <c r="AIL6" s="221"/>
      <c r="AIM6" s="221"/>
      <c r="AIN6" s="221"/>
      <c r="AIO6" s="221"/>
      <c r="AIP6" s="221"/>
      <c r="AIQ6" s="221"/>
      <c r="AIR6" s="221"/>
      <c r="AIS6" s="221"/>
      <c r="AIT6" s="221"/>
      <c r="AIU6" s="221"/>
      <c r="AIV6" s="221"/>
      <c r="AIW6" s="221"/>
      <c r="AIX6" s="221"/>
      <c r="AIY6" s="221"/>
      <c r="AIZ6" s="221"/>
      <c r="AJA6" s="221"/>
      <c r="AJB6" s="221"/>
      <c r="AJC6" s="221"/>
      <c r="AJD6" s="221"/>
      <c r="AJE6" s="221"/>
      <c r="AJF6" s="221"/>
      <c r="AJG6" s="221"/>
      <c r="AJH6" s="221"/>
      <c r="AJI6" s="221"/>
      <c r="AJJ6" s="221"/>
      <c r="AJK6" s="221"/>
      <c r="AJL6" s="221"/>
      <c r="AJM6" s="221"/>
      <c r="AJN6" s="221"/>
      <c r="AJO6" s="221"/>
      <c r="AJP6" s="221"/>
      <c r="AJQ6" s="221"/>
      <c r="AJR6" s="221"/>
      <c r="AJS6" s="221"/>
      <c r="AJT6" s="221"/>
      <c r="AJU6" s="221"/>
      <c r="AJV6" s="221"/>
      <c r="AJW6" s="221"/>
      <c r="AJX6" s="221"/>
      <c r="AJY6" s="221"/>
      <c r="AJZ6" s="221"/>
      <c r="AKA6" s="221"/>
      <c r="AKB6" s="221"/>
      <c r="AKC6" s="221"/>
      <c r="AKD6" s="221"/>
      <c r="AKE6" s="221"/>
      <c r="AKF6" s="221"/>
      <c r="AKG6" s="221"/>
      <c r="AKH6" s="221"/>
      <c r="AKI6" s="221"/>
      <c r="AKJ6" s="221"/>
      <c r="AKK6" s="221"/>
      <c r="AKL6" s="221"/>
      <c r="AKM6" s="221"/>
      <c r="AKN6" s="221"/>
      <c r="AKO6" s="221"/>
      <c r="AKP6" s="221"/>
      <c r="AKQ6" s="221"/>
      <c r="AKR6" s="221"/>
      <c r="AKS6" s="221"/>
      <c r="AKT6" s="221"/>
      <c r="AKU6" s="221"/>
      <c r="AKV6" s="221"/>
      <c r="AKW6" s="221"/>
      <c r="AKX6" s="221"/>
      <c r="AKY6" s="221"/>
      <c r="AKZ6" s="221"/>
      <c r="ALA6" s="221"/>
      <c r="ALB6" s="221"/>
      <c r="ALC6" s="221"/>
      <c r="ALD6" s="221"/>
      <c r="ALE6" s="221"/>
      <c r="ALF6" s="221"/>
      <c r="ALG6" s="221"/>
      <c r="ALH6" s="221"/>
      <c r="ALI6" s="221"/>
      <c r="ALJ6" s="221"/>
      <c r="ALK6" s="221"/>
      <c r="ALL6" s="221"/>
      <c r="ALM6" s="221"/>
      <c r="ALN6" s="221"/>
      <c r="ALO6" s="221"/>
      <c r="ALP6" s="221"/>
      <c r="ALQ6" s="221"/>
      <c r="ALR6" s="221"/>
      <c r="ALS6" s="221"/>
      <c r="ALT6" s="221"/>
      <c r="ALU6" s="221"/>
      <c r="ALV6" s="221"/>
      <c r="ALW6" s="221"/>
      <c r="ALX6" s="221"/>
      <c r="ALY6" s="221"/>
      <c r="ALZ6" s="221"/>
      <c r="AMA6" s="221"/>
      <c r="AMB6" s="221"/>
      <c r="AMC6" s="221"/>
      <c r="AMD6" s="221"/>
      <c r="AME6" s="221"/>
      <c r="AMF6" s="221"/>
      <c r="AMG6" s="221"/>
      <c r="AMH6" s="221"/>
      <c r="AMI6" s="221"/>
      <c r="AMJ6" s="221"/>
      <c r="AMK6" s="221"/>
    </row>
    <row r="7" spans="1:1025" s="225" customFormat="1" x14ac:dyDescent="0.25">
      <c r="A7" s="221" t="s">
        <v>180</v>
      </c>
      <c r="B7" s="221" t="s">
        <v>181</v>
      </c>
      <c r="C7" s="227" t="str">
        <f>'common foods'!D84</f>
        <v>05064</v>
      </c>
      <c r="D7" s="224">
        <v>568.04</v>
      </c>
      <c r="E7" s="224">
        <v>9.5</v>
      </c>
      <c r="F7" s="224">
        <v>2.5859999999999999</v>
      </c>
      <c r="G7" s="224">
        <v>0.55000000000000004</v>
      </c>
      <c r="H7" s="224">
        <v>0.55000000000000004</v>
      </c>
      <c r="I7" s="224">
        <v>0</v>
      </c>
      <c r="J7" s="224">
        <v>12.19</v>
      </c>
      <c r="K7" s="224">
        <v>140</v>
      </c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21"/>
      <c r="CP7" s="221"/>
      <c r="CQ7" s="221"/>
      <c r="CR7" s="221"/>
      <c r="CS7" s="221"/>
      <c r="CT7" s="221"/>
      <c r="CU7" s="221"/>
      <c r="CV7" s="221"/>
      <c r="CW7" s="221"/>
      <c r="CX7" s="221"/>
      <c r="CY7" s="221"/>
      <c r="CZ7" s="221"/>
      <c r="DA7" s="221"/>
      <c r="DB7" s="221"/>
      <c r="DC7" s="221"/>
      <c r="DD7" s="221"/>
      <c r="DE7" s="221"/>
      <c r="DF7" s="221"/>
      <c r="DG7" s="221"/>
      <c r="DH7" s="221"/>
      <c r="DI7" s="221"/>
      <c r="DJ7" s="221"/>
      <c r="DK7" s="221"/>
      <c r="DL7" s="221"/>
      <c r="DM7" s="221"/>
      <c r="DN7" s="221"/>
      <c r="DO7" s="221"/>
      <c r="DP7" s="221"/>
      <c r="DQ7" s="221"/>
      <c r="DR7" s="221"/>
      <c r="DS7" s="221"/>
      <c r="DT7" s="221"/>
      <c r="DU7" s="221"/>
      <c r="DV7" s="221"/>
      <c r="DW7" s="221"/>
      <c r="DX7" s="221"/>
      <c r="DY7" s="221"/>
      <c r="DZ7" s="221"/>
      <c r="EA7" s="221"/>
      <c r="EB7" s="221"/>
      <c r="EC7" s="221"/>
      <c r="ED7" s="221"/>
      <c r="EE7" s="221"/>
      <c r="EF7" s="221"/>
      <c r="EG7" s="221"/>
      <c r="EH7" s="221"/>
      <c r="EI7" s="221"/>
      <c r="EJ7" s="221"/>
      <c r="EK7" s="221"/>
      <c r="EL7" s="221"/>
      <c r="EM7" s="221"/>
      <c r="EN7" s="221"/>
      <c r="EO7" s="221"/>
      <c r="EP7" s="221"/>
      <c r="EQ7" s="221"/>
      <c r="ER7" s="221"/>
      <c r="ES7" s="221"/>
      <c r="ET7" s="221"/>
      <c r="EU7" s="221"/>
      <c r="EV7" s="221"/>
      <c r="EW7" s="221"/>
      <c r="EX7" s="221"/>
      <c r="EY7" s="221"/>
      <c r="EZ7" s="221"/>
      <c r="FA7" s="221"/>
      <c r="FB7" s="221"/>
      <c r="FC7" s="221"/>
      <c r="FD7" s="221"/>
      <c r="FE7" s="221"/>
      <c r="FF7" s="221"/>
      <c r="FG7" s="221"/>
      <c r="FH7" s="221"/>
      <c r="FI7" s="221"/>
      <c r="FJ7" s="221"/>
      <c r="FK7" s="221"/>
      <c r="FL7" s="221"/>
      <c r="FM7" s="221"/>
      <c r="FN7" s="221"/>
      <c r="FO7" s="221"/>
      <c r="FP7" s="221"/>
      <c r="FQ7" s="221"/>
      <c r="FR7" s="221"/>
      <c r="FS7" s="221"/>
      <c r="FT7" s="221"/>
      <c r="FU7" s="221"/>
      <c r="FV7" s="221"/>
      <c r="FW7" s="221"/>
      <c r="FX7" s="221"/>
      <c r="FY7" s="221"/>
      <c r="FZ7" s="221"/>
      <c r="GA7" s="221"/>
      <c r="GB7" s="221"/>
      <c r="GC7" s="221"/>
      <c r="GD7" s="221"/>
      <c r="GE7" s="221"/>
      <c r="GF7" s="221"/>
      <c r="GG7" s="221"/>
      <c r="GH7" s="221"/>
      <c r="GI7" s="221"/>
      <c r="GJ7" s="221"/>
      <c r="GK7" s="221"/>
      <c r="GL7" s="221"/>
      <c r="GM7" s="221"/>
      <c r="GN7" s="221"/>
      <c r="GO7" s="221"/>
      <c r="GP7" s="221"/>
      <c r="GQ7" s="221"/>
      <c r="GR7" s="221"/>
      <c r="GS7" s="221"/>
      <c r="GT7" s="221"/>
      <c r="GU7" s="221"/>
      <c r="GV7" s="221"/>
      <c r="GW7" s="221"/>
      <c r="GX7" s="221"/>
      <c r="GY7" s="221"/>
      <c r="GZ7" s="221"/>
      <c r="HA7" s="221"/>
      <c r="HB7" s="221"/>
      <c r="HC7" s="221"/>
      <c r="HD7" s="221"/>
      <c r="HE7" s="221"/>
      <c r="HF7" s="221"/>
      <c r="HG7" s="221"/>
      <c r="HH7" s="221"/>
      <c r="HI7" s="221"/>
      <c r="HJ7" s="221"/>
      <c r="HK7" s="221"/>
      <c r="HL7" s="221"/>
      <c r="HM7" s="221"/>
      <c r="HN7" s="221"/>
      <c r="HO7" s="221"/>
      <c r="HP7" s="221"/>
      <c r="HQ7" s="221"/>
      <c r="HR7" s="221"/>
      <c r="HS7" s="221"/>
      <c r="HT7" s="221"/>
      <c r="HU7" s="221"/>
      <c r="HV7" s="221"/>
      <c r="HW7" s="221"/>
      <c r="HX7" s="221"/>
      <c r="HY7" s="221"/>
      <c r="HZ7" s="221"/>
      <c r="IA7" s="221"/>
      <c r="IB7" s="221"/>
      <c r="IC7" s="221"/>
      <c r="ID7" s="221"/>
      <c r="IE7" s="221"/>
      <c r="IF7" s="221"/>
      <c r="IG7" s="221"/>
      <c r="IH7" s="221"/>
      <c r="II7" s="221"/>
      <c r="IJ7" s="221"/>
      <c r="IK7" s="221"/>
      <c r="IL7" s="221"/>
      <c r="IM7" s="221"/>
      <c r="IN7" s="221"/>
      <c r="IO7" s="221"/>
      <c r="IP7" s="221"/>
      <c r="IQ7" s="221"/>
      <c r="IR7" s="221"/>
      <c r="IS7" s="221"/>
      <c r="IT7" s="221"/>
      <c r="IU7" s="221"/>
      <c r="IV7" s="221"/>
      <c r="IW7" s="221"/>
      <c r="IX7" s="221"/>
      <c r="IY7" s="221"/>
      <c r="IZ7" s="221"/>
      <c r="JA7" s="221"/>
      <c r="JB7" s="221"/>
      <c r="JC7" s="221"/>
      <c r="JD7" s="221"/>
      <c r="JE7" s="221"/>
      <c r="JF7" s="221"/>
      <c r="JG7" s="221"/>
      <c r="JH7" s="221"/>
      <c r="JI7" s="221"/>
      <c r="JJ7" s="221"/>
      <c r="JK7" s="221"/>
      <c r="JL7" s="221"/>
      <c r="JM7" s="221"/>
      <c r="JN7" s="221"/>
      <c r="JO7" s="221"/>
      <c r="JP7" s="221"/>
      <c r="JQ7" s="221"/>
      <c r="JR7" s="221"/>
      <c r="JS7" s="221"/>
      <c r="JT7" s="221"/>
      <c r="JU7" s="221"/>
      <c r="JV7" s="221"/>
      <c r="JW7" s="221"/>
      <c r="JX7" s="221"/>
      <c r="JY7" s="221"/>
      <c r="JZ7" s="221"/>
      <c r="KA7" s="221"/>
      <c r="KB7" s="221"/>
      <c r="KC7" s="221"/>
      <c r="KD7" s="221"/>
      <c r="KE7" s="221"/>
      <c r="KF7" s="221"/>
      <c r="KG7" s="221"/>
      <c r="KH7" s="221"/>
      <c r="KI7" s="221"/>
      <c r="KJ7" s="221"/>
      <c r="KK7" s="221"/>
      <c r="KL7" s="221"/>
      <c r="KM7" s="221"/>
      <c r="KN7" s="221"/>
      <c r="KO7" s="221"/>
      <c r="KP7" s="221"/>
      <c r="KQ7" s="221"/>
      <c r="KR7" s="221"/>
      <c r="KS7" s="221"/>
      <c r="KT7" s="221"/>
      <c r="KU7" s="221"/>
      <c r="KV7" s="221"/>
      <c r="KW7" s="221"/>
      <c r="KX7" s="221"/>
      <c r="KY7" s="221"/>
      <c r="KZ7" s="221"/>
      <c r="LA7" s="221"/>
      <c r="LB7" s="221"/>
      <c r="LC7" s="221"/>
      <c r="LD7" s="221"/>
      <c r="LE7" s="221"/>
      <c r="LF7" s="221"/>
      <c r="LG7" s="221"/>
      <c r="LH7" s="221"/>
      <c r="LI7" s="221"/>
      <c r="LJ7" s="221"/>
      <c r="LK7" s="221"/>
      <c r="LL7" s="221"/>
      <c r="LM7" s="221"/>
      <c r="LN7" s="221"/>
      <c r="LO7" s="221"/>
      <c r="LP7" s="221"/>
      <c r="LQ7" s="221"/>
      <c r="LR7" s="221"/>
      <c r="LS7" s="221"/>
      <c r="LT7" s="221"/>
      <c r="LU7" s="221"/>
      <c r="LV7" s="221"/>
      <c r="LW7" s="221"/>
      <c r="LX7" s="221"/>
      <c r="LY7" s="221"/>
      <c r="LZ7" s="221"/>
      <c r="MA7" s="221"/>
      <c r="MB7" s="221"/>
      <c r="MC7" s="221"/>
      <c r="MD7" s="221"/>
      <c r="ME7" s="221"/>
      <c r="MF7" s="221"/>
      <c r="MG7" s="221"/>
      <c r="MH7" s="221"/>
      <c r="MI7" s="221"/>
      <c r="MJ7" s="221"/>
      <c r="MK7" s="221"/>
      <c r="ML7" s="221"/>
      <c r="MM7" s="221"/>
      <c r="MN7" s="221"/>
      <c r="MO7" s="221"/>
      <c r="MP7" s="221"/>
      <c r="MQ7" s="221"/>
      <c r="MR7" s="221"/>
      <c r="MS7" s="221"/>
      <c r="MT7" s="221"/>
      <c r="MU7" s="221"/>
      <c r="MV7" s="221"/>
      <c r="MW7" s="221"/>
      <c r="MX7" s="221"/>
      <c r="MY7" s="221"/>
      <c r="MZ7" s="221"/>
      <c r="NA7" s="221"/>
      <c r="NB7" s="221"/>
      <c r="NC7" s="221"/>
      <c r="ND7" s="221"/>
      <c r="NE7" s="221"/>
      <c r="NF7" s="221"/>
      <c r="NG7" s="221"/>
      <c r="NH7" s="221"/>
      <c r="NI7" s="221"/>
      <c r="NJ7" s="221"/>
      <c r="NK7" s="221"/>
      <c r="NL7" s="221"/>
      <c r="NM7" s="221"/>
      <c r="NN7" s="221"/>
      <c r="NO7" s="221"/>
      <c r="NP7" s="221"/>
      <c r="NQ7" s="221"/>
      <c r="NR7" s="221"/>
      <c r="NS7" s="221"/>
      <c r="NT7" s="221"/>
      <c r="NU7" s="221"/>
      <c r="NV7" s="221"/>
      <c r="NW7" s="221"/>
      <c r="NX7" s="221"/>
      <c r="NY7" s="221"/>
      <c r="NZ7" s="221"/>
      <c r="OA7" s="221"/>
      <c r="OB7" s="221"/>
      <c r="OC7" s="221"/>
      <c r="OD7" s="221"/>
      <c r="OE7" s="221"/>
      <c r="OF7" s="221"/>
      <c r="OG7" s="221"/>
      <c r="OH7" s="221"/>
      <c r="OI7" s="221"/>
      <c r="OJ7" s="221"/>
      <c r="OK7" s="221"/>
      <c r="OL7" s="221"/>
      <c r="OM7" s="221"/>
      <c r="ON7" s="221"/>
      <c r="OO7" s="221"/>
      <c r="OP7" s="221"/>
      <c r="OQ7" s="221"/>
      <c r="OR7" s="221"/>
      <c r="OS7" s="221"/>
      <c r="OT7" s="221"/>
      <c r="OU7" s="221"/>
      <c r="OV7" s="221"/>
      <c r="OW7" s="221"/>
      <c r="OX7" s="221"/>
      <c r="OY7" s="221"/>
      <c r="OZ7" s="221"/>
      <c r="PA7" s="221"/>
      <c r="PB7" s="221"/>
      <c r="PC7" s="221"/>
      <c r="PD7" s="221"/>
      <c r="PE7" s="221"/>
      <c r="PF7" s="221"/>
      <c r="PG7" s="221"/>
      <c r="PH7" s="221"/>
      <c r="PI7" s="221"/>
      <c r="PJ7" s="221"/>
      <c r="PK7" s="221"/>
      <c r="PL7" s="221"/>
      <c r="PM7" s="221"/>
      <c r="PN7" s="221"/>
      <c r="PO7" s="221"/>
      <c r="PP7" s="221"/>
      <c r="PQ7" s="221"/>
      <c r="PR7" s="221"/>
      <c r="PS7" s="221"/>
      <c r="PT7" s="221"/>
      <c r="PU7" s="221"/>
      <c r="PV7" s="221"/>
      <c r="PW7" s="221"/>
      <c r="PX7" s="221"/>
      <c r="PY7" s="221"/>
      <c r="PZ7" s="221"/>
      <c r="QA7" s="221"/>
      <c r="QB7" s="221"/>
      <c r="QC7" s="221"/>
      <c r="QD7" s="221"/>
      <c r="QE7" s="221"/>
      <c r="QF7" s="221"/>
      <c r="QG7" s="221"/>
      <c r="QH7" s="221"/>
      <c r="QI7" s="221"/>
      <c r="QJ7" s="221"/>
      <c r="QK7" s="221"/>
      <c r="QL7" s="221"/>
      <c r="QM7" s="221"/>
      <c r="QN7" s="221"/>
      <c r="QO7" s="221"/>
      <c r="QP7" s="221"/>
      <c r="QQ7" s="221"/>
      <c r="QR7" s="221"/>
      <c r="QS7" s="221"/>
      <c r="QT7" s="221"/>
      <c r="QU7" s="221"/>
      <c r="QV7" s="221"/>
      <c r="QW7" s="221"/>
      <c r="QX7" s="221"/>
      <c r="QY7" s="221"/>
      <c r="QZ7" s="221"/>
      <c r="RA7" s="221"/>
      <c r="RB7" s="221"/>
      <c r="RC7" s="221"/>
      <c r="RD7" s="221"/>
      <c r="RE7" s="221"/>
      <c r="RF7" s="221"/>
      <c r="RG7" s="221"/>
      <c r="RH7" s="221"/>
      <c r="RI7" s="221"/>
      <c r="RJ7" s="221"/>
      <c r="RK7" s="221"/>
      <c r="RL7" s="221"/>
      <c r="RM7" s="221"/>
      <c r="RN7" s="221"/>
      <c r="RO7" s="221"/>
      <c r="RP7" s="221"/>
      <c r="RQ7" s="221"/>
      <c r="RR7" s="221"/>
      <c r="RS7" s="221"/>
      <c r="RT7" s="221"/>
      <c r="RU7" s="221"/>
      <c r="RV7" s="221"/>
      <c r="RW7" s="221"/>
      <c r="RX7" s="221"/>
      <c r="RY7" s="221"/>
      <c r="RZ7" s="221"/>
      <c r="SA7" s="221"/>
      <c r="SB7" s="221"/>
      <c r="SC7" s="221"/>
      <c r="SD7" s="221"/>
      <c r="SE7" s="221"/>
      <c r="SF7" s="221"/>
      <c r="SG7" s="221"/>
      <c r="SH7" s="221"/>
      <c r="SI7" s="221"/>
      <c r="SJ7" s="221"/>
      <c r="SK7" s="221"/>
      <c r="SL7" s="221"/>
      <c r="SM7" s="221"/>
      <c r="SN7" s="221"/>
      <c r="SO7" s="221"/>
      <c r="SP7" s="221"/>
      <c r="SQ7" s="221"/>
      <c r="SR7" s="221"/>
      <c r="SS7" s="221"/>
      <c r="ST7" s="221"/>
      <c r="SU7" s="221"/>
      <c r="SV7" s="221"/>
      <c r="SW7" s="221"/>
      <c r="SX7" s="221"/>
      <c r="SY7" s="221"/>
      <c r="SZ7" s="221"/>
      <c r="TA7" s="221"/>
      <c r="TB7" s="221"/>
      <c r="TC7" s="221"/>
      <c r="TD7" s="221"/>
      <c r="TE7" s="221"/>
      <c r="TF7" s="221"/>
      <c r="TG7" s="221"/>
      <c r="TH7" s="221"/>
      <c r="TI7" s="221"/>
      <c r="TJ7" s="221"/>
      <c r="TK7" s="221"/>
      <c r="TL7" s="221"/>
      <c r="TM7" s="221"/>
      <c r="TN7" s="221"/>
      <c r="TO7" s="221"/>
      <c r="TP7" s="221"/>
      <c r="TQ7" s="221"/>
      <c r="TR7" s="221"/>
      <c r="TS7" s="221"/>
      <c r="TT7" s="221"/>
      <c r="TU7" s="221"/>
      <c r="TV7" s="221"/>
      <c r="TW7" s="221"/>
      <c r="TX7" s="221"/>
      <c r="TY7" s="221"/>
      <c r="TZ7" s="221"/>
      <c r="UA7" s="221"/>
      <c r="UB7" s="221"/>
      <c r="UC7" s="221"/>
      <c r="UD7" s="221"/>
      <c r="UE7" s="221"/>
      <c r="UF7" s="221"/>
      <c r="UG7" s="221"/>
      <c r="UH7" s="221"/>
      <c r="UI7" s="221"/>
      <c r="UJ7" s="221"/>
      <c r="UK7" s="221"/>
      <c r="UL7" s="221"/>
      <c r="UM7" s="221"/>
      <c r="UN7" s="221"/>
      <c r="UO7" s="221"/>
      <c r="UP7" s="221"/>
      <c r="UQ7" s="221"/>
      <c r="UR7" s="221"/>
      <c r="US7" s="221"/>
      <c r="UT7" s="221"/>
      <c r="UU7" s="221"/>
      <c r="UV7" s="221"/>
      <c r="UW7" s="221"/>
      <c r="UX7" s="221"/>
      <c r="UY7" s="221"/>
      <c r="UZ7" s="221"/>
      <c r="VA7" s="221"/>
      <c r="VB7" s="221"/>
      <c r="VC7" s="221"/>
      <c r="VD7" s="221"/>
      <c r="VE7" s="221"/>
      <c r="VF7" s="221"/>
      <c r="VG7" s="221"/>
      <c r="VH7" s="221"/>
      <c r="VI7" s="221"/>
      <c r="VJ7" s="221"/>
      <c r="VK7" s="221"/>
      <c r="VL7" s="221"/>
      <c r="VM7" s="221"/>
      <c r="VN7" s="221"/>
      <c r="VO7" s="221"/>
      <c r="VP7" s="221"/>
      <c r="VQ7" s="221"/>
      <c r="VR7" s="221"/>
      <c r="VS7" s="221"/>
      <c r="VT7" s="221"/>
      <c r="VU7" s="221"/>
      <c r="VV7" s="221"/>
      <c r="VW7" s="221"/>
      <c r="VX7" s="221"/>
      <c r="VY7" s="221"/>
      <c r="VZ7" s="221"/>
      <c r="WA7" s="221"/>
      <c r="WB7" s="221"/>
      <c r="WC7" s="221"/>
      <c r="WD7" s="221"/>
      <c r="WE7" s="221"/>
      <c r="WF7" s="221"/>
      <c r="WG7" s="221"/>
      <c r="WH7" s="221"/>
      <c r="WI7" s="221"/>
      <c r="WJ7" s="221"/>
      <c r="WK7" s="221"/>
      <c r="WL7" s="221"/>
      <c r="WM7" s="221"/>
      <c r="WN7" s="221"/>
      <c r="WO7" s="221"/>
      <c r="WP7" s="221"/>
      <c r="WQ7" s="221"/>
      <c r="WR7" s="221"/>
      <c r="WS7" s="221"/>
      <c r="WT7" s="221"/>
      <c r="WU7" s="221"/>
      <c r="WV7" s="221"/>
      <c r="WW7" s="221"/>
      <c r="WX7" s="221"/>
      <c r="WY7" s="221"/>
      <c r="WZ7" s="221"/>
      <c r="XA7" s="221"/>
      <c r="XB7" s="221"/>
      <c r="XC7" s="221"/>
      <c r="XD7" s="221"/>
      <c r="XE7" s="221"/>
      <c r="XF7" s="221"/>
      <c r="XG7" s="221"/>
      <c r="XH7" s="221"/>
      <c r="XI7" s="221"/>
      <c r="XJ7" s="221"/>
      <c r="XK7" s="221"/>
      <c r="XL7" s="221"/>
      <c r="XM7" s="221"/>
      <c r="XN7" s="221"/>
      <c r="XO7" s="221"/>
      <c r="XP7" s="221"/>
      <c r="XQ7" s="221"/>
      <c r="XR7" s="221"/>
      <c r="XS7" s="221"/>
      <c r="XT7" s="221"/>
      <c r="XU7" s="221"/>
      <c r="XV7" s="221"/>
      <c r="XW7" s="221"/>
      <c r="XX7" s="221"/>
      <c r="XY7" s="221"/>
      <c r="XZ7" s="221"/>
      <c r="YA7" s="221"/>
      <c r="YB7" s="221"/>
      <c r="YC7" s="221"/>
      <c r="YD7" s="221"/>
      <c r="YE7" s="221"/>
      <c r="YF7" s="221"/>
      <c r="YG7" s="221"/>
      <c r="YH7" s="221"/>
      <c r="YI7" s="221"/>
      <c r="YJ7" s="221"/>
      <c r="YK7" s="221"/>
      <c r="YL7" s="221"/>
      <c r="YM7" s="221"/>
      <c r="YN7" s="221"/>
      <c r="YO7" s="221"/>
      <c r="YP7" s="221"/>
      <c r="YQ7" s="221"/>
      <c r="YR7" s="221"/>
      <c r="YS7" s="221"/>
      <c r="YT7" s="221"/>
      <c r="YU7" s="221"/>
      <c r="YV7" s="221"/>
      <c r="YW7" s="221"/>
      <c r="YX7" s="221"/>
      <c r="YY7" s="221"/>
      <c r="YZ7" s="221"/>
      <c r="ZA7" s="221"/>
      <c r="ZB7" s="221"/>
      <c r="ZC7" s="221"/>
      <c r="ZD7" s="221"/>
      <c r="ZE7" s="221"/>
      <c r="ZF7" s="221"/>
      <c r="ZG7" s="221"/>
      <c r="ZH7" s="221"/>
      <c r="ZI7" s="221"/>
      <c r="ZJ7" s="221"/>
      <c r="ZK7" s="221"/>
      <c r="ZL7" s="221"/>
      <c r="ZM7" s="221"/>
      <c r="ZN7" s="221"/>
      <c r="ZO7" s="221"/>
      <c r="ZP7" s="221"/>
      <c r="ZQ7" s="221"/>
      <c r="ZR7" s="221"/>
      <c r="ZS7" s="221"/>
      <c r="ZT7" s="221"/>
      <c r="ZU7" s="221"/>
      <c r="ZV7" s="221"/>
      <c r="ZW7" s="221"/>
      <c r="ZX7" s="221"/>
      <c r="ZY7" s="221"/>
      <c r="ZZ7" s="221"/>
      <c r="AAA7" s="221"/>
      <c r="AAB7" s="221"/>
      <c r="AAC7" s="221"/>
      <c r="AAD7" s="221"/>
      <c r="AAE7" s="221"/>
      <c r="AAF7" s="221"/>
      <c r="AAG7" s="221"/>
      <c r="AAH7" s="221"/>
      <c r="AAI7" s="221"/>
      <c r="AAJ7" s="221"/>
      <c r="AAK7" s="221"/>
      <c r="AAL7" s="221"/>
      <c r="AAM7" s="221"/>
      <c r="AAN7" s="221"/>
      <c r="AAO7" s="221"/>
      <c r="AAP7" s="221"/>
      <c r="AAQ7" s="221"/>
      <c r="AAR7" s="221"/>
      <c r="AAS7" s="221"/>
      <c r="AAT7" s="221"/>
      <c r="AAU7" s="221"/>
      <c r="AAV7" s="221"/>
      <c r="AAW7" s="221"/>
      <c r="AAX7" s="221"/>
      <c r="AAY7" s="221"/>
      <c r="AAZ7" s="221"/>
      <c r="ABA7" s="221"/>
      <c r="ABB7" s="221"/>
      <c r="ABC7" s="221"/>
      <c r="ABD7" s="221"/>
      <c r="ABE7" s="221"/>
      <c r="ABF7" s="221"/>
      <c r="ABG7" s="221"/>
      <c r="ABH7" s="221"/>
      <c r="ABI7" s="221"/>
      <c r="ABJ7" s="221"/>
      <c r="ABK7" s="221"/>
      <c r="ABL7" s="221"/>
      <c r="ABM7" s="221"/>
      <c r="ABN7" s="221"/>
      <c r="ABO7" s="221"/>
      <c r="ABP7" s="221"/>
      <c r="ABQ7" s="221"/>
      <c r="ABR7" s="221"/>
      <c r="ABS7" s="221"/>
      <c r="ABT7" s="221"/>
      <c r="ABU7" s="221"/>
      <c r="ABV7" s="221"/>
      <c r="ABW7" s="221"/>
      <c r="ABX7" s="221"/>
      <c r="ABY7" s="221"/>
      <c r="ABZ7" s="221"/>
      <c r="ACA7" s="221"/>
      <c r="ACB7" s="221"/>
      <c r="ACC7" s="221"/>
      <c r="ACD7" s="221"/>
      <c r="ACE7" s="221"/>
      <c r="ACF7" s="221"/>
      <c r="ACG7" s="221"/>
      <c r="ACH7" s="221"/>
      <c r="ACI7" s="221"/>
      <c r="ACJ7" s="221"/>
      <c r="ACK7" s="221"/>
      <c r="ACL7" s="221"/>
      <c r="ACM7" s="221"/>
      <c r="ACN7" s="221"/>
      <c r="ACO7" s="221"/>
      <c r="ACP7" s="221"/>
      <c r="ACQ7" s="221"/>
      <c r="ACR7" s="221"/>
      <c r="ACS7" s="221"/>
      <c r="ACT7" s="221"/>
      <c r="ACU7" s="221"/>
      <c r="ACV7" s="221"/>
      <c r="ACW7" s="221"/>
      <c r="ACX7" s="221"/>
      <c r="ACY7" s="221"/>
      <c r="ACZ7" s="221"/>
      <c r="ADA7" s="221"/>
      <c r="ADB7" s="221"/>
      <c r="ADC7" s="221"/>
      <c r="ADD7" s="221"/>
      <c r="ADE7" s="221"/>
      <c r="ADF7" s="221"/>
      <c r="ADG7" s="221"/>
      <c r="ADH7" s="221"/>
      <c r="ADI7" s="221"/>
      <c r="ADJ7" s="221"/>
      <c r="ADK7" s="221"/>
      <c r="ADL7" s="221"/>
      <c r="ADM7" s="221"/>
      <c r="ADN7" s="221"/>
      <c r="ADO7" s="221"/>
      <c r="ADP7" s="221"/>
      <c r="ADQ7" s="221"/>
      <c r="ADR7" s="221"/>
      <c r="ADS7" s="221"/>
      <c r="ADT7" s="221"/>
      <c r="ADU7" s="221"/>
      <c r="ADV7" s="221"/>
      <c r="ADW7" s="221"/>
      <c r="ADX7" s="221"/>
      <c r="ADY7" s="221"/>
      <c r="ADZ7" s="221"/>
      <c r="AEA7" s="221"/>
      <c r="AEB7" s="221"/>
      <c r="AEC7" s="221"/>
      <c r="AED7" s="221"/>
      <c r="AEE7" s="221"/>
      <c r="AEF7" s="221"/>
      <c r="AEG7" s="221"/>
      <c r="AEH7" s="221"/>
      <c r="AEI7" s="221"/>
      <c r="AEJ7" s="221"/>
      <c r="AEK7" s="221"/>
      <c r="AEL7" s="221"/>
      <c r="AEM7" s="221"/>
      <c r="AEN7" s="221"/>
      <c r="AEO7" s="221"/>
      <c r="AEP7" s="221"/>
      <c r="AEQ7" s="221"/>
      <c r="AER7" s="221"/>
      <c r="AES7" s="221"/>
      <c r="AET7" s="221"/>
      <c r="AEU7" s="221"/>
      <c r="AEV7" s="221"/>
      <c r="AEW7" s="221"/>
      <c r="AEX7" s="221"/>
      <c r="AEY7" s="221"/>
      <c r="AEZ7" s="221"/>
      <c r="AFA7" s="221"/>
      <c r="AFB7" s="221"/>
      <c r="AFC7" s="221"/>
      <c r="AFD7" s="221"/>
      <c r="AFE7" s="221"/>
      <c r="AFF7" s="221"/>
      <c r="AFG7" s="221"/>
      <c r="AFH7" s="221"/>
      <c r="AFI7" s="221"/>
      <c r="AFJ7" s="221"/>
      <c r="AFK7" s="221"/>
      <c r="AFL7" s="221"/>
      <c r="AFM7" s="221"/>
      <c r="AFN7" s="221"/>
      <c r="AFO7" s="221"/>
      <c r="AFP7" s="221"/>
      <c r="AFQ7" s="221"/>
      <c r="AFR7" s="221"/>
      <c r="AFS7" s="221"/>
      <c r="AFT7" s="221"/>
      <c r="AFU7" s="221"/>
      <c r="AFV7" s="221"/>
      <c r="AFW7" s="221"/>
      <c r="AFX7" s="221"/>
      <c r="AFY7" s="221"/>
      <c r="AFZ7" s="221"/>
      <c r="AGA7" s="221"/>
      <c r="AGB7" s="221"/>
      <c r="AGC7" s="221"/>
      <c r="AGD7" s="221"/>
      <c r="AGE7" s="221"/>
      <c r="AGF7" s="221"/>
      <c r="AGG7" s="221"/>
      <c r="AGH7" s="221"/>
      <c r="AGI7" s="221"/>
      <c r="AGJ7" s="221"/>
      <c r="AGK7" s="221"/>
      <c r="AGL7" s="221"/>
      <c r="AGM7" s="221"/>
      <c r="AGN7" s="221"/>
      <c r="AGO7" s="221"/>
      <c r="AGP7" s="221"/>
      <c r="AGQ7" s="221"/>
      <c r="AGR7" s="221"/>
      <c r="AGS7" s="221"/>
      <c r="AGT7" s="221"/>
      <c r="AGU7" s="221"/>
      <c r="AGV7" s="221"/>
      <c r="AGW7" s="221"/>
      <c r="AGX7" s="221"/>
      <c r="AGY7" s="221"/>
      <c r="AGZ7" s="221"/>
      <c r="AHA7" s="221"/>
      <c r="AHB7" s="221"/>
      <c r="AHC7" s="221"/>
      <c r="AHD7" s="221"/>
      <c r="AHE7" s="221"/>
      <c r="AHF7" s="221"/>
      <c r="AHG7" s="221"/>
      <c r="AHH7" s="221"/>
      <c r="AHI7" s="221"/>
      <c r="AHJ7" s="221"/>
      <c r="AHK7" s="221"/>
      <c r="AHL7" s="221"/>
      <c r="AHM7" s="221"/>
      <c r="AHN7" s="221"/>
      <c r="AHO7" s="221"/>
      <c r="AHP7" s="221"/>
      <c r="AHQ7" s="221"/>
      <c r="AHR7" s="221"/>
      <c r="AHS7" s="221"/>
      <c r="AHT7" s="221"/>
      <c r="AHU7" s="221"/>
      <c r="AHV7" s="221"/>
      <c r="AHW7" s="221"/>
      <c r="AHX7" s="221"/>
      <c r="AHY7" s="221"/>
      <c r="AHZ7" s="221"/>
      <c r="AIA7" s="221"/>
      <c r="AIB7" s="221"/>
      <c r="AIC7" s="221"/>
      <c r="AID7" s="221"/>
      <c r="AIE7" s="221"/>
      <c r="AIF7" s="221"/>
      <c r="AIG7" s="221"/>
      <c r="AIH7" s="221"/>
      <c r="AII7" s="221"/>
      <c r="AIJ7" s="221"/>
      <c r="AIK7" s="221"/>
      <c r="AIL7" s="221"/>
      <c r="AIM7" s="221"/>
      <c r="AIN7" s="221"/>
      <c r="AIO7" s="221"/>
      <c r="AIP7" s="221"/>
      <c r="AIQ7" s="221"/>
      <c r="AIR7" s="221"/>
      <c r="AIS7" s="221"/>
      <c r="AIT7" s="221"/>
      <c r="AIU7" s="221"/>
      <c r="AIV7" s="221"/>
      <c r="AIW7" s="221"/>
      <c r="AIX7" s="221"/>
      <c r="AIY7" s="221"/>
      <c r="AIZ7" s="221"/>
      <c r="AJA7" s="221"/>
      <c r="AJB7" s="221"/>
      <c r="AJC7" s="221"/>
      <c r="AJD7" s="221"/>
      <c r="AJE7" s="221"/>
      <c r="AJF7" s="221"/>
      <c r="AJG7" s="221"/>
      <c r="AJH7" s="221"/>
      <c r="AJI7" s="221"/>
      <c r="AJJ7" s="221"/>
      <c r="AJK7" s="221"/>
      <c r="AJL7" s="221"/>
      <c r="AJM7" s="221"/>
      <c r="AJN7" s="221"/>
      <c r="AJO7" s="221"/>
      <c r="AJP7" s="221"/>
      <c r="AJQ7" s="221"/>
      <c r="AJR7" s="221"/>
      <c r="AJS7" s="221"/>
      <c r="AJT7" s="221"/>
      <c r="AJU7" s="221"/>
      <c r="AJV7" s="221"/>
      <c r="AJW7" s="221"/>
      <c r="AJX7" s="221"/>
      <c r="AJY7" s="221"/>
      <c r="AJZ7" s="221"/>
      <c r="AKA7" s="221"/>
      <c r="AKB7" s="221"/>
      <c r="AKC7" s="221"/>
      <c r="AKD7" s="221"/>
      <c r="AKE7" s="221"/>
      <c r="AKF7" s="221"/>
      <c r="AKG7" s="221"/>
      <c r="AKH7" s="221"/>
      <c r="AKI7" s="221"/>
      <c r="AKJ7" s="221"/>
      <c r="AKK7" s="221"/>
      <c r="AKL7" s="221"/>
      <c r="AKM7" s="221"/>
      <c r="AKN7" s="221"/>
      <c r="AKO7" s="221"/>
      <c r="AKP7" s="221"/>
      <c r="AKQ7" s="221"/>
      <c r="AKR7" s="221"/>
      <c r="AKS7" s="221"/>
      <c r="AKT7" s="221"/>
      <c r="AKU7" s="221"/>
      <c r="AKV7" s="221"/>
      <c r="AKW7" s="221"/>
      <c r="AKX7" s="221"/>
      <c r="AKY7" s="221"/>
      <c r="AKZ7" s="221"/>
      <c r="ALA7" s="221"/>
      <c r="ALB7" s="221"/>
      <c r="ALC7" s="221"/>
      <c r="ALD7" s="221"/>
      <c r="ALE7" s="221"/>
      <c r="ALF7" s="221"/>
      <c r="ALG7" s="221"/>
      <c r="ALH7" s="221"/>
      <c r="ALI7" s="221"/>
      <c r="ALJ7" s="221"/>
      <c r="ALK7" s="221"/>
      <c r="ALL7" s="221"/>
      <c r="ALM7" s="221"/>
      <c r="ALN7" s="221"/>
      <c r="ALO7" s="221"/>
      <c r="ALP7" s="221"/>
      <c r="ALQ7" s="221"/>
      <c r="ALR7" s="221"/>
      <c r="ALS7" s="221"/>
      <c r="ALT7" s="221"/>
      <c r="ALU7" s="221"/>
      <c r="ALV7" s="221"/>
      <c r="ALW7" s="221"/>
      <c r="ALX7" s="221"/>
      <c r="ALY7" s="221"/>
      <c r="ALZ7" s="221"/>
      <c r="AMA7" s="221"/>
      <c r="AMB7" s="221"/>
      <c r="AMC7" s="221"/>
      <c r="AMD7" s="221"/>
      <c r="AME7" s="221"/>
      <c r="AMF7" s="221"/>
      <c r="AMG7" s="221"/>
      <c r="AMH7" s="221"/>
      <c r="AMI7" s="221"/>
      <c r="AMJ7" s="221"/>
      <c r="AMK7" s="221"/>
    </row>
    <row r="8" spans="1:1025" s="225" customFormat="1" x14ac:dyDescent="0.25">
      <c r="A8" s="221" t="s">
        <v>258</v>
      </c>
      <c r="B8" s="221" t="s">
        <v>259</v>
      </c>
      <c r="C8" s="227" t="str">
        <f>'common foods'!D122</f>
        <v>06088</v>
      </c>
      <c r="D8" s="224">
        <v>3052.77</v>
      </c>
      <c r="E8" s="224">
        <v>82.1</v>
      </c>
      <c r="F8" s="224">
        <v>53.066000000000003</v>
      </c>
      <c r="G8" s="224">
        <v>0.44</v>
      </c>
      <c r="H8" s="224">
        <v>0.44</v>
      </c>
      <c r="I8" s="224">
        <v>0</v>
      </c>
      <c r="J8" s="224">
        <v>0.45</v>
      </c>
      <c r="K8" s="224">
        <v>546.66999999999996</v>
      </c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  <c r="IW8" s="221"/>
      <c r="IX8" s="221"/>
      <c r="IY8" s="221"/>
      <c r="IZ8" s="221"/>
      <c r="JA8" s="221"/>
      <c r="JB8" s="221"/>
      <c r="JC8" s="221"/>
      <c r="JD8" s="221"/>
      <c r="JE8" s="221"/>
      <c r="JF8" s="221"/>
      <c r="JG8" s="221"/>
      <c r="JH8" s="221"/>
      <c r="JI8" s="221"/>
      <c r="JJ8" s="221"/>
      <c r="JK8" s="221"/>
      <c r="JL8" s="221"/>
      <c r="JM8" s="221"/>
      <c r="JN8" s="221"/>
      <c r="JO8" s="221"/>
      <c r="JP8" s="221"/>
      <c r="JQ8" s="221"/>
      <c r="JR8" s="221"/>
      <c r="JS8" s="221"/>
      <c r="JT8" s="221"/>
      <c r="JU8" s="221"/>
      <c r="JV8" s="221"/>
      <c r="JW8" s="221"/>
      <c r="JX8" s="221"/>
      <c r="JY8" s="221"/>
      <c r="JZ8" s="221"/>
      <c r="KA8" s="221"/>
      <c r="KB8" s="221"/>
      <c r="KC8" s="221"/>
      <c r="KD8" s="221"/>
      <c r="KE8" s="221"/>
      <c r="KF8" s="221"/>
      <c r="KG8" s="221"/>
      <c r="KH8" s="221"/>
      <c r="KI8" s="221"/>
      <c r="KJ8" s="221"/>
      <c r="KK8" s="221"/>
      <c r="KL8" s="221"/>
      <c r="KM8" s="221"/>
      <c r="KN8" s="221"/>
      <c r="KO8" s="221"/>
      <c r="KP8" s="221"/>
      <c r="KQ8" s="221"/>
      <c r="KR8" s="221"/>
      <c r="KS8" s="221"/>
      <c r="KT8" s="221"/>
      <c r="KU8" s="221"/>
      <c r="KV8" s="221"/>
      <c r="KW8" s="221"/>
      <c r="KX8" s="221"/>
      <c r="KY8" s="221"/>
      <c r="KZ8" s="221"/>
      <c r="LA8" s="221"/>
      <c r="LB8" s="221"/>
      <c r="LC8" s="221"/>
      <c r="LD8" s="221"/>
      <c r="LE8" s="221"/>
      <c r="LF8" s="221"/>
      <c r="LG8" s="221"/>
      <c r="LH8" s="221"/>
      <c r="LI8" s="221"/>
      <c r="LJ8" s="221"/>
      <c r="LK8" s="221"/>
      <c r="LL8" s="221"/>
      <c r="LM8" s="221"/>
      <c r="LN8" s="221"/>
      <c r="LO8" s="221"/>
      <c r="LP8" s="221"/>
      <c r="LQ8" s="221"/>
      <c r="LR8" s="221"/>
      <c r="LS8" s="221"/>
      <c r="LT8" s="221"/>
      <c r="LU8" s="221"/>
      <c r="LV8" s="221"/>
      <c r="LW8" s="221"/>
      <c r="LX8" s="221"/>
      <c r="LY8" s="221"/>
      <c r="LZ8" s="221"/>
      <c r="MA8" s="221"/>
      <c r="MB8" s="221"/>
      <c r="MC8" s="221"/>
      <c r="MD8" s="221"/>
      <c r="ME8" s="221"/>
      <c r="MF8" s="221"/>
      <c r="MG8" s="221"/>
      <c r="MH8" s="221"/>
      <c r="MI8" s="221"/>
      <c r="MJ8" s="221"/>
      <c r="MK8" s="221"/>
      <c r="ML8" s="221"/>
      <c r="MM8" s="221"/>
      <c r="MN8" s="221"/>
      <c r="MO8" s="221"/>
      <c r="MP8" s="221"/>
      <c r="MQ8" s="221"/>
      <c r="MR8" s="221"/>
      <c r="MS8" s="221"/>
      <c r="MT8" s="221"/>
      <c r="MU8" s="221"/>
      <c r="MV8" s="221"/>
      <c r="MW8" s="221"/>
      <c r="MX8" s="221"/>
      <c r="MY8" s="221"/>
      <c r="MZ8" s="221"/>
      <c r="NA8" s="221"/>
      <c r="NB8" s="221"/>
      <c r="NC8" s="221"/>
      <c r="ND8" s="221"/>
      <c r="NE8" s="221"/>
      <c r="NF8" s="221"/>
      <c r="NG8" s="221"/>
      <c r="NH8" s="221"/>
      <c r="NI8" s="221"/>
      <c r="NJ8" s="221"/>
      <c r="NK8" s="221"/>
      <c r="NL8" s="221"/>
      <c r="NM8" s="221"/>
      <c r="NN8" s="221"/>
      <c r="NO8" s="221"/>
      <c r="NP8" s="221"/>
      <c r="NQ8" s="221"/>
      <c r="NR8" s="221"/>
      <c r="NS8" s="221"/>
      <c r="NT8" s="221"/>
      <c r="NU8" s="221"/>
      <c r="NV8" s="221"/>
      <c r="NW8" s="221"/>
      <c r="NX8" s="221"/>
      <c r="NY8" s="221"/>
      <c r="NZ8" s="221"/>
      <c r="OA8" s="221"/>
      <c r="OB8" s="221"/>
      <c r="OC8" s="221"/>
      <c r="OD8" s="221"/>
      <c r="OE8" s="221"/>
      <c r="OF8" s="221"/>
      <c r="OG8" s="221"/>
      <c r="OH8" s="221"/>
      <c r="OI8" s="221"/>
      <c r="OJ8" s="221"/>
      <c r="OK8" s="221"/>
      <c r="OL8" s="221"/>
      <c r="OM8" s="221"/>
      <c r="ON8" s="221"/>
      <c r="OO8" s="221"/>
      <c r="OP8" s="221"/>
      <c r="OQ8" s="221"/>
      <c r="OR8" s="221"/>
      <c r="OS8" s="221"/>
      <c r="OT8" s="221"/>
      <c r="OU8" s="221"/>
      <c r="OV8" s="221"/>
      <c r="OW8" s="221"/>
      <c r="OX8" s="221"/>
      <c r="OY8" s="221"/>
      <c r="OZ8" s="221"/>
      <c r="PA8" s="221"/>
      <c r="PB8" s="221"/>
      <c r="PC8" s="221"/>
      <c r="PD8" s="221"/>
      <c r="PE8" s="221"/>
      <c r="PF8" s="221"/>
      <c r="PG8" s="221"/>
      <c r="PH8" s="221"/>
      <c r="PI8" s="221"/>
      <c r="PJ8" s="221"/>
      <c r="PK8" s="221"/>
      <c r="PL8" s="221"/>
      <c r="PM8" s="221"/>
      <c r="PN8" s="221"/>
      <c r="PO8" s="221"/>
      <c r="PP8" s="221"/>
      <c r="PQ8" s="221"/>
      <c r="PR8" s="221"/>
      <c r="PS8" s="221"/>
      <c r="PT8" s="221"/>
      <c r="PU8" s="221"/>
      <c r="PV8" s="221"/>
      <c r="PW8" s="221"/>
      <c r="PX8" s="221"/>
      <c r="PY8" s="221"/>
      <c r="PZ8" s="221"/>
      <c r="QA8" s="221"/>
      <c r="QB8" s="221"/>
      <c r="QC8" s="221"/>
      <c r="QD8" s="221"/>
      <c r="QE8" s="221"/>
      <c r="QF8" s="221"/>
      <c r="QG8" s="221"/>
      <c r="QH8" s="221"/>
      <c r="QI8" s="221"/>
      <c r="QJ8" s="221"/>
      <c r="QK8" s="221"/>
      <c r="QL8" s="221"/>
      <c r="QM8" s="221"/>
      <c r="QN8" s="221"/>
      <c r="QO8" s="221"/>
      <c r="QP8" s="221"/>
      <c r="QQ8" s="221"/>
      <c r="QR8" s="221"/>
      <c r="QS8" s="221"/>
      <c r="QT8" s="221"/>
      <c r="QU8" s="221"/>
      <c r="QV8" s="221"/>
      <c r="QW8" s="221"/>
      <c r="QX8" s="221"/>
      <c r="QY8" s="221"/>
      <c r="QZ8" s="221"/>
      <c r="RA8" s="221"/>
      <c r="RB8" s="221"/>
      <c r="RC8" s="221"/>
      <c r="RD8" s="221"/>
      <c r="RE8" s="221"/>
      <c r="RF8" s="221"/>
      <c r="RG8" s="221"/>
      <c r="RH8" s="221"/>
      <c r="RI8" s="221"/>
      <c r="RJ8" s="221"/>
      <c r="RK8" s="221"/>
      <c r="RL8" s="221"/>
      <c r="RM8" s="221"/>
      <c r="RN8" s="221"/>
      <c r="RO8" s="221"/>
      <c r="RP8" s="221"/>
      <c r="RQ8" s="221"/>
      <c r="RR8" s="221"/>
      <c r="RS8" s="221"/>
      <c r="RT8" s="221"/>
      <c r="RU8" s="221"/>
      <c r="RV8" s="221"/>
      <c r="RW8" s="221"/>
      <c r="RX8" s="221"/>
      <c r="RY8" s="221"/>
      <c r="RZ8" s="221"/>
      <c r="SA8" s="221"/>
      <c r="SB8" s="221"/>
      <c r="SC8" s="221"/>
      <c r="SD8" s="221"/>
      <c r="SE8" s="221"/>
      <c r="SF8" s="221"/>
      <c r="SG8" s="221"/>
      <c r="SH8" s="221"/>
      <c r="SI8" s="221"/>
      <c r="SJ8" s="221"/>
      <c r="SK8" s="221"/>
      <c r="SL8" s="221"/>
      <c r="SM8" s="221"/>
      <c r="SN8" s="221"/>
      <c r="SO8" s="221"/>
      <c r="SP8" s="221"/>
      <c r="SQ8" s="221"/>
      <c r="SR8" s="221"/>
      <c r="SS8" s="221"/>
      <c r="ST8" s="221"/>
      <c r="SU8" s="221"/>
      <c r="SV8" s="221"/>
      <c r="SW8" s="221"/>
      <c r="SX8" s="221"/>
      <c r="SY8" s="221"/>
      <c r="SZ8" s="221"/>
      <c r="TA8" s="221"/>
      <c r="TB8" s="221"/>
      <c r="TC8" s="221"/>
      <c r="TD8" s="221"/>
      <c r="TE8" s="221"/>
      <c r="TF8" s="221"/>
      <c r="TG8" s="221"/>
      <c r="TH8" s="221"/>
      <c r="TI8" s="221"/>
      <c r="TJ8" s="221"/>
      <c r="TK8" s="221"/>
      <c r="TL8" s="221"/>
      <c r="TM8" s="221"/>
      <c r="TN8" s="221"/>
      <c r="TO8" s="221"/>
      <c r="TP8" s="221"/>
      <c r="TQ8" s="221"/>
      <c r="TR8" s="221"/>
      <c r="TS8" s="221"/>
      <c r="TT8" s="221"/>
      <c r="TU8" s="221"/>
      <c r="TV8" s="221"/>
      <c r="TW8" s="221"/>
      <c r="TX8" s="221"/>
      <c r="TY8" s="221"/>
      <c r="TZ8" s="221"/>
      <c r="UA8" s="221"/>
      <c r="UB8" s="221"/>
      <c r="UC8" s="221"/>
      <c r="UD8" s="221"/>
      <c r="UE8" s="221"/>
      <c r="UF8" s="221"/>
      <c r="UG8" s="221"/>
      <c r="UH8" s="221"/>
      <c r="UI8" s="221"/>
      <c r="UJ8" s="221"/>
      <c r="UK8" s="221"/>
      <c r="UL8" s="221"/>
      <c r="UM8" s="221"/>
      <c r="UN8" s="221"/>
      <c r="UO8" s="221"/>
      <c r="UP8" s="221"/>
      <c r="UQ8" s="221"/>
      <c r="UR8" s="221"/>
      <c r="US8" s="221"/>
      <c r="UT8" s="221"/>
      <c r="UU8" s="221"/>
      <c r="UV8" s="221"/>
      <c r="UW8" s="221"/>
      <c r="UX8" s="221"/>
      <c r="UY8" s="221"/>
      <c r="UZ8" s="221"/>
      <c r="VA8" s="221"/>
      <c r="VB8" s="221"/>
      <c r="VC8" s="221"/>
      <c r="VD8" s="221"/>
      <c r="VE8" s="221"/>
      <c r="VF8" s="221"/>
      <c r="VG8" s="221"/>
      <c r="VH8" s="221"/>
      <c r="VI8" s="221"/>
      <c r="VJ8" s="221"/>
      <c r="VK8" s="221"/>
      <c r="VL8" s="221"/>
      <c r="VM8" s="221"/>
      <c r="VN8" s="221"/>
      <c r="VO8" s="221"/>
      <c r="VP8" s="221"/>
      <c r="VQ8" s="221"/>
      <c r="VR8" s="221"/>
      <c r="VS8" s="221"/>
      <c r="VT8" s="221"/>
      <c r="VU8" s="221"/>
      <c r="VV8" s="221"/>
      <c r="VW8" s="221"/>
      <c r="VX8" s="221"/>
      <c r="VY8" s="221"/>
      <c r="VZ8" s="221"/>
      <c r="WA8" s="221"/>
      <c r="WB8" s="221"/>
      <c r="WC8" s="221"/>
      <c r="WD8" s="221"/>
      <c r="WE8" s="221"/>
      <c r="WF8" s="221"/>
      <c r="WG8" s="221"/>
      <c r="WH8" s="221"/>
      <c r="WI8" s="221"/>
      <c r="WJ8" s="221"/>
      <c r="WK8" s="221"/>
      <c r="WL8" s="221"/>
      <c r="WM8" s="221"/>
      <c r="WN8" s="221"/>
      <c r="WO8" s="221"/>
      <c r="WP8" s="221"/>
      <c r="WQ8" s="221"/>
      <c r="WR8" s="221"/>
      <c r="WS8" s="221"/>
      <c r="WT8" s="221"/>
      <c r="WU8" s="221"/>
      <c r="WV8" s="221"/>
      <c r="WW8" s="221"/>
      <c r="WX8" s="221"/>
      <c r="WY8" s="221"/>
      <c r="WZ8" s="221"/>
      <c r="XA8" s="221"/>
      <c r="XB8" s="221"/>
      <c r="XC8" s="221"/>
      <c r="XD8" s="221"/>
      <c r="XE8" s="221"/>
      <c r="XF8" s="221"/>
      <c r="XG8" s="221"/>
      <c r="XH8" s="221"/>
      <c r="XI8" s="221"/>
      <c r="XJ8" s="221"/>
      <c r="XK8" s="221"/>
      <c r="XL8" s="221"/>
      <c r="XM8" s="221"/>
      <c r="XN8" s="221"/>
      <c r="XO8" s="221"/>
      <c r="XP8" s="221"/>
      <c r="XQ8" s="221"/>
      <c r="XR8" s="221"/>
      <c r="XS8" s="221"/>
      <c r="XT8" s="221"/>
      <c r="XU8" s="221"/>
      <c r="XV8" s="221"/>
      <c r="XW8" s="221"/>
      <c r="XX8" s="221"/>
      <c r="XY8" s="221"/>
      <c r="XZ8" s="221"/>
      <c r="YA8" s="221"/>
      <c r="YB8" s="221"/>
      <c r="YC8" s="221"/>
      <c r="YD8" s="221"/>
      <c r="YE8" s="221"/>
      <c r="YF8" s="221"/>
      <c r="YG8" s="221"/>
      <c r="YH8" s="221"/>
      <c r="YI8" s="221"/>
      <c r="YJ8" s="221"/>
      <c r="YK8" s="221"/>
      <c r="YL8" s="221"/>
      <c r="YM8" s="221"/>
      <c r="YN8" s="221"/>
      <c r="YO8" s="221"/>
      <c r="YP8" s="221"/>
      <c r="YQ8" s="221"/>
      <c r="YR8" s="221"/>
      <c r="YS8" s="221"/>
      <c r="YT8" s="221"/>
      <c r="YU8" s="221"/>
      <c r="YV8" s="221"/>
      <c r="YW8" s="221"/>
      <c r="YX8" s="221"/>
      <c r="YY8" s="221"/>
      <c r="YZ8" s="221"/>
      <c r="ZA8" s="221"/>
      <c r="ZB8" s="221"/>
      <c r="ZC8" s="221"/>
      <c r="ZD8" s="221"/>
      <c r="ZE8" s="221"/>
      <c r="ZF8" s="221"/>
      <c r="ZG8" s="221"/>
      <c r="ZH8" s="221"/>
      <c r="ZI8" s="221"/>
      <c r="ZJ8" s="221"/>
      <c r="ZK8" s="221"/>
      <c r="ZL8" s="221"/>
      <c r="ZM8" s="221"/>
      <c r="ZN8" s="221"/>
      <c r="ZO8" s="221"/>
      <c r="ZP8" s="221"/>
      <c r="ZQ8" s="221"/>
      <c r="ZR8" s="221"/>
      <c r="ZS8" s="221"/>
      <c r="ZT8" s="221"/>
      <c r="ZU8" s="221"/>
      <c r="ZV8" s="221"/>
      <c r="ZW8" s="221"/>
      <c r="ZX8" s="221"/>
      <c r="ZY8" s="221"/>
      <c r="ZZ8" s="221"/>
      <c r="AAA8" s="221"/>
      <c r="AAB8" s="221"/>
      <c r="AAC8" s="221"/>
      <c r="AAD8" s="221"/>
      <c r="AAE8" s="221"/>
      <c r="AAF8" s="221"/>
      <c r="AAG8" s="221"/>
      <c r="AAH8" s="221"/>
      <c r="AAI8" s="221"/>
      <c r="AAJ8" s="221"/>
      <c r="AAK8" s="221"/>
      <c r="AAL8" s="221"/>
      <c r="AAM8" s="221"/>
      <c r="AAN8" s="221"/>
      <c r="AAO8" s="221"/>
      <c r="AAP8" s="221"/>
      <c r="AAQ8" s="221"/>
      <c r="AAR8" s="221"/>
      <c r="AAS8" s="221"/>
      <c r="AAT8" s="221"/>
      <c r="AAU8" s="221"/>
      <c r="AAV8" s="221"/>
      <c r="AAW8" s="221"/>
      <c r="AAX8" s="221"/>
      <c r="AAY8" s="221"/>
      <c r="AAZ8" s="221"/>
      <c r="ABA8" s="221"/>
      <c r="ABB8" s="221"/>
      <c r="ABC8" s="221"/>
      <c r="ABD8" s="221"/>
      <c r="ABE8" s="221"/>
      <c r="ABF8" s="221"/>
      <c r="ABG8" s="221"/>
      <c r="ABH8" s="221"/>
      <c r="ABI8" s="221"/>
      <c r="ABJ8" s="221"/>
      <c r="ABK8" s="221"/>
      <c r="ABL8" s="221"/>
      <c r="ABM8" s="221"/>
      <c r="ABN8" s="221"/>
      <c r="ABO8" s="221"/>
      <c r="ABP8" s="221"/>
      <c r="ABQ8" s="221"/>
      <c r="ABR8" s="221"/>
      <c r="ABS8" s="221"/>
      <c r="ABT8" s="221"/>
      <c r="ABU8" s="221"/>
      <c r="ABV8" s="221"/>
      <c r="ABW8" s="221"/>
      <c r="ABX8" s="221"/>
      <c r="ABY8" s="221"/>
      <c r="ABZ8" s="221"/>
      <c r="ACA8" s="221"/>
      <c r="ACB8" s="221"/>
      <c r="ACC8" s="221"/>
      <c r="ACD8" s="221"/>
      <c r="ACE8" s="221"/>
      <c r="ACF8" s="221"/>
      <c r="ACG8" s="221"/>
      <c r="ACH8" s="221"/>
      <c r="ACI8" s="221"/>
      <c r="ACJ8" s="221"/>
      <c r="ACK8" s="221"/>
      <c r="ACL8" s="221"/>
      <c r="ACM8" s="221"/>
      <c r="ACN8" s="221"/>
      <c r="ACO8" s="221"/>
      <c r="ACP8" s="221"/>
      <c r="ACQ8" s="221"/>
      <c r="ACR8" s="221"/>
      <c r="ACS8" s="221"/>
      <c r="ACT8" s="221"/>
      <c r="ACU8" s="221"/>
      <c r="ACV8" s="221"/>
      <c r="ACW8" s="221"/>
      <c r="ACX8" s="221"/>
      <c r="ACY8" s="221"/>
      <c r="ACZ8" s="221"/>
      <c r="ADA8" s="221"/>
      <c r="ADB8" s="221"/>
      <c r="ADC8" s="221"/>
      <c r="ADD8" s="221"/>
      <c r="ADE8" s="221"/>
      <c r="ADF8" s="221"/>
      <c r="ADG8" s="221"/>
      <c r="ADH8" s="221"/>
      <c r="ADI8" s="221"/>
      <c r="ADJ8" s="221"/>
      <c r="ADK8" s="221"/>
      <c r="ADL8" s="221"/>
      <c r="ADM8" s="221"/>
      <c r="ADN8" s="221"/>
      <c r="ADO8" s="221"/>
      <c r="ADP8" s="221"/>
      <c r="ADQ8" s="221"/>
      <c r="ADR8" s="221"/>
      <c r="ADS8" s="221"/>
      <c r="ADT8" s="221"/>
      <c r="ADU8" s="221"/>
      <c r="ADV8" s="221"/>
      <c r="ADW8" s="221"/>
      <c r="ADX8" s="221"/>
      <c r="ADY8" s="221"/>
      <c r="ADZ8" s="221"/>
      <c r="AEA8" s="221"/>
      <c r="AEB8" s="221"/>
      <c r="AEC8" s="221"/>
      <c r="AED8" s="221"/>
      <c r="AEE8" s="221"/>
      <c r="AEF8" s="221"/>
      <c r="AEG8" s="221"/>
      <c r="AEH8" s="221"/>
      <c r="AEI8" s="221"/>
      <c r="AEJ8" s="221"/>
      <c r="AEK8" s="221"/>
      <c r="AEL8" s="221"/>
      <c r="AEM8" s="221"/>
      <c r="AEN8" s="221"/>
      <c r="AEO8" s="221"/>
      <c r="AEP8" s="221"/>
      <c r="AEQ8" s="221"/>
      <c r="AER8" s="221"/>
      <c r="AES8" s="221"/>
      <c r="AET8" s="221"/>
      <c r="AEU8" s="221"/>
      <c r="AEV8" s="221"/>
      <c r="AEW8" s="221"/>
      <c r="AEX8" s="221"/>
      <c r="AEY8" s="221"/>
      <c r="AEZ8" s="221"/>
      <c r="AFA8" s="221"/>
      <c r="AFB8" s="221"/>
      <c r="AFC8" s="221"/>
      <c r="AFD8" s="221"/>
      <c r="AFE8" s="221"/>
      <c r="AFF8" s="221"/>
      <c r="AFG8" s="221"/>
      <c r="AFH8" s="221"/>
      <c r="AFI8" s="221"/>
      <c r="AFJ8" s="221"/>
      <c r="AFK8" s="221"/>
      <c r="AFL8" s="221"/>
      <c r="AFM8" s="221"/>
      <c r="AFN8" s="221"/>
      <c r="AFO8" s="221"/>
      <c r="AFP8" s="221"/>
      <c r="AFQ8" s="221"/>
      <c r="AFR8" s="221"/>
      <c r="AFS8" s="221"/>
      <c r="AFT8" s="221"/>
      <c r="AFU8" s="221"/>
      <c r="AFV8" s="221"/>
      <c r="AFW8" s="221"/>
      <c r="AFX8" s="221"/>
      <c r="AFY8" s="221"/>
      <c r="AFZ8" s="221"/>
      <c r="AGA8" s="221"/>
      <c r="AGB8" s="221"/>
      <c r="AGC8" s="221"/>
      <c r="AGD8" s="221"/>
      <c r="AGE8" s="221"/>
      <c r="AGF8" s="221"/>
      <c r="AGG8" s="221"/>
      <c r="AGH8" s="221"/>
      <c r="AGI8" s="221"/>
      <c r="AGJ8" s="221"/>
      <c r="AGK8" s="221"/>
      <c r="AGL8" s="221"/>
      <c r="AGM8" s="221"/>
      <c r="AGN8" s="221"/>
      <c r="AGO8" s="221"/>
      <c r="AGP8" s="221"/>
      <c r="AGQ8" s="221"/>
      <c r="AGR8" s="221"/>
      <c r="AGS8" s="221"/>
      <c r="AGT8" s="221"/>
      <c r="AGU8" s="221"/>
      <c r="AGV8" s="221"/>
      <c r="AGW8" s="221"/>
      <c r="AGX8" s="221"/>
      <c r="AGY8" s="221"/>
      <c r="AGZ8" s="221"/>
      <c r="AHA8" s="221"/>
      <c r="AHB8" s="221"/>
      <c r="AHC8" s="221"/>
      <c r="AHD8" s="221"/>
      <c r="AHE8" s="221"/>
      <c r="AHF8" s="221"/>
      <c r="AHG8" s="221"/>
      <c r="AHH8" s="221"/>
      <c r="AHI8" s="221"/>
      <c r="AHJ8" s="221"/>
      <c r="AHK8" s="221"/>
      <c r="AHL8" s="221"/>
      <c r="AHM8" s="221"/>
      <c r="AHN8" s="221"/>
      <c r="AHO8" s="221"/>
      <c r="AHP8" s="221"/>
      <c r="AHQ8" s="221"/>
      <c r="AHR8" s="221"/>
      <c r="AHS8" s="221"/>
      <c r="AHT8" s="221"/>
      <c r="AHU8" s="221"/>
      <c r="AHV8" s="221"/>
      <c r="AHW8" s="221"/>
      <c r="AHX8" s="221"/>
      <c r="AHY8" s="221"/>
      <c r="AHZ8" s="221"/>
      <c r="AIA8" s="221"/>
      <c r="AIB8" s="221"/>
      <c r="AIC8" s="221"/>
      <c r="AID8" s="221"/>
      <c r="AIE8" s="221"/>
      <c r="AIF8" s="221"/>
      <c r="AIG8" s="221"/>
      <c r="AIH8" s="221"/>
      <c r="AII8" s="221"/>
      <c r="AIJ8" s="221"/>
      <c r="AIK8" s="221"/>
      <c r="AIL8" s="221"/>
      <c r="AIM8" s="221"/>
      <c r="AIN8" s="221"/>
      <c r="AIO8" s="221"/>
      <c r="AIP8" s="221"/>
      <c r="AIQ8" s="221"/>
      <c r="AIR8" s="221"/>
      <c r="AIS8" s="221"/>
      <c r="AIT8" s="221"/>
      <c r="AIU8" s="221"/>
      <c r="AIV8" s="221"/>
      <c r="AIW8" s="221"/>
      <c r="AIX8" s="221"/>
      <c r="AIY8" s="221"/>
      <c r="AIZ8" s="221"/>
      <c r="AJA8" s="221"/>
      <c r="AJB8" s="221"/>
      <c r="AJC8" s="221"/>
      <c r="AJD8" s="221"/>
      <c r="AJE8" s="221"/>
      <c r="AJF8" s="221"/>
      <c r="AJG8" s="221"/>
      <c r="AJH8" s="221"/>
      <c r="AJI8" s="221"/>
      <c r="AJJ8" s="221"/>
      <c r="AJK8" s="221"/>
      <c r="AJL8" s="221"/>
      <c r="AJM8" s="221"/>
      <c r="AJN8" s="221"/>
      <c r="AJO8" s="221"/>
      <c r="AJP8" s="221"/>
      <c r="AJQ8" s="221"/>
      <c r="AJR8" s="221"/>
      <c r="AJS8" s="221"/>
      <c r="AJT8" s="221"/>
      <c r="AJU8" s="221"/>
      <c r="AJV8" s="221"/>
      <c r="AJW8" s="221"/>
      <c r="AJX8" s="221"/>
      <c r="AJY8" s="221"/>
      <c r="AJZ8" s="221"/>
      <c r="AKA8" s="221"/>
      <c r="AKB8" s="221"/>
      <c r="AKC8" s="221"/>
      <c r="AKD8" s="221"/>
      <c r="AKE8" s="221"/>
      <c r="AKF8" s="221"/>
      <c r="AKG8" s="221"/>
      <c r="AKH8" s="221"/>
      <c r="AKI8" s="221"/>
      <c r="AKJ8" s="221"/>
      <c r="AKK8" s="221"/>
      <c r="AKL8" s="221"/>
      <c r="AKM8" s="221"/>
      <c r="AKN8" s="221"/>
      <c r="AKO8" s="221"/>
      <c r="AKP8" s="221"/>
      <c r="AKQ8" s="221"/>
      <c r="AKR8" s="221"/>
      <c r="AKS8" s="221"/>
      <c r="AKT8" s="221"/>
      <c r="AKU8" s="221"/>
      <c r="AKV8" s="221"/>
      <c r="AKW8" s="221"/>
      <c r="AKX8" s="221"/>
      <c r="AKY8" s="221"/>
      <c r="AKZ8" s="221"/>
      <c r="ALA8" s="221"/>
      <c r="ALB8" s="221"/>
      <c r="ALC8" s="221"/>
      <c r="ALD8" s="221"/>
      <c r="ALE8" s="221"/>
      <c r="ALF8" s="221"/>
      <c r="ALG8" s="221"/>
      <c r="ALH8" s="221"/>
      <c r="ALI8" s="221"/>
      <c r="ALJ8" s="221"/>
      <c r="ALK8" s="221"/>
      <c r="ALL8" s="221"/>
      <c r="ALM8" s="221"/>
      <c r="ALN8" s="221"/>
      <c r="ALO8" s="221"/>
      <c r="ALP8" s="221"/>
      <c r="ALQ8" s="221"/>
      <c r="ALR8" s="221"/>
      <c r="ALS8" s="221"/>
      <c r="ALT8" s="221"/>
      <c r="ALU8" s="221"/>
      <c r="ALV8" s="221"/>
      <c r="ALW8" s="221"/>
      <c r="ALX8" s="221"/>
      <c r="ALY8" s="221"/>
      <c r="ALZ8" s="221"/>
      <c r="AMA8" s="221"/>
      <c r="AMB8" s="221"/>
      <c r="AMC8" s="221"/>
      <c r="AMD8" s="221"/>
      <c r="AME8" s="221"/>
      <c r="AMF8" s="221"/>
      <c r="AMG8" s="221"/>
      <c r="AMH8" s="221"/>
      <c r="AMI8" s="221"/>
      <c r="AMJ8" s="221"/>
      <c r="AMK8" s="221"/>
    </row>
    <row r="9" spans="1:1025" s="225" customFormat="1" x14ac:dyDescent="0.25">
      <c r="A9" s="226" t="s">
        <v>154</v>
      </c>
      <c r="B9" s="221" t="s">
        <v>168</v>
      </c>
      <c r="C9" s="227" t="str">
        <f>'common foods'!$D$78</f>
        <v>04063</v>
      </c>
      <c r="D9" s="224">
        <v>396</v>
      </c>
      <c r="E9" s="224">
        <v>3.5</v>
      </c>
      <c r="F9" s="224">
        <v>2.2000000000000002</v>
      </c>
      <c r="G9" s="224">
        <v>2</v>
      </c>
      <c r="H9" s="224">
        <v>2</v>
      </c>
      <c r="I9" s="224">
        <v>0</v>
      </c>
      <c r="J9" s="224">
        <v>13.7</v>
      </c>
      <c r="K9" s="224">
        <v>390</v>
      </c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221"/>
      <c r="BZ9" s="221"/>
      <c r="CA9" s="221"/>
      <c r="CB9" s="221"/>
      <c r="CC9" s="221"/>
      <c r="CD9" s="221"/>
      <c r="CE9" s="221"/>
      <c r="CF9" s="221"/>
      <c r="CG9" s="221"/>
      <c r="CH9" s="221"/>
      <c r="CI9" s="221"/>
      <c r="CJ9" s="221"/>
      <c r="CK9" s="221"/>
      <c r="CL9" s="221"/>
      <c r="CM9" s="221"/>
      <c r="CN9" s="221"/>
      <c r="CO9" s="221"/>
      <c r="CP9" s="221"/>
      <c r="CQ9" s="221"/>
      <c r="CR9" s="221"/>
      <c r="CS9" s="221"/>
      <c r="CT9" s="221"/>
      <c r="CU9" s="221"/>
      <c r="CV9" s="221"/>
      <c r="CW9" s="221"/>
      <c r="CX9" s="221"/>
      <c r="CY9" s="221"/>
      <c r="CZ9" s="221"/>
      <c r="DA9" s="221"/>
      <c r="DB9" s="221"/>
      <c r="DC9" s="221"/>
      <c r="DD9" s="221"/>
      <c r="DE9" s="221"/>
      <c r="DF9" s="221"/>
      <c r="DG9" s="221"/>
      <c r="DH9" s="221"/>
      <c r="DI9" s="221"/>
      <c r="DJ9" s="221"/>
      <c r="DK9" s="221"/>
      <c r="DL9" s="221"/>
      <c r="DM9" s="221"/>
      <c r="DN9" s="221"/>
      <c r="DO9" s="221"/>
      <c r="DP9" s="221"/>
      <c r="DQ9" s="221"/>
      <c r="DR9" s="221"/>
      <c r="DS9" s="221"/>
      <c r="DT9" s="221"/>
      <c r="DU9" s="221"/>
      <c r="DV9" s="221"/>
      <c r="DW9" s="221"/>
      <c r="DX9" s="221"/>
      <c r="DY9" s="221"/>
      <c r="DZ9" s="221"/>
      <c r="EA9" s="221"/>
      <c r="EB9" s="221"/>
      <c r="EC9" s="221"/>
      <c r="ED9" s="221"/>
      <c r="EE9" s="221"/>
      <c r="EF9" s="221"/>
      <c r="EG9" s="221"/>
      <c r="EH9" s="221"/>
      <c r="EI9" s="221"/>
      <c r="EJ9" s="221"/>
      <c r="EK9" s="221"/>
      <c r="EL9" s="221"/>
      <c r="EM9" s="221"/>
      <c r="EN9" s="221"/>
      <c r="EO9" s="221"/>
      <c r="EP9" s="221"/>
      <c r="EQ9" s="221"/>
      <c r="ER9" s="221"/>
      <c r="ES9" s="221"/>
      <c r="ET9" s="221"/>
      <c r="EU9" s="221"/>
      <c r="EV9" s="221"/>
      <c r="EW9" s="221"/>
      <c r="EX9" s="221"/>
      <c r="EY9" s="221"/>
      <c r="EZ9" s="221"/>
      <c r="FA9" s="221"/>
      <c r="FB9" s="221"/>
      <c r="FC9" s="221"/>
      <c r="FD9" s="221"/>
      <c r="FE9" s="221"/>
      <c r="FF9" s="221"/>
      <c r="FG9" s="221"/>
      <c r="FH9" s="221"/>
      <c r="FI9" s="221"/>
      <c r="FJ9" s="221"/>
      <c r="FK9" s="221"/>
      <c r="FL9" s="221"/>
      <c r="FM9" s="221"/>
      <c r="FN9" s="221"/>
      <c r="FO9" s="221"/>
      <c r="FP9" s="221"/>
      <c r="FQ9" s="221"/>
      <c r="FR9" s="221"/>
      <c r="FS9" s="221"/>
      <c r="FT9" s="221"/>
      <c r="FU9" s="221"/>
      <c r="FV9" s="221"/>
      <c r="FW9" s="221"/>
      <c r="FX9" s="221"/>
      <c r="FY9" s="221"/>
      <c r="FZ9" s="221"/>
      <c r="GA9" s="221"/>
      <c r="GB9" s="221"/>
      <c r="GC9" s="221"/>
      <c r="GD9" s="221"/>
      <c r="GE9" s="221"/>
      <c r="GF9" s="221"/>
      <c r="GG9" s="221"/>
      <c r="GH9" s="221"/>
      <c r="GI9" s="221"/>
      <c r="GJ9" s="221"/>
      <c r="GK9" s="221"/>
      <c r="GL9" s="221"/>
      <c r="GM9" s="221"/>
      <c r="GN9" s="221"/>
      <c r="GO9" s="221"/>
      <c r="GP9" s="221"/>
      <c r="GQ9" s="221"/>
      <c r="GR9" s="221"/>
      <c r="GS9" s="221"/>
      <c r="GT9" s="221"/>
      <c r="GU9" s="221"/>
      <c r="GV9" s="221"/>
      <c r="GW9" s="221"/>
      <c r="GX9" s="221"/>
      <c r="GY9" s="221"/>
      <c r="GZ9" s="221"/>
      <c r="HA9" s="221"/>
      <c r="HB9" s="221"/>
      <c r="HC9" s="221"/>
      <c r="HD9" s="221"/>
      <c r="HE9" s="221"/>
      <c r="HF9" s="221"/>
      <c r="HG9" s="221"/>
      <c r="HH9" s="221"/>
      <c r="HI9" s="221"/>
      <c r="HJ9" s="221"/>
      <c r="HK9" s="221"/>
      <c r="HL9" s="221"/>
      <c r="HM9" s="221"/>
      <c r="HN9" s="221"/>
      <c r="HO9" s="221"/>
      <c r="HP9" s="221"/>
      <c r="HQ9" s="221"/>
      <c r="HR9" s="221"/>
      <c r="HS9" s="221"/>
      <c r="HT9" s="221"/>
      <c r="HU9" s="221"/>
      <c r="HV9" s="221"/>
      <c r="HW9" s="221"/>
      <c r="HX9" s="221"/>
      <c r="HY9" s="221"/>
      <c r="HZ9" s="221"/>
      <c r="IA9" s="221"/>
      <c r="IB9" s="221"/>
      <c r="IC9" s="221"/>
      <c r="ID9" s="221"/>
      <c r="IE9" s="221"/>
      <c r="IF9" s="221"/>
      <c r="IG9" s="221"/>
      <c r="IH9" s="221"/>
      <c r="II9" s="221"/>
      <c r="IJ9" s="221"/>
      <c r="IK9" s="221"/>
      <c r="IL9" s="221"/>
      <c r="IM9" s="221"/>
      <c r="IN9" s="221"/>
      <c r="IO9" s="221"/>
      <c r="IP9" s="221"/>
      <c r="IQ9" s="221"/>
      <c r="IR9" s="221"/>
      <c r="IS9" s="221"/>
      <c r="IT9" s="221"/>
      <c r="IU9" s="221"/>
      <c r="IV9" s="221"/>
      <c r="IW9" s="221"/>
      <c r="IX9" s="221"/>
      <c r="IY9" s="221"/>
      <c r="IZ9" s="221"/>
      <c r="JA9" s="221"/>
      <c r="JB9" s="221"/>
      <c r="JC9" s="221"/>
      <c r="JD9" s="221"/>
      <c r="JE9" s="221"/>
      <c r="JF9" s="221"/>
      <c r="JG9" s="221"/>
      <c r="JH9" s="221"/>
      <c r="JI9" s="221"/>
      <c r="JJ9" s="221"/>
      <c r="JK9" s="221"/>
      <c r="JL9" s="221"/>
      <c r="JM9" s="221"/>
      <c r="JN9" s="221"/>
      <c r="JO9" s="221"/>
      <c r="JP9" s="221"/>
      <c r="JQ9" s="221"/>
      <c r="JR9" s="221"/>
      <c r="JS9" s="221"/>
      <c r="JT9" s="221"/>
      <c r="JU9" s="221"/>
      <c r="JV9" s="221"/>
      <c r="JW9" s="221"/>
      <c r="JX9" s="221"/>
      <c r="JY9" s="221"/>
      <c r="JZ9" s="221"/>
      <c r="KA9" s="221"/>
      <c r="KB9" s="221"/>
      <c r="KC9" s="221"/>
      <c r="KD9" s="221"/>
      <c r="KE9" s="221"/>
      <c r="KF9" s="221"/>
      <c r="KG9" s="221"/>
      <c r="KH9" s="221"/>
      <c r="KI9" s="221"/>
      <c r="KJ9" s="221"/>
      <c r="KK9" s="221"/>
      <c r="KL9" s="221"/>
      <c r="KM9" s="221"/>
      <c r="KN9" s="221"/>
      <c r="KO9" s="221"/>
      <c r="KP9" s="221"/>
      <c r="KQ9" s="221"/>
      <c r="KR9" s="221"/>
      <c r="KS9" s="221"/>
      <c r="KT9" s="221"/>
      <c r="KU9" s="221"/>
      <c r="KV9" s="221"/>
      <c r="KW9" s="221"/>
      <c r="KX9" s="221"/>
      <c r="KY9" s="221"/>
      <c r="KZ9" s="221"/>
      <c r="LA9" s="221"/>
      <c r="LB9" s="221"/>
      <c r="LC9" s="221"/>
      <c r="LD9" s="221"/>
      <c r="LE9" s="221"/>
      <c r="LF9" s="221"/>
      <c r="LG9" s="221"/>
      <c r="LH9" s="221"/>
      <c r="LI9" s="221"/>
      <c r="LJ9" s="221"/>
      <c r="LK9" s="221"/>
      <c r="LL9" s="221"/>
      <c r="LM9" s="221"/>
      <c r="LN9" s="221"/>
      <c r="LO9" s="221"/>
      <c r="LP9" s="221"/>
      <c r="LQ9" s="221"/>
      <c r="LR9" s="221"/>
      <c r="LS9" s="221"/>
      <c r="LT9" s="221"/>
      <c r="LU9" s="221"/>
      <c r="LV9" s="221"/>
      <c r="LW9" s="221"/>
      <c r="LX9" s="221"/>
      <c r="LY9" s="221"/>
      <c r="LZ9" s="221"/>
      <c r="MA9" s="221"/>
      <c r="MB9" s="221"/>
      <c r="MC9" s="221"/>
      <c r="MD9" s="221"/>
      <c r="ME9" s="221"/>
      <c r="MF9" s="221"/>
      <c r="MG9" s="221"/>
      <c r="MH9" s="221"/>
      <c r="MI9" s="221"/>
      <c r="MJ9" s="221"/>
      <c r="MK9" s="221"/>
      <c r="ML9" s="221"/>
      <c r="MM9" s="221"/>
      <c r="MN9" s="221"/>
      <c r="MO9" s="221"/>
      <c r="MP9" s="221"/>
      <c r="MQ9" s="221"/>
      <c r="MR9" s="221"/>
      <c r="MS9" s="221"/>
      <c r="MT9" s="221"/>
      <c r="MU9" s="221"/>
      <c r="MV9" s="221"/>
      <c r="MW9" s="221"/>
      <c r="MX9" s="221"/>
      <c r="MY9" s="221"/>
      <c r="MZ9" s="221"/>
      <c r="NA9" s="221"/>
      <c r="NB9" s="221"/>
      <c r="NC9" s="221"/>
      <c r="ND9" s="221"/>
      <c r="NE9" s="221"/>
      <c r="NF9" s="221"/>
      <c r="NG9" s="221"/>
      <c r="NH9" s="221"/>
      <c r="NI9" s="221"/>
      <c r="NJ9" s="221"/>
      <c r="NK9" s="221"/>
      <c r="NL9" s="221"/>
      <c r="NM9" s="221"/>
      <c r="NN9" s="221"/>
      <c r="NO9" s="221"/>
      <c r="NP9" s="221"/>
      <c r="NQ9" s="221"/>
      <c r="NR9" s="221"/>
      <c r="NS9" s="221"/>
      <c r="NT9" s="221"/>
      <c r="NU9" s="221"/>
      <c r="NV9" s="221"/>
      <c r="NW9" s="221"/>
      <c r="NX9" s="221"/>
      <c r="NY9" s="221"/>
      <c r="NZ9" s="221"/>
      <c r="OA9" s="221"/>
      <c r="OB9" s="221"/>
      <c r="OC9" s="221"/>
      <c r="OD9" s="221"/>
      <c r="OE9" s="221"/>
      <c r="OF9" s="221"/>
      <c r="OG9" s="221"/>
      <c r="OH9" s="221"/>
      <c r="OI9" s="221"/>
      <c r="OJ9" s="221"/>
      <c r="OK9" s="221"/>
      <c r="OL9" s="221"/>
      <c r="OM9" s="221"/>
      <c r="ON9" s="221"/>
      <c r="OO9" s="221"/>
      <c r="OP9" s="221"/>
      <c r="OQ9" s="221"/>
      <c r="OR9" s="221"/>
      <c r="OS9" s="221"/>
      <c r="OT9" s="221"/>
      <c r="OU9" s="221"/>
      <c r="OV9" s="221"/>
      <c r="OW9" s="221"/>
      <c r="OX9" s="221"/>
      <c r="OY9" s="221"/>
      <c r="OZ9" s="221"/>
      <c r="PA9" s="221"/>
      <c r="PB9" s="221"/>
      <c r="PC9" s="221"/>
      <c r="PD9" s="221"/>
      <c r="PE9" s="221"/>
      <c r="PF9" s="221"/>
      <c r="PG9" s="221"/>
      <c r="PH9" s="221"/>
      <c r="PI9" s="221"/>
      <c r="PJ9" s="221"/>
      <c r="PK9" s="221"/>
      <c r="PL9" s="221"/>
      <c r="PM9" s="221"/>
      <c r="PN9" s="221"/>
      <c r="PO9" s="221"/>
      <c r="PP9" s="221"/>
      <c r="PQ9" s="221"/>
      <c r="PR9" s="221"/>
      <c r="PS9" s="221"/>
      <c r="PT9" s="221"/>
      <c r="PU9" s="221"/>
      <c r="PV9" s="221"/>
      <c r="PW9" s="221"/>
      <c r="PX9" s="221"/>
      <c r="PY9" s="221"/>
      <c r="PZ9" s="221"/>
      <c r="QA9" s="221"/>
      <c r="QB9" s="221"/>
      <c r="QC9" s="221"/>
      <c r="QD9" s="221"/>
      <c r="QE9" s="221"/>
      <c r="QF9" s="221"/>
      <c r="QG9" s="221"/>
      <c r="QH9" s="221"/>
      <c r="QI9" s="221"/>
      <c r="QJ9" s="221"/>
      <c r="QK9" s="221"/>
      <c r="QL9" s="221"/>
      <c r="QM9" s="221"/>
      <c r="QN9" s="221"/>
      <c r="QO9" s="221"/>
      <c r="QP9" s="221"/>
      <c r="QQ9" s="221"/>
      <c r="QR9" s="221"/>
      <c r="QS9" s="221"/>
      <c r="QT9" s="221"/>
      <c r="QU9" s="221"/>
      <c r="QV9" s="221"/>
      <c r="QW9" s="221"/>
      <c r="QX9" s="221"/>
      <c r="QY9" s="221"/>
      <c r="QZ9" s="221"/>
      <c r="RA9" s="221"/>
      <c r="RB9" s="221"/>
      <c r="RC9" s="221"/>
      <c r="RD9" s="221"/>
      <c r="RE9" s="221"/>
      <c r="RF9" s="221"/>
      <c r="RG9" s="221"/>
      <c r="RH9" s="221"/>
      <c r="RI9" s="221"/>
      <c r="RJ9" s="221"/>
      <c r="RK9" s="221"/>
      <c r="RL9" s="221"/>
      <c r="RM9" s="221"/>
      <c r="RN9" s="221"/>
      <c r="RO9" s="221"/>
      <c r="RP9" s="221"/>
      <c r="RQ9" s="221"/>
      <c r="RR9" s="221"/>
      <c r="RS9" s="221"/>
      <c r="RT9" s="221"/>
      <c r="RU9" s="221"/>
      <c r="RV9" s="221"/>
      <c r="RW9" s="221"/>
      <c r="RX9" s="221"/>
      <c r="RY9" s="221"/>
      <c r="RZ9" s="221"/>
      <c r="SA9" s="221"/>
      <c r="SB9" s="221"/>
      <c r="SC9" s="221"/>
      <c r="SD9" s="221"/>
      <c r="SE9" s="221"/>
      <c r="SF9" s="221"/>
      <c r="SG9" s="221"/>
      <c r="SH9" s="221"/>
      <c r="SI9" s="221"/>
      <c r="SJ9" s="221"/>
      <c r="SK9" s="221"/>
      <c r="SL9" s="221"/>
      <c r="SM9" s="221"/>
      <c r="SN9" s="221"/>
      <c r="SO9" s="221"/>
      <c r="SP9" s="221"/>
      <c r="SQ9" s="221"/>
      <c r="SR9" s="221"/>
      <c r="SS9" s="221"/>
      <c r="ST9" s="221"/>
      <c r="SU9" s="221"/>
      <c r="SV9" s="221"/>
      <c r="SW9" s="221"/>
      <c r="SX9" s="221"/>
      <c r="SY9" s="221"/>
      <c r="SZ9" s="221"/>
      <c r="TA9" s="221"/>
      <c r="TB9" s="221"/>
      <c r="TC9" s="221"/>
      <c r="TD9" s="221"/>
      <c r="TE9" s="221"/>
      <c r="TF9" s="221"/>
      <c r="TG9" s="221"/>
      <c r="TH9" s="221"/>
      <c r="TI9" s="221"/>
      <c r="TJ9" s="221"/>
      <c r="TK9" s="221"/>
      <c r="TL9" s="221"/>
      <c r="TM9" s="221"/>
      <c r="TN9" s="221"/>
      <c r="TO9" s="221"/>
      <c r="TP9" s="221"/>
      <c r="TQ9" s="221"/>
      <c r="TR9" s="221"/>
      <c r="TS9" s="221"/>
      <c r="TT9" s="221"/>
      <c r="TU9" s="221"/>
      <c r="TV9" s="221"/>
      <c r="TW9" s="221"/>
      <c r="TX9" s="221"/>
      <c r="TY9" s="221"/>
      <c r="TZ9" s="221"/>
      <c r="UA9" s="221"/>
      <c r="UB9" s="221"/>
      <c r="UC9" s="221"/>
      <c r="UD9" s="221"/>
      <c r="UE9" s="221"/>
      <c r="UF9" s="221"/>
      <c r="UG9" s="221"/>
      <c r="UH9" s="221"/>
      <c r="UI9" s="221"/>
      <c r="UJ9" s="221"/>
      <c r="UK9" s="221"/>
      <c r="UL9" s="221"/>
      <c r="UM9" s="221"/>
      <c r="UN9" s="221"/>
      <c r="UO9" s="221"/>
      <c r="UP9" s="221"/>
      <c r="UQ9" s="221"/>
      <c r="UR9" s="221"/>
      <c r="US9" s="221"/>
      <c r="UT9" s="221"/>
      <c r="UU9" s="221"/>
      <c r="UV9" s="221"/>
      <c r="UW9" s="221"/>
      <c r="UX9" s="221"/>
      <c r="UY9" s="221"/>
      <c r="UZ9" s="221"/>
      <c r="VA9" s="221"/>
      <c r="VB9" s="221"/>
      <c r="VC9" s="221"/>
      <c r="VD9" s="221"/>
      <c r="VE9" s="221"/>
      <c r="VF9" s="221"/>
      <c r="VG9" s="221"/>
      <c r="VH9" s="221"/>
      <c r="VI9" s="221"/>
      <c r="VJ9" s="221"/>
      <c r="VK9" s="221"/>
      <c r="VL9" s="221"/>
      <c r="VM9" s="221"/>
      <c r="VN9" s="221"/>
      <c r="VO9" s="221"/>
      <c r="VP9" s="221"/>
      <c r="VQ9" s="221"/>
      <c r="VR9" s="221"/>
      <c r="VS9" s="221"/>
      <c r="VT9" s="221"/>
      <c r="VU9" s="221"/>
      <c r="VV9" s="221"/>
      <c r="VW9" s="221"/>
      <c r="VX9" s="221"/>
      <c r="VY9" s="221"/>
      <c r="VZ9" s="221"/>
      <c r="WA9" s="221"/>
      <c r="WB9" s="221"/>
      <c r="WC9" s="221"/>
      <c r="WD9" s="221"/>
      <c r="WE9" s="221"/>
      <c r="WF9" s="221"/>
      <c r="WG9" s="221"/>
      <c r="WH9" s="221"/>
      <c r="WI9" s="221"/>
      <c r="WJ9" s="221"/>
      <c r="WK9" s="221"/>
      <c r="WL9" s="221"/>
      <c r="WM9" s="221"/>
      <c r="WN9" s="221"/>
      <c r="WO9" s="221"/>
      <c r="WP9" s="221"/>
      <c r="WQ9" s="221"/>
      <c r="WR9" s="221"/>
      <c r="WS9" s="221"/>
      <c r="WT9" s="221"/>
      <c r="WU9" s="221"/>
      <c r="WV9" s="221"/>
      <c r="WW9" s="221"/>
      <c r="WX9" s="221"/>
      <c r="WY9" s="221"/>
      <c r="WZ9" s="221"/>
      <c r="XA9" s="221"/>
      <c r="XB9" s="221"/>
      <c r="XC9" s="221"/>
      <c r="XD9" s="221"/>
      <c r="XE9" s="221"/>
      <c r="XF9" s="221"/>
      <c r="XG9" s="221"/>
      <c r="XH9" s="221"/>
      <c r="XI9" s="221"/>
      <c r="XJ9" s="221"/>
      <c r="XK9" s="221"/>
      <c r="XL9" s="221"/>
      <c r="XM9" s="221"/>
      <c r="XN9" s="221"/>
      <c r="XO9" s="221"/>
      <c r="XP9" s="221"/>
      <c r="XQ9" s="221"/>
      <c r="XR9" s="221"/>
      <c r="XS9" s="221"/>
      <c r="XT9" s="221"/>
      <c r="XU9" s="221"/>
      <c r="XV9" s="221"/>
      <c r="XW9" s="221"/>
      <c r="XX9" s="221"/>
      <c r="XY9" s="221"/>
      <c r="XZ9" s="221"/>
      <c r="YA9" s="221"/>
      <c r="YB9" s="221"/>
      <c r="YC9" s="221"/>
      <c r="YD9" s="221"/>
      <c r="YE9" s="221"/>
      <c r="YF9" s="221"/>
      <c r="YG9" s="221"/>
      <c r="YH9" s="221"/>
      <c r="YI9" s="221"/>
      <c r="YJ9" s="221"/>
      <c r="YK9" s="221"/>
      <c r="YL9" s="221"/>
      <c r="YM9" s="221"/>
      <c r="YN9" s="221"/>
      <c r="YO9" s="221"/>
      <c r="YP9" s="221"/>
      <c r="YQ9" s="221"/>
      <c r="YR9" s="221"/>
      <c r="YS9" s="221"/>
      <c r="YT9" s="221"/>
      <c r="YU9" s="221"/>
      <c r="YV9" s="221"/>
      <c r="YW9" s="221"/>
      <c r="YX9" s="221"/>
      <c r="YY9" s="221"/>
      <c r="YZ9" s="221"/>
      <c r="ZA9" s="221"/>
      <c r="ZB9" s="221"/>
      <c r="ZC9" s="221"/>
      <c r="ZD9" s="221"/>
      <c r="ZE9" s="221"/>
      <c r="ZF9" s="221"/>
      <c r="ZG9" s="221"/>
      <c r="ZH9" s="221"/>
      <c r="ZI9" s="221"/>
      <c r="ZJ9" s="221"/>
      <c r="ZK9" s="221"/>
      <c r="ZL9" s="221"/>
      <c r="ZM9" s="221"/>
      <c r="ZN9" s="221"/>
      <c r="ZO9" s="221"/>
      <c r="ZP9" s="221"/>
      <c r="ZQ9" s="221"/>
      <c r="ZR9" s="221"/>
      <c r="ZS9" s="221"/>
      <c r="ZT9" s="221"/>
      <c r="ZU9" s="221"/>
      <c r="ZV9" s="221"/>
      <c r="ZW9" s="221"/>
      <c r="ZX9" s="221"/>
      <c r="ZY9" s="221"/>
      <c r="ZZ9" s="221"/>
      <c r="AAA9" s="221"/>
      <c r="AAB9" s="221"/>
      <c r="AAC9" s="221"/>
      <c r="AAD9" s="221"/>
      <c r="AAE9" s="221"/>
      <c r="AAF9" s="221"/>
      <c r="AAG9" s="221"/>
      <c r="AAH9" s="221"/>
      <c r="AAI9" s="221"/>
      <c r="AAJ9" s="221"/>
      <c r="AAK9" s="221"/>
      <c r="AAL9" s="221"/>
      <c r="AAM9" s="221"/>
      <c r="AAN9" s="221"/>
      <c r="AAO9" s="221"/>
      <c r="AAP9" s="221"/>
      <c r="AAQ9" s="221"/>
      <c r="AAR9" s="221"/>
      <c r="AAS9" s="221"/>
      <c r="AAT9" s="221"/>
      <c r="AAU9" s="221"/>
      <c r="AAV9" s="221"/>
      <c r="AAW9" s="221"/>
      <c r="AAX9" s="221"/>
      <c r="AAY9" s="221"/>
      <c r="AAZ9" s="221"/>
      <c r="ABA9" s="221"/>
      <c r="ABB9" s="221"/>
      <c r="ABC9" s="221"/>
      <c r="ABD9" s="221"/>
      <c r="ABE9" s="221"/>
      <c r="ABF9" s="221"/>
      <c r="ABG9" s="221"/>
      <c r="ABH9" s="221"/>
      <c r="ABI9" s="221"/>
      <c r="ABJ9" s="221"/>
      <c r="ABK9" s="221"/>
      <c r="ABL9" s="221"/>
      <c r="ABM9" s="221"/>
      <c r="ABN9" s="221"/>
      <c r="ABO9" s="221"/>
      <c r="ABP9" s="221"/>
      <c r="ABQ9" s="221"/>
      <c r="ABR9" s="221"/>
      <c r="ABS9" s="221"/>
      <c r="ABT9" s="221"/>
      <c r="ABU9" s="221"/>
      <c r="ABV9" s="221"/>
      <c r="ABW9" s="221"/>
      <c r="ABX9" s="221"/>
      <c r="ABY9" s="221"/>
      <c r="ABZ9" s="221"/>
      <c r="ACA9" s="221"/>
      <c r="ACB9" s="221"/>
      <c r="ACC9" s="221"/>
      <c r="ACD9" s="221"/>
      <c r="ACE9" s="221"/>
      <c r="ACF9" s="221"/>
      <c r="ACG9" s="221"/>
      <c r="ACH9" s="221"/>
      <c r="ACI9" s="221"/>
      <c r="ACJ9" s="221"/>
      <c r="ACK9" s="221"/>
      <c r="ACL9" s="221"/>
      <c r="ACM9" s="221"/>
      <c r="ACN9" s="221"/>
      <c r="ACO9" s="221"/>
      <c r="ACP9" s="221"/>
      <c r="ACQ9" s="221"/>
      <c r="ACR9" s="221"/>
      <c r="ACS9" s="221"/>
      <c r="ACT9" s="221"/>
      <c r="ACU9" s="221"/>
      <c r="ACV9" s="221"/>
      <c r="ACW9" s="221"/>
      <c r="ACX9" s="221"/>
      <c r="ACY9" s="221"/>
      <c r="ACZ9" s="221"/>
      <c r="ADA9" s="221"/>
      <c r="ADB9" s="221"/>
      <c r="ADC9" s="221"/>
      <c r="ADD9" s="221"/>
      <c r="ADE9" s="221"/>
      <c r="ADF9" s="221"/>
      <c r="ADG9" s="221"/>
      <c r="ADH9" s="221"/>
      <c r="ADI9" s="221"/>
      <c r="ADJ9" s="221"/>
      <c r="ADK9" s="221"/>
      <c r="ADL9" s="221"/>
      <c r="ADM9" s="221"/>
      <c r="ADN9" s="221"/>
      <c r="ADO9" s="221"/>
      <c r="ADP9" s="221"/>
      <c r="ADQ9" s="221"/>
      <c r="ADR9" s="221"/>
      <c r="ADS9" s="221"/>
      <c r="ADT9" s="221"/>
      <c r="ADU9" s="221"/>
      <c r="ADV9" s="221"/>
      <c r="ADW9" s="221"/>
      <c r="ADX9" s="221"/>
      <c r="ADY9" s="221"/>
      <c r="ADZ9" s="221"/>
      <c r="AEA9" s="221"/>
      <c r="AEB9" s="221"/>
      <c r="AEC9" s="221"/>
      <c r="AED9" s="221"/>
      <c r="AEE9" s="221"/>
      <c r="AEF9" s="221"/>
      <c r="AEG9" s="221"/>
      <c r="AEH9" s="221"/>
      <c r="AEI9" s="221"/>
      <c r="AEJ9" s="221"/>
      <c r="AEK9" s="221"/>
      <c r="AEL9" s="221"/>
      <c r="AEM9" s="221"/>
      <c r="AEN9" s="221"/>
      <c r="AEO9" s="221"/>
      <c r="AEP9" s="221"/>
      <c r="AEQ9" s="221"/>
      <c r="AER9" s="221"/>
      <c r="AES9" s="221"/>
      <c r="AET9" s="221"/>
      <c r="AEU9" s="221"/>
      <c r="AEV9" s="221"/>
      <c r="AEW9" s="221"/>
      <c r="AEX9" s="221"/>
      <c r="AEY9" s="221"/>
      <c r="AEZ9" s="221"/>
      <c r="AFA9" s="221"/>
      <c r="AFB9" s="221"/>
      <c r="AFC9" s="221"/>
      <c r="AFD9" s="221"/>
      <c r="AFE9" s="221"/>
      <c r="AFF9" s="221"/>
      <c r="AFG9" s="221"/>
      <c r="AFH9" s="221"/>
      <c r="AFI9" s="221"/>
      <c r="AFJ9" s="221"/>
      <c r="AFK9" s="221"/>
      <c r="AFL9" s="221"/>
      <c r="AFM9" s="221"/>
      <c r="AFN9" s="221"/>
      <c r="AFO9" s="221"/>
      <c r="AFP9" s="221"/>
      <c r="AFQ9" s="221"/>
      <c r="AFR9" s="221"/>
      <c r="AFS9" s="221"/>
      <c r="AFT9" s="221"/>
      <c r="AFU9" s="221"/>
      <c r="AFV9" s="221"/>
      <c r="AFW9" s="221"/>
      <c r="AFX9" s="221"/>
      <c r="AFY9" s="221"/>
      <c r="AFZ9" s="221"/>
      <c r="AGA9" s="221"/>
      <c r="AGB9" s="221"/>
      <c r="AGC9" s="221"/>
      <c r="AGD9" s="221"/>
      <c r="AGE9" s="221"/>
      <c r="AGF9" s="221"/>
      <c r="AGG9" s="221"/>
      <c r="AGH9" s="221"/>
      <c r="AGI9" s="221"/>
      <c r="AGJ9" s="221"/>
      <c r="AGK9" s="221"/>
      <c r="AGL9" s="221"/>
      <c r="AGM9" s="221"/>
      <c r="AGN9" s="221"/>
      <c r="AGO9" s="221"/>
      <c r="AGP9" s="221"/>
      <c r="AGQ9" s="221"/>
      <c r="AGR9" s="221"/>
      <c r="AGS9" s="221"/>
      <c r="AGT9" s="221"/>
      <c r="AGU9" s="221"/>
      <c r="AGV9" s="221"/>
      <c r="AGW9" s="221"/>
      <c r="AGX9" s="221"/>
      <c r="AGY9" s="221"/>
      <c r="AGZ9" s="221"/>
      <c r="AHA9" s="221"/>
      <c r="AHB9" s="221"/>
      <c r="AHC9" s="221"/>
      <c r="AHD9" s="221"/>
      <c r="AHE9" s="221"/>
      <c r="AHF9" s="221"/>
      <c r="AHG9" s="221"/>
      <c r="AHH9" s="221"/>
      <c r="AHI9" s="221"/>
      <c r="AHJ9" s="221"/>
      <c r="AHK9" s="221"/>
      <c r="AHL9" s="221"/>
      <c r="AHM9" s="221"/>
      <c r="AHN9" s="221"/>
      <c r="AHO9" s="221"/>
      <c r="AHP9" s="221"/>
      <c r="AHQ9" s="221"/>
      <c r="AHR9" s="221"/>
      <c r="AHS9" s="221"/>
      <c r="AHT9" s="221"/>
      <c r="AHU9" s="221"/>
      <c r="AHV9" s="221"/>
      <c r="AHW9" s="221"/>
      <c r="AHX9" s="221"/>
      <c r="AHY9" s="221"/>
      <c r="AHZ9" s="221"/>
      <c r="AIA9" s="221"/>
      <c r="AIB9" s="221"/>
      <c r="AIC9" s="221"/>
      <c r="AID9" s="221"/>
      <c r="AIE9" s="221"/>
      <c r="AIF9" s="221"/>
      <c r="AIG9" s="221"/>
      <c r="AIH9" s="221"/>
      <c r="AII9" s="221"/>
      <c r="AIJ9" s="221"/>
      <c r="AIK9" s="221"/>
      <c r="AIL9" s="221"/>
      <c r="AIM9" s="221"/>
      <c r="AIN9" s="221"/>
      <c r="AIO9" s="221"/>
      <c r="AIP9" s="221"/>
      <c r="AIQ9" s="221"/>
      <c r="AIR9" s="221"/>
      <c r="AIS9" s="221"/>
      <c r="AIT9" s="221"/>
      <c r="AIU9" s="221"/>
      <c r="AIV9" s="221"/>
      <c r="AIW9" s="221"/>
      <c r="AIX9" s="221"/>
      <c r="AIY9" s="221"/>
      <c r="AIZ9" s="221"/>
      <c r="AJA9" s="221"/>
      <c r="AJB9" s="221"/>
      <c r="AJC9" s="221"/>
      <c r="AJD9" s="221"/>
      <c r="AJE9" s="221"/>
      <c r="AJF9" s="221"/>
      <c r="AJG9" s="221"/>
      <c r="AJH9" s="221"/>
      <c r="AJI9" s="221"/>
      <c r="AJJ9" s="221"/>
      <c r="AJK9" s="221"/>
      <c r="AJL9" s="221"/>
      <c r="AJM9" s="221"/>
      <c r="AJN9" s="221"/>
      <c r="AJO9" s="221"/>
      <c r="AJP9" s="221"/>
      <c r="AJQ9" s="221"/>
      <c r="AJR9" s="221"/>
      <c r="AJS9" s="221"/>
      <c r="AJT9" s="221"/>
      <c r="AJU9" s="221"/>
      <c r="AJV9" s="221"/>
      <c r="AJW9" s="221"/>
      <c r="AJX9" s="221"/>
      <c r="AJY9" s="221"/>
      <c r="AJZ9" s="221"/>
      <c r="AKA9" s="221"/>
      <c r="AKB9" s="221"/>
      <c r="AKC9" s="221"/>
      <c r="AKD9" s="221"/>
      <c r="AKE9" s="221"/>
      <c r="AKF9" s="221"/>
      <c r="AKG9" s="221"/>
      <c r="AKH9" s="221"/>
      <c r="AKI9" s="221"/>
      <c r="AKJ9" s="221"/>
      <c r="AKK9" s="221"/>
      <c r="AKL9" s="221"/>
      <c r="AKM9" s="221"/>
      <c r="AKN9" s="221"/>
      <c r="AKO9" s="221"/>
      <c r="AKP9" s="221"/>
      <c r="AKQ9" s="221"/>
      <c r="AKR9" s="221"/>
      <c r="AKS9" s="221"/>
      <c r="AKT9" s="221"/>
      <c r="AKU9" s="221"/>
      <c r="AKV9" s="221"/>
      <c r="AKW9" s="221"/>
      <c r="AKX9" s="221"/>
      <c r="AKY9" s="221"/>
      <c r="AKZ9" s="221"/>
      <c r="ALA9" s="221"/>
      <c r="ALB9" s="221"/>
      <c r="ALC9" s="221"/>
      <c r="ALD9" s="221"/>
      <c r="ALE9" s="221"/>
      <c r="ALF9" s="221"/>
      <c r="ALG9" s="221"/>
      <c r="ALH9" s="221"/>
      <c r="ALI9" s="221"/>
      <c r="ALJ9" s="221"/>
      <c r="ALK9" s="221"/>
      <c r="ALL9" s="221"/>
      <c r="ALM9" s="221"/>
      <c r="ALN9" s="221"/>
      <c r="ALO9" s="221"/>
      <c r="ALP9" s="221"/>
      <c r="ALQ9" s="221"/>
      <c r="ALR9" s="221"/>
      <c r="ALS9" s="221"/>
      <c r="ALT9" s="221"/>
      <c r="ALU9" s="221"/>
      <c r="ALV9" s="221"/>
      <c r="ALW9" s="221"/>
      <c r="ALX9" s="221"/>
      <c r="ALY9" s="221"/>
      <c r="ALZ9" s="221"/>
      <c r="AMA9" s="221"/>
      <c r="AMB9" s="221"/>
      <c r="AMC9" s="221"/>
      <c r="AMD9" s="221"/>
      <c r="AME9" s="221"/>
      <c r="AMF9" s="221"/>
      <c r="AMG9" s="221"/>
      <c r="AMH9" s="221"/>
      <c r="AMI9" s="221"/>
      <c r="AMJ9" s="221"/>
      <c r="AMK9" s="221"/>
    </row>
    <row r="10" spans="1:1025" s="225" customFormat="1" x14ac:dyDescent="0.25">
      <c r="A10" s="221" t="s">
        <v>258</v>
      </c>
      <c r="B10" s="221" t="s">
        <v>261</v>
      </c>
      <c r="C10" s="227" t="str">
        <f>'common foods'!$D$123</f>
        <v>06089</v>
      </c>
      <c r="D10" s="224">
        <v>2595.31</v>
      </c>
      <c r="E10" s="224">
        <v>70</v>
      </c>
      <c r="F10" s="224">
        <v>16.128</v>
      </c>
      <c r="G10" s="224">
        <v>0</v>
      </c>
      <c r="H10" s="224">
        <v>0</v>
      </c>
      <c r="I10" s="224">
        <v>0</v>
      </c>
      <c r="J10" s="224">
        <v>0.31</v>
      </c>
      <c r="K10" s="224">
        <v>390</v>
      </c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1"/>
      <c r="DZ10" s="221"/>
      <c r="EA10" s="221"/>
      <c r="EB10" s="221"/>
      <c r="EC10" s="221"/>
      <c r="ED10" s="221"/>
      <c r="EE10" s="221"/>
      <c r="EF10" s="221"/>
      <c r="EG10" s="221"/>
      <c r="EH10" s="221"/>
      <c r="EI10" s="221"/>
      <c r="EJ10" s="221"/>
      <c r="EK10" s="221"/>
      <c r="EL10" s="221"/>
      <c r="EM10" s="221"/>
      <c r="EN10" s="221"/>
      <c r="EO10" s="221"/>
      <c r="EP10" s="221"/>
      <c r="EQ10" s="221"/>
      <c r="ER10" s="221"/>
      <c r="ES10" s="221"/>
      <c r="ET10" s="221"/>
      <c r="EU10" s="221"/>
      <c r="EV10" s="221"/>
      <c r="EW10" s="221"/>
      <c r="EX10" s="221"/>
      <c r="EY10" s="221"/>
      <c r="EZ10" s="221"/>
      <c r="FA10" s="221"/>
      <c r="FB10" s="221"/>
      <c r="FC10" s="221"/>
      <c r="FD10" s="221"/>
      <c r="FE10" s="221"/>
      <c r="FF10" s="221"/>
      <c r="FG10" s="221"/>
      <c r="FH10" s="221"/>
      <c r="FI10" s="221"/>
      <c r="FJ10" s="221"/>
      <c r="FK10" s="221"/>
      <c r="FL10" s="221"/>
      <c r="FM10" s="221"/>
      <c r="FN10" s="221"/>
      <c r="FO10" s="221"/>
      <c r="FP10" s="221"/>
      <c r="FQ10" s="221"/>
      <c r="FR10" s="221"/>
      <c r="FS10" s="221"/>
      <c r="FT10" s="221"/>
      <c r="FU10" s="221"/>
      <c r="FV10" s="221"/>
      <c r="FW10" s="221"/>
      <c r="FX10" s="221"/>
      <c r="FY10" s="221"/>
      <c r="FZ10" s="221"/>
      <c r="GA10" s="221"/>
      <c r="GB10" s="221"/>
      <c r="GC10" s="221"/>
      <c r="GD10" s="221"/>
      <c r="GE10" s="221"/>
      <c r="GF10" s="221"/>
      <c r="GG10" s="221"/>
      <c r="GH10" s="221"/>
      <c r="GI10" s="221"/>
      <c r="GJ10" s="221"/>
      <c r="GK10" s="221"/>
      <c r="GL10" s="221"/>
      <c r="GM10" s="221"/>
      <c r="GN10" s="221"/>
      <c r="GO10" s="221"/>
      <c r="GP10" s="221"/>
      <c r="GQ10" s="221"/>
      <c r="GR10" s="221"/>
      <c r="GS10" s="221"/>
      <c r="GT10" s="221"/>
      <c r="GU10" s="221"/>
      <c r="GV10" s="221"/>
      <c r="GW10" s="221"/>
      <c r="GX10" s="221"/>
      <c r="GY10" s="221"/>
      <c r="GZ10" s="221"/>
      <c r="HA10" s="221"/>
      <c r="HB10" s="221"/>
      <c r="HC10" s="221"/>
      <c r="HD10" s="221"/>
      <c r="HE10" s="221"/>
      <c r="HF10" s="221"/>
      <c r="HG10" s="221"/>
      <c r="HH10" s="221"/>
      <c r="HI10" s="221"/>
      <c r="HJ10" s="221"/>
      <c r="HK10" s="221"/>
      <c r="HL10" s="221"/>
      <c r="HM10" s="221"/>
      <c r="HN10" s="221"/>
      <c r="HO10" s="221"/>
      <c r="HP10" s="221"/>
      <c r="HQ10" s="221"/>
      <c r="HR10" s="221"/>
      <c r="HS10" s="221"/>
      <c r="HT10" s="221"/>
      <c r="HU10" s="221"/>
      <c r="HV10" s="221"/>
      <c r="HW10" s="221"/>
      <c r="HX10" s="221"/>
      <c r="HY10" s="221"/>
      <c r="HZ10" s="221"/>
      <c r="IA10" s="221"/>
      <c r="IB10" s="221"/>
      <c r="IC10" s="221"/>
      <c r="ID10" s="221"/>
      <c r="IE10" s="221"/>
      <c r="IF10" s="221"/>
      <c r="IG10" s="221"/>
      <c r="IH10" s="221"/>
      <c r="II10" s="221"/>
      <c r="IJ10" s="221"/>
      <c r="IK10" s="221"/>
      <c r="IL10" s="221"/>
      <c r="IM10" s="221"/>
      <c r="IN10" s="221"/>
      <c r="IO10" s="221"/>
      <c r="IP10" s="221"/>
      <c r="IQ10" s="221"/>
      <c r="IR10" s="221"/>
      <c r="IS10" s="221"/>
      <c r="IT10" s="221"/>
      <c r="IU10" s="221"/>
      <c r="IV10" s="221"/>
      <c r="IW10" s="221"/>
      <c r="IX10" s="221"/>
      <c r="IY10" s="221"/>
      <c r="IZ10" s="221"/>
      <c r="JA10" s="221"/>
      <c r="JB10" s="221"/>
      <c r="JC10" s="221"/>
      <c r="JD10" s="221"/>
      <c r="JE10" s="221"/>
      <c r="JF10" s="221"/>
      <c r="JG10" s="221"/>
      <c r="JH10" s="221"/>
      <c r="JI10" s="221"/>
      <c r="JJ10" s="221"/>
      <c r="JK10" s="221"/>
      <c r="JL10" s="221"/>
      <c r="JM10" s="221"/>
      <c r="JN10" s="221"/>
      <c r="JO10" s="221"/>
      <c r="JP10" s="221"/>
      <c r="JQ10" s="221"/>
      <c r="JR10" s="221"/>
      <c r="JS10" s="221"/>
      <c r="JT10" s="221"/>
      <c r="JU10" s="221"/>
      <c r="JV10" s="221"/>
      <c r="JW10" s="221"/>
      <c r="JX10" s="221"/>
      <c r="JY10" s="221"/>
      <c r="JZ10" s="221"/>
      <c r="KA10" s="221"/>
      <c r="KB10" s="221"/>
      <c r="KC10" s="221"/>
      <c r="KD10" s="221"/>
      <c r="KE10" s="221"/>
      <c r="KF10" s="221"/>
      <c r="KG10" s="221"/>
      <c r="KH10" s="221"/>
      <c r="KI10" s="221"/>
      <c r="KJ10" s="221"/>
      <c r="KK10" s="221"/>
      <c r="KL10" s="221"/>
      <c r="KM10" s="221"/>
      <c r="KN10" s="221"/>
      <c r="KO10" s="221"/>
      <c r="KP10" s="221"/>
      <c r="KQ10" s="221"/>
      <c r="KR10" s="221"/>
      <c r="KS10" s="221"/>
      <c r="KT10" s="221"/>
      <c r="KU10" s="221"/>
      <c r="KV10" s="221"/>
      <c r="KW10" s="221"/>
      <c r="KX10" s="221"/>
      <c r="KY10" s="221"/>
      <c r="KZ10" s="221"/>
      <c r="LA10" s="221"/>
      <c r="LB10" s="221"/>
      <c r="LC10" s="221"/>
      <c r="LD10" s="221"/>
      <c r="LE10" s="221"/>
      <c r="LF10" s="221"/>
      <c r="LG10" s="221"/>
      <c r="LH10" s="221"/>
      <c r="LI10" s="221"/>
      <c r="LJ10" s="221"/>
      <c r="LK10" s="221"/>
      <c r="LL10" s="221"/>
      <c r="LM10" s="221"/>
      <c r="LN10" s="221"/>
      <c r="LO10" s="221"/>
      <c r="LP10" s="221"/>
      <c r="LQ10" s="221"/>
      <c r="LR10" s="221"/>
      <c r="LS10" s="221"/>
      <c r="LT10" s="221"/>
      <c r="LU10" s="221"/>
      <c r="LV10" s="221"/>
      <c r="LW10" s="221"/>
      <c r="LX10" s="221"/>
      <c r="LY10" s="221"/>
      <c r="LZ10" s="221"/>
      <c r="MA10" s="221"/>
      <c r="MB10" s="221"/>
      <c r="MC10" s="221"/>
      <c r="MD10" s="221"/>
      <c r="ME10" s="221"/>
      <c r="MF10" s="221"/>
      <c r="MG10" s="221"/>
      <c r="MH10" s="221"/>
      <c r="MI10" s="221"/>
      <c r="MJ10" s="221"/>
      <c r="MK10" s="221"/>
      <c r="ML10" s="221"/>
      <c r="MM10" s="221"/>
      <c r="MN10" s="221"/>
      <c r="MO10" s="221"/>
      <c r="MP10" s="221"/>
      <c r="MQ10" s="221"/>
      <c r="MR10" s="221"/>
      <c r="MS10" s="221"/>
      <c r="MT10" s="221"/>
      <c r="MU10" s="221"/>
      <c r="MV10" s="221"/>
      <c r="MW10" s="221"/>
      <c r="MX10" s="221"/>
      <c r="MY10" s="221"/>
      <c r="MZ10" s="221"/>
      <c r="NA10" s="221"/>
      <c r="NB10" s="221"/>
      <c r="NC10" s="221"/>
      <c r="ND10" s="221"/>
      <c r="NE10" s="221"/>
      <c r="NF10" s="221"/>
      <c r="NG10" s="221"/>
      <c r="NH10" s="221"/>
      <c r="NI10" s="221"/>
      <c r="NJ10" s="221"/>
      <c r="NK10" s="221"/>
      <c r="NL10" s="221"/>
      <c r="NM10" s="221"/>
      <c r="NN10" s="221"/>
      <c r="NO10" s="221"/>
      <c r="NP10" s="221"/>
      <c r="NQ10" s="221"/>
      <c r="NR10" s="221"/>
      <c r="NS10" s="221"/>
      <c r="NT10" s="221"/>
      <c r="NU10" s="221"/>
      <c r="NV10" s="221"/>
      <c r="NW10" s="221"/>
      <c r="NX10" s="221"/>
      <c r="NY10" s="221"/>
      <c r="NZ10" s="221"/>
      <c r="OA10" s="221"/>
      <c r="OB10" s="221"/>
      <c r="OC10" s="221"/>
      <c r="OD10" s="221"/>
      <c r="OE10" s="221"/>
      <c r="OF10" s="221"/>
      <c r="OG10" s="221"/>
      <c r="OH10" s="221"/>
      <c r="OI10" s="221"/>
      <c r="OJ10" s="221"/>
      <c r="OK10" s="221"/>
      <c r="OL10" s="221"/>
      <c r="OM10" s="221"/>
      <c r="ON10" s="221"/>
      <c r="OO10" s="221"/>
      <c r="OP10" s="221"/>
      <c r="OQ10" s="221"/>
      <c r="OR10" s="221"/>
      <c r="OS10" s="221"/>
      <c r="OT10" s="221"/>
      <c r="OU10" s="221"/>
      <c r="OV10" s="221"/>
      <c r="OW10" s="221"/>
      <c r="OX10" s="221"/>
      <c r="OY10" s="221"/>
      <c r="OZ10" s="221"/>
      <c r="PA10" s="221"/>
      <c r="PB10" s="221"/>
      <c r="PC10" s="221"/>
      <c r="PD10" s="221"/>
      <c r="PE10" s="221"/>
      <c r="PF10" s="221"/>
      <c r="PG10" s="221"/>
      <c r="PH10" s="221"/>
      <c r="PI10" s="221"/>
      <c r="PJ10" s="221"/>
      <c r="PK10" s="221"/>
      <c r="PL10" s="221"/>
      <c r="PM10" s="221"/>
      <c r="PN10" s="221"/>
      <c r="PO10" s="221"/>
      <c r="PP10" s="221"/>
      <c r="PQ10" s="221"/>
      <c r="PR10" s="221"/>
      <c r="PS10" s="221"/>
      <c r="PT10" s="221"/>
      <c r="PU10" s="221"/>
      <c r="PV10" s="221"/>
      <c r="PW10" s="221"/>
      <c r="PX10" s="221"/>
      <c r="PY10" s="221"/>
      <c r="PZ10" s="221"/>
      <c r="QA10" s="221"/>
      <c r="QB10" s="221"/>
      <c r="QC10" s="221"/>
      <c r="QD10" s="221"/>
      <c r="QE10" s="221"/>
      <c r="QF10" s="221"/>
      <c r="QG10" s="221"/>
      <c r="QH10" s="221"/>
      <c r="QI10" s="221"/>
      <c r="QJ10" s="221"/>
      <c r="QK10" s="221"/>
      <c r="QL10" s="221"/>
      <c r="QM10" s="221"/>
      <c r="QN10" s="221"/>
      <c r="QO10" s="221"/>
      <c r="QP10" s="221"/>
      <c r="QQ10" s="221"/>
      <c r="QR10" s="221"/>
      <c r="QS10" s="221"/>
      <c r="QT10" s="221"/>
      <c r="QU10" s="221"/>
      <c r="QV10" s="221"/>
      <c r="QW10" s="221"/>
      <c r="QX10" s="221"/>
      <c r="QY10" s="221"/>
      <c r="QZ10" s="221"/>
      <c r="RA10" s="221"/>
      <c r="RB10" s="221"/>
      <c r="RC10" s="221"/>
      <c r="RD10" s="221"/>
      <c r="RE10" s="221"/>
      <c r="RF10" s="221"/>
      <c r="RG10" s="221"/>
      <c r="RH10" s="221"/>
      <c r="RI10" s="221"/>
      <c r="RJ10" s="221"/>
      <c r="RK10" s="221"/>
      <c r="RL10" s="221"/>
      <c r="RM10" s="221"/>
      <c r="RN10" s="221"/>
      <c r="RO10" s="221"/>
      <c r="RP10" s="221"/>
      <c r="RQ10" s="221"/>
      <c r="RR10" s="221"/>
      <c r="RS10" s="221"/>
      <c r="RT10" s="221"/>
      <c r="RU10" s="221"/>
      <c r="RV10" s="221"/>
      <c r="RW10" s="221"/>
      <c r="RX10" s="221"/>
      <c r="RY10" s="221"/>
      <c r="RZ10" s="221"/>
      <c r="SA10" s="221"/>
      <c r="SB10" s="221"/>
      <c r="SC10" s="221"/>
      <c r="SD10" s="221"/>
      <c r="SE10" s="221"/>
      <c r="SF10" s="221"/>
      <c r="SG10" s="221"/>
      <c r="SH10" s="221"/>
      <c r="SI10" s="221"/>
      <c r="SJ10" s="221"/>
      <c r="SK10" s="221"/>
      <c r="SL10" s="221"/>
      <c r="SM10" s="221"/>
      <c r="SN10" s="221"/>
      <c r="SO10" s="221"/>
      <c r="SP10" s="221"/>
      <c r="SQ10" s="221"/>
      <c r="SR10" s="221"/>
      <c r="SS10" s="221"/>
      <c r="ST10" s="221"/>
      <c r="SU10" s="221"/>
      <c r="SV10" s="221"/>
      <c r="SW10" s="221"/>
      <c r="SX10" s="221"/>
      <c r="SY10" s="221"/>
      <c r="SZ10" s="221"/>
      <c r="TA10" s="221"/>
      <c r="TB10" s="221"/>
      <c r="TC10" s="221"/>
      <c r="TD10" s="221"/>
      <c r="TE10" s="221"/>
      <c r="TF10" s="221"/>
      <c r="TG10" s="221"/>
      <c r="TH10" s="221"/>
      <c r="TI10" s="221"/>
      <c r="TJ10" s="221"/>
      <c r="TK10" s="221"/>
      <c r="TL10" s="221"/>
      <c r="TM10" s="221"/>
      <c r="TN10" s="221"/>
      <c r="TO10" s="221"/>
      <c r="TP10" s="221"/>
      <c r="TQ10" s="221"/>
      <c r="TR10" s="221"/>
      <c r="TS10" s="221"/>
      <c r="TT10" s="221"/>
      <c r="TU10" s="221"/>
      <c r="TV10" s="221"/>
      <c r="TW10" s="221"/>
      <c r="TX10" s="221"/>
      <c r="TY10" s="221"/>
      <c r="TZ10" s="221"/>
      <c r="UA10" s="221"/>
      <c r="UB10" s="221"/>
      <c r="UC10" s="221"/>
      <c r="UD10" s="221"/>
      <c r="UE10" s="221"/>
      <c r="UF10" s="221"/>
      <c r="UG10" s="221"/>
      <c r="UH10" s="221"/>
      <c r="UI10" s="221"/>
      <c r="UJ10" s="221"/>
      <c r="UK10" s="221"/>
      <c r="UL10" s="221"/>
      <c r="UM10" s="221"/>
      <c r="UN10" s="221"/>
      <c r="UO10" s="221"/>
      <c r="UP10" s="221"/>
      <c r="UQ10" s="221"/>
      <c r="UR10" s="221"/>
      <c r="US10" s="221"/>
      <c r="UT10" s="221"/>
      <c r="UU10" s="221"/>
      <c r="UV10" s="221"/>
      <c r="UW10" s="221"/>
      <c r="UX10" s="221"/>
      <c r="UY10" s="221"/>
      <c r="UZ10" s="221"/>
      <c r="VA10" s="221"/>
      <c r="VB10" s="221"/>
      <c r="VC10" s="221"/>
      <c r="VD10" s="221"/>
      <c r="VE10" s="221"/>
      <c r="VF10" s="221"/>
      <c r="VG10" s="221"/>
      <c r="VH10" s="221"/>
      <c r="VI10" s="221"/>
      <c r="VJ10" s="221"/>
      <c r="VK10" s="221"/>
      <c r="VL10" s="221"/>
      <c r="VM10" s="221"/>
      <c r="VN10" s="221"/>
      <c r="VO10" s="221"/>
      <c r="VP10" s="221"/>
      <c r="VQ10" s="221"/>
      <c r="VR10" s="221"/>
      <c r="VS10" s="221"/>
      <c r="VT10" s="221"/>
      <c r="VU10" s="221"/>
      <c r="VV10" s="221"/>
      <c r="VW10" s="221"/>
      <c r="VX10" s="221"/>
      <c r="VY10" s="221"/>
      <c r="VZ10" s="221"/>
      <c r="WA10" s="221"/>
      <c r="WB10" s="221"/>
      <c r="WC10" s="221"/>
      <c r="WD10" s="221"/>
      <c r="WE10" s="221"/>
      <c r="WF10" s="221"/>
      <c r="WG10" s="221"/>
      <c r="WH10" s="221"/>
      <c r="WI10" s="221"/>
      <c r="WJ10" s="221"/>
      <c r="WK10" s="221"/>
      <c r="WL10" s="221"/>
      <c r="WM10" s="221"/>
      <c r="WN10" s="221"/>
      <c r="WO10" s="221"/>
      <c r="WP10" s="221"/>
      <c r="WQ10" s="221"/>
      <c r="WR10" s="221"/>
      <c r="WS10" s="221"/>
      <c r="WT10" s="221"/>
      <c r="WU10" s="221"/>
      <c r="WV10" s="221"/>
      <c r="WW10" s="221"/>
      <c r="WX10" s="221"/>
      <c r="WY10" s="221"/>
      <c r="WZ10" s="221"/>
      <c r="XA10" s="221"/>
      <c r="XB10" s="221"/>
      <c r="XC10" s="221"/>
      <c r="XD10" s="221"/>
      <c r="XE10" s="221"/>
      <c r="XF10" s="221"/>
      <c r="XG10" s="221"/>
      <c r="XH10" s="221"/>
      <c r="XI10" s="221"/>
      <c r="XJ10" s="221"/>
      <c r="XK10" s="221"/>
      <c r="XL10" s="221"/>
      <c r="XM10" s="221"/>
      <c r="XN10" s="221"/>
      <c r="XO10" s="221"/>
      <c r="XP10" s="221"/>
      <c r="XQ10" s="221"/>
      <c r="XR10" s="221"/>
      <c r="XS10" s="221"/>
      <c r="XT10" s="221"/>
      <c r="XU10" s="221"/>
      <c r="XV10" s="221"/>
      <c r="XW10" s="221"/>
      <c r="XX10" s="221"/>
      <c r="XY10" s="221"/>
      <c r="XZ10" s="221"/>
      <c r="YA10" s="221"/>
      <c r="YB10" s="221"/>
      <c r="YC10" s="221"/>
      <c r="YD10" s="221"/>
      <c r="YE10" s="221"/>
      <c r="YF10" s="221"/>
      <c r="YG10" s="221"/>
      <c r="YH10" s="221"/>
      <c r="YI10" s="221"/>
      <c r="YJ10" s="221"/>
      <c r="YK10" s="221"/>
      <c r="YL10" s="221"/>
      <c r="YM10" s="221"/>
      <c r="YN10" s="221"/>
      <c r="YO10" s="221"/>
      <c r="YP10" s="221"/>
      <c r="YQ10" s="221"/>
      <c r="YR10" s="221"/>
      <c r="YS10" s="221"/>
      <c r="YT10" s="221"/>
      <c r="YU10" s="221"/>
      <c r="YV10" s="221"/>
      <c r="YW10" s="221"/>
      <c r="YX10" s="221"/>
      <c r="YY10" s="221"/>
      <c r="YZ10" s="221"/>
      <c r="ZA10" s="221"/>
      <c r="ZB10" s="221"/>
      <c r="ZC10" s="221"/>
      <c r="ZD10" s="221"/>
      <c r="ZE10" s="221"/>
      <c r="ZF10" s="221"/>
      <c r="ZG10" s="221"/>
      <c r="ZH10" s="221"/>
      <c r="ZI10" s="221"/>
      <c r="ZJ10" s="221"/>
      <c r="ZK10" s="221"/>
      <c r="ZL10" s="221"/>
      <c r="ZM10" s="221"/>
      <c r="ZN10" s="221"/>
      <c r="ZO10" s="221"/>
      <c r="ZP10" s="221"/>
      <c r="ZQ10" s="221"/>
      <c r="ZR10" s="221"/>
      <c r="ZS10" s="221"/>
      <c r="ZT10" s="221"/>
      <c r="ZU10" s="221"/>
      <c r="ZV10" s="221"/>
      <c r="ZW10" s="221"/>
      <c r="ZX10" s="221"/>
      <c r="ZY10" s="221"/>
      <c r="ZZ10" s="221"/>
      <c r="AAA10" s="221"/>
      <c r="AAB10" s="221"/>
      <c r="AAC10" s="221"/>
      <c r="AAD10" s="221"/>
      <c r="AAE10" s="221"/>
      <c r="AAF10" s="221"/>
      <c r="AAG10" s="221"/>
      <c r="AAH10" s="221"/>
      <c r="AAI10" s="221"/>
      <c r="AAJ10" s="221"/>
      <c r="AAK10" s="221"/>
      <c r="AAL10" s="221"/>
      <c r="AAM10" s="221"/>
      <c r="AAN10" s="221"/>
      <c r="AAO10" s="221"/>
      <c r="AAP10" s="221"/>
      <c r="AAQ10" s="221"/>
      <c r="AAR10" s="221"/>
      <c r="AAS10" s="221"/>
      <c r="AAT10" s="221"/>
      <c r="AAU10" s="221"/>
      <c r="AAV10" s="221"/>
      <c r="AAW10" s="221"/>
      <c r="AAX10" s="221"/>
      <c r="AAY10" s="221"/>
      <c r="AAZ10" s="221"/>
      <c r="ABA10" s="221"/>
      <c r="ABB10" s="221"/>
      <c r="ABC10" s="221"/>
      <c r="ABD10" s="221"/>
      <c r="ABE10" s="221"/>
      <c r="ABF10" s="221"/>
      <c r="ABG10" s="221"/>
      <c r="ABH10" s="221"/>
      <c r="ABI10" s="221"/>
      <c r="ABJ10" s="221"/>
      <c r="ABK10" s="221"/>
      <c r="ABL10" s="221"/>
      <c r="ABM10" s="221"/>
      <c r="ABN10" s="221"/>
      <c r="ABO10" s="221"/>
      <c r="ABP10" s="221"/>
      <c r="ABQ10" s="221"/>
      <c r="ABR10" s="221"/>
      <c r="ABS10" s="221"/>
      <c r="ABT10" s="221"/>
      <c r="ABU10" s="221"/>
      <c r="ABV10" s="221"/>
      <c r="ABW10" s="221"/>
      <c r="ABX10" s="221"/>
      <c r="ABY10" s="221"/>
      <c r="ABZ10" s="221"/>
      <c r="ACA10" s="221"/>
      <c r="ACB10" s="221"/>
      <c r="ACC10" s="221"/>
      <c r="ACD10" s="221"/>
      <c r="ACE10" s="221"/>
      <c r="ACF10" s="221"/>
      <c r="ACG10" s="221"/>
      <c r="ACH10" s="221"/>
      <c r="ACI10" s="221"/>
      <c r="ACJ10" s="221"/>
      <c r="ACK10" s="221"/>
      <c r="ACL10" s="221"/>
      <c r="ACM10" s="221"/>
      <c r="ACN10" s="221"/>
      <c r="ACO10" s="221"/>
      <c r="ACP10" s="221"/>
      <c r="ACQ10" s="221"/>
      <c r="ACR10" s="221"/>
      <c r="ACS10" s="221"/>
      <c r="ACT10" s="221"/>
      <c r="ACU10" s="221"/>
      <c r="ACV10" s="221"/>
      <c r="ACW10" s="221"/>
      <c r="ACX10" s="221"/>
      <c r="ACY10" s="221"/>
      <c r="ACZ10" s="221"/>
      <c r="ADA10" s="221"/>
      <c r="ADB10" s="221"/>
      <c r="ADC10" s="221"/>
      <c r="ADD10" s="221"/>
      <c r="ADE10" s="221"/>
      <c r="ADF10" s="221"/>
      <c r="ADG10" s="221"/>
      <c r="ADH10" s="221"/>
      <c r="ADI10" s="221"/>
      <c r="ADJ10" s="221"/>
      <c r="ADK10" s="221"/>
      <c r="ADL10" s="221"/>
      <c r="ADM10" s="221"/>
      <c r="ADN10" s="221"/>
      <c r="ADO10" s="221"/>
      <c r="ADP10" s="221"/>
      <c r="ADQ10" s="221"/>
      <c r="ADR10" s="221"/>
      <c r="ADS10" s="221"/>
      <c r="ADT10" s="221"/>
      <c r="ADU10" s="221"/>
      <c r="ADV10" s="221"/>
      <c r="ADW10" s="221"/>
      <c r="ADX10" s="221"/>
      <c r="ADY10" s="221"/>
      <c r="ADZ10" s="221"/>
      <c r="AEA10" s="221"/>
      <c r="AEB10" s="221"/>
      <c r="AEC10" s="221"/>
      <c r="AED10" s="221"/>
      <c r="AEE10" s="221"/>
      <c r="AEF10" s="221"/>
      <c r="AEG10" s="221"/>
      <c r="AEH10" s="221"/>
      <c r="AEI10" s="221"/>
      <c r="AEJ10" s="221"/>
      <c r="AEK10" s="221"/>
      <c r="AEL10" s="221"/>
      <c r="AEM10" s="221"/>
      <c r="AEN10" s="221"/>
      <c r="AEO10" s="221"/>
      <c r="AEP10" s="221"/>
      <c r="AEQ10" s="221"/>
      <c r="AER10" s="221"/>
      <c r="AES10" s="221"/>
      <c r="AET10" s="221"/>
      <c r="AEU10" s="221"/>
      <c r="AEV10" s="221"/>
      <c r="AEW10" s="221"/>
      <c r="AEX10" s="221"/>
      <c r="AEY10" s="221"/>
      <c r="AEZ10" s="221"/>
      <c r="AFA10" s="221"/>
      <c r="AFB10" s="221"/>
      <c r="AFC10" s="221"/>
      <c r="AFD10" s="221"/>
      <c r="AFE10" s="221"/>
      <c r="AFF10" s="221"/>
      <c r="AFG10" s="221"/>
      <c r="AFH10" s="221"/>
      <c r="AFI10" s="221"/>
      <c r="AFJ10" s="221"/>
      <c r="AFK10" s="221"/>
      <c r="AFL10" s="221"/>
      <c r="AFM10" s="221"/>
      <c r="AFN10" s="221"/>
      <c r="AFO10" s="221"/>
      <c r="AFP10" s="221"/>
      <c r="AFQ10" s="221"/>
      <c r="AFR10" s="221"/>
      <c r="AFS10" s="221"/>
      <c r="AFT10" s="221"/>
      <c r="AFU10" s="221"/>
      <c r="AFV10" s="221"/>
      <c r="AFW10" s="221"/>
      <c r="AFX10" s="221"/>
      <c r="AFY10" s="221"/>
      <c r="AFZ10" s="221"/>
      <c r="AGA10" s="221"/>
      <c r="AGB10" s="221"/>
      <c r="AGC10" s="221"/>
      <c r="AGD10" s="221"/>
      <c r="AGE10" s="221"/>
      <c r="AGF10" s="221"/>
      <c r="AGG10" s="221"/>
      <c r="AGH10" s="221"/>
      <c r="AGI10" s="221"/>
      <c r="AGJ10" s="221"/>
      <c r="AGK10" s="221"/>
      <c r="AGL10" s="221"/>
      <c r="AGM10" s="221"/>
      <c r="AGN10" s="221"/>
      <c r="AGO10" s="221"/>
      <c r="AGP10" s="221"/>
      <c r="AGQ10" s="221"/>
      <c r="AGR10" s="221"/>
      <c r="AGS10" s="221"/>
      <c r="AGT10" s="221"/>
      <c r="AGU10" s="221"/>
      <c r="AGV10" s="221"/>
      <c r="AGW10" s="221"/>
      <c r="AGX10" s="221"/>
      <c r="AGY10" s="221"/>
      <c r="AGZ10" s="221"/>
      <c r="AHA10" s="221"/>
      <c r="AHB10" s="221"/>
      <c r="AHC10" s="221"/>
      <c r="AHD10" s="221"/>
      <c r="AHE10" s="221"/>
      <c r="AHF10" s="221"/>
      <c r="AHG10" s="221"/>
      <c r="AHH10" s="221"/>
      <c r="AHI10" s="221"/>
      <c r="AHJ10" s="221"/>
      <c r="AHK10" s="221"/>
      <c r="AHL10" s="221"/>
      <c r="AHM10" s="221"/>
      <c r="AHN10" s="221"/>
      <c r="AHO10" s="221"/>
      <c r="AHP10" s="221"/>
      <c r="AHQ10" s="221"/>
      <c r="AHR10" s="221"/>
      <c r="AHS10" s="221"/>
      <c r="AHT10" s="221"/>
      <c r="AHU10" s="221"/>
      <c r="AHV10" s="221"/>
      <c r="AHW10" s="221"/>
      <c r="AHX10" s="221"/>
      <c r="AHY10" s="221"/>
      <c r="AHZ10" s="221"/>
      <c r="AIA10" s="221"/>
      <c r="AIB10" s="221"/>
      <c r="AIC10" s="221"/>
      <c r="AID10" s="221"/>
      <c r="AIE10" s="221"/>
      <c r="AIF10" s="221"/>
      <c r="AIG10" s="221"/>
      <c r="AIH10" s="221"/>
      <c r="AII10" s="221"/>
      <c r="AIJ10" s="221"/>
      <c r="AIK10" s="221"/>
      <c r="AIL10" s="221"/>
      <c r="AIM10" s="221"/>
      <c r="AIN10" s="221"/>
      <c r="AIO10" s="221"/>
      <c r="AIP10" s="221"/>
      <c r="AIQ10" s="221"/>
      <c r="AIR10" s="221"/>
      <c r="AIS10" s="221"/>
      <c r="AIT10" s="221"/>
      <c r="AIU10" s="221"/>
      <c r="AIV10" s="221"/>
      <c r="AIW10" s="221"/>
      <c r="AIX10" s="221"/>
      <c r="AIY10" s="221"/>
      <c r="AIZ10" s="221"/>
      <c r="AJA10" s="221"/>
      <c r="AJB10" s="221"/>
      <c r="AJC10" s="221"/>
      <c r="AJD10" s="221"/>
      <c r="AJE10" s="221"/>
      <c r="AJF10" s="221"/>
      <c r="AJG10" s="221"/>
      <c r="AJH10" s="221"/>
      <c r="AJI10" s="221"/>
      <c r="AJJ10" s="221"/>
      <c r="AJK10" s="221"/>
      <c r="AJL10" s="221"/>
      <c r="AJM10" s="221"/>
      <c r="AJN10" s="221"/>
      <c r="AJO10" s="221"/>
      <c r="AJP10" s="221"/>
      <c r="AJQ10" s="221"/>
      <c r="AJR10" s="221"/>
      <c r="AJS10" s="221"/>
      <c r="AJT10" s="221"/>
      <c r="AJU10" s="221"/>
      <c r="AJV10" s="221"/>
      <c r="AJW10" s="221"/>
      <c r="AJX10" s="221"/>
      <c r="AJY10" s="221"/>
      <c r="AJZ10" s="221"/>
      <c r="AKA10" s="221"/>
      <c r="AKB10" s="221"/>
      <c r="AKC10" s="221"/>
      <c r="AKD10" s="221"/>
      <c r="AKE10" s="221"/>
      <c r="AKF10" s="221"/>
      <c r="AKG10" s="221"/>
      <c r="AKH10" s="221"/>
      <c r="AKI10" s="221"/>
      <c r="AKJ10" s="221"/>
      <c r="AKK10" s="221"/>
      <c r="AKL10" s="221"/>
      <c r="AKM10" s="221"/>
      <c r="AKN10" s="221"/>
      <c r="AKO10" s="221"/>
      <c r="AKP10" s="221"/>
      <c r="AKQ10" s="221"/>
      <c r="AKR10" s="221"/>
      <c r="AKS10" s="221"/>
      <c r="AKT10" s="221"/>
      <c r="AKU10" s="221"/>
      <c r="AKV10" s="221"/>
      <c r="AKW10" s="221"/>
      <c r="AKX10" s="221"/>
      <c r="AKY10" s="221"/>
      <c r="AKZ10" s="221"/>
      <c r="ALA10" s="221"/>
      <c r="ALB10" s="221"/>
      <c r="ALC10" s="221"/>
      <c r="ALD10" s="221"/>
      <c r="ALE10" s="221"/>
      <c r="ALF10" s="221"/>
      <c r="ALG10" s="221"/>
      <c r="ALH10" s="221"/>
      <c r="ALI10" s="221"/>
      <c r="ALJ10" s="221"/>
      <c r="ALK10" s="221"/>
      <c r="ALL10" s="221"/>
      <c r="ALM10" s="221"/>
      <c r="ALN10" s="221"/>
      <c r="ALO10" s="221"/>
      <c r="ALP10" s="221"/>
      <c r="ALQ10" s="221"/>
      <c r="ALR10" s="221"/>
      <c r="ALS10" s="221"/>
      <c r="ALT10" s="221"/>
      <c r="ALU10" s="221"/>
      <c r="ALV10" s="221"/>
      <c r="ALW10" s="221"/>
      <c r="ALX10" s="221"/>
      <c r="ALY10" s="221"/>
      <c r="ALZ10" s="221"/>
      <c r="AMA10" s="221"/>
      <c r="AMB10" s="221"/>
      <c r="AMC10" s="221"/>
      <c r="AMD10" s="221"/>
      <c r="AME10" s="221"/>
      <c r="AMF10" s="221"/>
      <c r="AMG10" s="221"/>
      <c r="AMH10" s="221"/>
      <c r="AMI10" s="221"/>
      <c r="AMJ10" s="221"/>
      <c r="AMK10" s="221"/>
    </row>
    <row r="11" spans="1:1025" s="225" customFormat="1" x14ac:dyDescent="0.25">
      <c r="A11" s="221" t="s">
        <v>180</v>
      </c>
      <c r="B11" s="221" t="s">
        <v>183</v>
      </c>
      <c r="C11" s="227" t="str">
        <f>'common foods'!$D$85</f>
        <v>05065</v>
      </c>
      <c r="D11" s="224">
        <v>946.07</v>
      </c>
      <c r="E11" s="224">
        <v>10.3</v>
      </c>
      <c r="F11" s="224">
        <v>3.173</v>
      </c>
      <c r="G11" s="224">
        <v>0</v>
      </c>
      <c r="H11" s="224">
        <v>0</v>
      </c>
      <c r="I11" s="224">
        <v>0</v>
      </c>
      <c r="J11" s="224">
        <v>33.22</v>
      </c>
      <c r="K11" s="224">
        <v>30</v>
      </c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221"/>
      <c r="BZ11" s="221"/>
      <c r="CA11" s="221"/>
      <c r="CB11" s="221"/>
      <c r="CC11" s="221"/>
      <c r="CD11" s="221"/>
      <c r="CE11" s="221"/>
      <c r="CF11" s="221"/>
      <c r="CG11" s="221"/>
      <c r="CH11" s="221"/>
      <c r="CI11" s="221"/>
      <c r="CJ11" s="221"/>
      <c r="CK11" s="221"/>
      <c r="CL11" s="221"/>
      <c r="CM11" s="221"/>
      <c r="CN11" s="221"/>
      <c r="CO11" s="221"/>
      <c r="CP11" s="221"/>
      <c r="CQ11" s="221"/>
      <c r="CR11" s="221"/>
      <c r="CS11" s="221"/>
      <c r="CT11" s="221"/>
      <c r="CU11" s="221"/>
      <c r="CV11" s="221"/>
      <c r="CW11" s="221"/>
      <c r="CX11" s="221"/>
      <c r="CY11" s="221"/>
      <c r="CZ11" s="221"/>
      <c r="DA11" s="221"/>
      <c r="DB11" s="221"/>
      <c r="DC11" s="221"/>
      <c r="DD11" s="221"/>
      <c r="DE11" s="221"/>
      <c r="DF11" s="221"/>
      <c r="DG11" s="221"/>
      <c r="DH11" s="221"/>
      <c r="DI11" s="221"/>
      <c r="DJ11" s="221"/>
      <c r="DK11" s="221"/>
      <c r="DL11" s="221"/>
      <c r="DM11" s="221"/>
      <c r="DN11" s="221"/>
      <c r="DO11" s="221"/>
      <c r="DP11" s="221"/>
      <c r="DQ11" s="221"/>
      <c r="DR11" s="221"/>
      <c r="DS11" s="221"/>
      <c r="DT11" s="221"/>
      <c r="DU11" s="221"/>
      <c r="DV11" s="221"/>
      <c r="DW11" s="221"/>
      <c r="DX11" s="221"/>
      <c r="DY11" s="221"/>
      <c r="DZ11" s="221"/>
      <c r="EA11" s="221"/>
      <c r="EB11" s="221"/>
      <c r="EC11" s="221"/>
      <c r="ED11" s="221"/>
      <c r="EE11" s="221"/>
      <c r="EF11" s="221"/>
      <c r="EG11" s="221"/>
      <c r="EH11" s="221"/>
      <c r="EI11" s="221"/>
      <c r="EJ11" s="221"/>
      <c r="EK11" s="221"/>
      <c r="EL11" s="221"/>
      <c r="EM11" s="221"/>
      <c r="EN11" s="221"/>
      <c r="EO11" s="221"/>
      <c r="EP11" s="221"/>
      <c r="EQ11" s="221"/>
      <c r="ER11" s="221"/>
      <c r="ES11" s="221"/>
      <c r="ET11" s="221"/>
      <c r="EU11" s="221"/>
      <c r="EV11" s="221"/>
      <c r="EW11" s="221"/>
      <c r="EX11" s="221"/>
      <c r="EY11" s="221"/>
      <c r="EZ11" s="221"/>
      <c r="FA11" s="221"/>
      <c r="FB11" s="221"/>
      <c r="FC11" s="221"/>
      <c r="FD11" s="221"/>
      <c r="FE11" s="221"/>
      <c r="FF11" s="221"/>
      <c r="FG11" s="221"/>
      <c r="FH11" s="221"/>
      <c r="FI11" s="221"/>
      <c r="FJ11" s="221"/>
      <c r="FK11" s="221"/>
      <c r="FL11" s="221"/>
      <c r="FM11" s="221"/>
      <c r="FN11" s="221"/>
      <c r="FO11" s="221"/>
      <c r="FP11" s="221"/>
      <c r="FQ11" s="221"/>
      <c r="FR11" s="221"/>
      <c r="FS11" s="221"/>
      <c r="FT11" s="221"/>
      <c r="FU11" s="221"/>
      <c r="FV11" s="221"/>
      <c r="FW11" s="221"/>
      <c r="FX11" s="221"/>
      <c r="FY11" s="221"/>
      <c r="FZ11" s="221"/>
      <c r="GA11" s="221"/>
      <c r="GB11" s="221"/>
      <c r="GC11" s="221"/>
      <c r="GD11" s="221"/>
      <c r="GE11" s="221"/>
      <c r="GF11" s="221"/>
      <c r="GG11" s="221"/>
      <c r="GH11" s="221"/>
      <c r="GI11" s="221"/>
      <c r="GJ11" s="221"/>
      <c r="GK11" s="221"/>
      <c r="GL11" s="221"/>
      <c r="GM11" s="221"/>
      <c r="GN11" s="221"/>
      <c r="GO11" s="221"/>
      <c r="GP11" s="221"/>
      <c r="GQ11" s="221"/>
      <c r="GR11" s="221"/>
      <c r="GS11" s="221"/>
      <c r="GT11" s="221"/>
      <c r="GU11" s="221"/>
      <c r="GV11" s="221"/>
      <c r="GW11" s="221"/>
      <c r="GX11" s="221"/>
      <c r="GY11" s="221"/>
      <c r="GZ11" s="221"/>
      <c r="HA11" s="221"/>
      <c r="HB11" s="221"/>
      <c r="HC11" s="221"/>
      <c r="HD11" s="221"/>
      <c r="HE11" s="221"/>
      <c r="HF11" s="221"/>
      <c r="HG11" s="221"/>
      <c r="HH11" s="221"/>
      <c r="HI11" s="221"/>
      <c r="HJ11" s="221"/>
      <c r="HK11" s="221"/>
      <c r="HL11" s="221"/>
      <c r="HM11" s="221"/>
      <c r="HN11" s="221"/>
      <c r="HO11" s="221"/>
      <c r="HP11" s="221"/>
      <c r="HQ11" s="221"/>
      <c r="HR11" s="221"/>
      <c r="HS11" s="221"/>
      <c r="HT11" s="221"/>
      <c r="HU11" s="221"/>
      <c r="HV11" s="221"/>
      <c r="HW11" s="221"/>
      <c r="HX11" s="221"/>
      <c r="HY11" s="221"/>
      <c r="HZ11" s="221"/>
      <c r="IA11" s="221"/>
      <c r="IB11" s="221"/>
      <c r="IC11" s="221"/>
      <c r="ID11" s="221"/>
      <c r="IE11" s="221"/>
      <c r="IF11" s="221"/>
      <c r="IG11" s="221"/>
      <c r="IH11" s="221"/>
      <c r="II11" s="221"/>
      <c r="IJ11" s="221"/>
      <c r="IK11" s="221"/>
      <c r="IL11" s="221"/>
      <c r="IM11" s="221"/>
      <c r="IN11" s="221"/>
      <c r="IO11" s="221"/>
      <c r="IP11" s="221"/>
      <c r="IQ11" s="221"/>
      <c r="IR11" s="221"/>
      <c r="IS11" s="221"/>
      <c r="IT11" s="221"/>
      <c r="IU11" s="221"/>
      <c r="IV11" s="221"/>
      <c r="IW11" s="221"/>
      <c r="IX11" s="221"/>
      <c r="IY11" s="221"/>
      <c r="IZ11" s="221"/>
      <c r="JA11" s="221"/>
      <c r="JB11" s="221"/>
      <c r="JC11" s="221"/>
      <c r="JD11" s="221"/>
      <c r="JE11" s="221"/>
      <c r="JF11" s="221"/>
      <c r="JG11" s="221"/>
      <c r="JH11" s="221"/>
      <c r="JI11" s="221"/>
      <c r="JJ11" s="221"/>
      <c r="JK11" s="221"/>
      <c r="JL11" s="221"/>
      <c r="JM11" s="221"/>
      <c r="JN11" s="221"/>
      <c r="JO11" s="221"/>
      <c r="JP11" s="221"/>
      <c r="JQ11" s="221"/>
      <c r="JR11" s="221"/>
      <c r="JS11" s="221"/>
      <c r="JT11" s="221"/>
      <c r="JU11" s="221"/>
      <c r="JV11" s="221"/>
      <c r="JW11" s="221"/>
      <c r="JX11" s="221"/>
      <c r="JY11" s="221"/>
      <c r="JZ11" s="221"/>
      <c r="KA11" s="221"/>
      <c r="KB11" s="221"/>
      <c r="KC11" s="221"/>
      <c r="KD11" s="221"/>
      <c r="KE11" s="221"/>
      <c r="KF11" s="221"/>
      <c r="KG11" s="221"/>
      <c r="KH11" s="221"/>
      <c r="KI11" s="221"/>
      <c r="KJ11" s="221"/>
      <c r="KK11" s="221"/>
      <c r="KL11" s="221"/>
      <c r="KM11" s="221"/>
      <c r="KN11" s="221"/>
      <c r="KO11" s="221"/>
      <c r="KP11" s="221"/>
      <c r="KQ11" s="221"/>
      <c r="KR11" s="221"/>
      <c r="KS11" s="221"/>
      <c r="KT11" s="221"/>
      <c r="KU11" s="221"/>
      <c r="KV11" s="221"/>
      <c r="KW11" s="221"/>
      <c r="KX11" s="221"/>
      <c r="KY11" s="221"/>
      <c r="KZ11" s="221"/>
      <c r="LA11" s="221"/>
      <c r="LB11" s="221"/>
      <c r="LC11" s="221"/>
      <c r="LD11" s="221"/>
      <c r="LE11" s="221"/>
      <c r="LF11" s="221"/>
      <c r="LG11" s="221"/>
      <c r="LH11" s="221"/>
      <c r="LI11" s="221"/>
      <c r="LJ11" s="221"/>
      <c r="LK11" s="221"/>
      <c r="LL11" s="221"/>
      <c r="LM11" s="221"/>
      <c r="LN11" s="221"/>
      <c r="LO11" s="221"/>
      <c r="LP11" s="221"/>
      <c r="LQ11" s="221"/>
      <c r="LR11" s="221"/>
      <c r="LS11" s="221"/>
      <c r="LT11" s="221"/>
      <c r="LU11" s="221"/>
      <c r="LV11" s="221"/>
      <c r="LW11" s="221"/>
      <c r="LX11" s="221"/>
      <c r="LY11" s="221"/>
      <c r="LZ11" s="221"/>
      <c r="MA11" s="221"/>
      <c r="MB11" s="221"/>
      <c r="MC11" s="221"/>
      <c r="MD11" s="221"/>
      <c r="ME11" s="221"/>
      <c r="MF11" s="221"/>
      <c r="MG11" s="221"/>
      <c r="MH11" s="221"/>
      <c r="MI11" s="221"/>
      <c r="MJ11" s="221"/>
      <c r="MK11" s="221"/>
      <c r="ML11" s="221"/>
      <c r="MM11" s="221"/>
      <c r="MN11" s="221"/>
      <c r="MO11" s="221"/>
      <c r="MP11" s="221"/>
      <c r="MQ11" s="221"/>
      <c r="MR11" s="221"/>
      <c r="MS11" s="221"/>
      <c r="MT11" s="221"/>
      <c r="MU11" s="221"/>
      <c r="MV11" s="221"/>
      <c r="MW11" s="221"/>
      <c r="MX11" s="221"/>
      <c r="MY11" s="221"/>
      <c r="MZ11" s="221"/>
      <c r="NA11" s="221"/>
      <c r="NB11" s="221"/>
      <c r="NC11" s="221"/>
      <c r="ND11" s="221"/>
      <c r="NE11" s="221"/>
      <c r="NF11" s="221"/>
      <c r="NG11" s="221"/>
      <c r="NH11" s="221"/>
      <c r="NI11" s="221"/>
      <c r="NJ11" s="221"/>
      <c r="NK11" s="221"/>
      <c r="NL11" s="221"/>
      <c r="NM11" s="221"/>
      <c r="NN11" s="221"/>
      <c r="NO11" s="221"/>
      <c r="NP11" s="221"/>
      <c r="NQ11" s="221"/>
      <c r="NR11" s="221"/>
      <c r="NS11" s="221"/>
      <c r="NT11" s="221"/>
      <c r="NU11" s="221"/>
      <c r="NV11" s="221"/>
      <c r="NW11" s="221"/>
      <c r="NX11" s="221"/>
      <c r="NY11" s="221"/>
      <c r="NZ11" s="221"/>
      <c r="OA11" s="221"/>
      <c r="OB11" s="221"/>
      <c r="OC11" s="221"/>
      <c r="OD11" s="221"/>
      <c r="OE11" s="221"/>
      <c r="OF11" s="221"/>
      <c r="OG11" s="221"/>
      <c r="OH11" s="221"/>
      <c r="OI11" s="221"/>
      <c r="OJ11" s="221"/>
      <c r="OK11" s="221"/>
      <c r="OL11" s="221"/>
      <c r="OM11" s="221"/>
      <c r="ON11" s="221"/>
      <c r="OO11" s="221"/>
      <c r="OP11" s="221"/>
      <c r="OQ11" s="221"/>
      <c r="OR11" s="221"/>
      <c r="OS11" s="221"/>
      <c r="OT11" s="221"/>
      <c r="OU11" s="221"/>
      <c r="OV11" s="221"/>
      <c r="OW11" s="221"/>
      <c r="OX11" s="221"/>
      <c r="OY11" s="221"/>
      <c r="OZ11" s="221"/>
      <c r="PA11" s="221"/>
      <c r="PB11" s="221"/>
      <c r="PC11" s="221"/>
      <c r="PD11" s="221"/>
      <c r="PE11" s="221"/>
      <c r="PF11" s="221"/>
      <c r="PG11" s="221"/>
      <c r="PH11" s="221"/>
      <c r="PI11" s="221"/>
      <c r="PJ11" s="221"/>
      <c r="PK11" s="221"/>
      <c r="PL11" s="221"/>
      <c r="PM11" s="221"/>
      <c r="PN11" s="221"/>
      <c r="PO11" s="221"/>
      <c r="PP11" s="221"/>
      <c r="PQ11" s="221"/>
      <c r="PR11" s="221"/>
      <c r="PS11" s="221"/>
      <c r="PT11" s="221"/>
      <c r="PU11" s="221"/>
      <c r="PV11" s="221"/>
      <c r="PW11" s="221"/>
      <c r="PX11" s="221"/>
      <c r="PY11" s="221"/>
      <c r="PZ11" s="221"/>
      <c r="QA11" s="221"/>
      <c r="QB11" s="221"/>
      <c r="QC11" s="221"/>
      <c r="QD11" s="221"/>
      <c r="QE11" s="221"/>
      <c r="QF11" s="221"/>
      <c r="QG11" s="221"/>
      <c r="QH11" s="221"/>
      <c r="QI11" s="221"/>
      <c r="QJ11" s="221"/>
      <c r="QK11" s="221"/>
      <c r="QL11" s="221"/>
      <c r="QM11" s="221"/>
      <c r="QN11" s="221"/>
      <c r="QO11" s="221"/>
      <c r="QP11" s="221"/>
      <c r="QQ11" s="221"/>
      <c r="QR11" s="221"/>
      <c r="QS11" s="221"/>
      <c r="QT11" s="221"/>
      <c r="QU11" s="221"/>
      <c r="QV11" s="221"/>
      <c r="QW11" s="221"/>
      <c r="QX11" s="221"/>
      <c r="QY11" s="221"/>
      <c r="QZ11" s="221"/>
      <c r="RA11" s="221"/>
      <c r="RB11" s="221"/>
      <c r="RC11" s="221"/>
      <c r="RD11" s="221"/>
      <c r="RE11" s="221"/>
      <c r="RF11" s="221"/>
      <c r="RG11" s="221"/>
      <c r="RH11" s="221"/>
      <c r="RI11" s="221"/>
      <c r="RJ11" s="221"/>
      <c r="RK11" s="221"/>
      <c r="RL11" s="221"/>
      <c r="RM11" s="221"/>
      <c r="RN11" s="221"/>
      <c r="RO11" s="221"/>
      <c r="RP11" s="221"/>
      <c r="RQ11" s="221"/>
      <c r="RR11" s="221"/>
      <c r="RS11" s="221"/>
      <c r="RT11" s="221"/>
      <c r="RU11" s="221"/>
      <c r="RV11" s="221"/>
      <c r="RW11" s="221"/>
      <c r="RX11" s="221"/>
      <c r="RY11" s="221"/>
      <c r="RZ11" s="221"/>
      <c r="SA11" s="221"/>
      <c r="SB11" s="221"/>
      <c r="SC11" s="221"/>
      <c r="SD11" s="221"/>
      <c r="SE11" s="221"/>
      <c r="SF11" s="221"/>
      <c r="SG11" s="221"/>
      <c r="SH11" s="221"/>
      <c r="SI11" s="221"/>
      <c r="SJ11" s="221"/>
      <c r="SK11" s="221"/>
      <c r="SL11" s="221"/>
      <c r="SM11" s="221"/>
      <c r="SN11" s="221"/>
      <c r="SO11" s="221"/>
      <c r="SP11" s="221"/>
      <c r="SQ11" s="221"/>
      <c r="SR11" s="221"/>
      <c r="SS11" s="221"/>
      <c r="ST11" s="221"/>
      <c r="SU11" s="221"/>
      <c r="SV11" s="221"/>
      <c r="SW11" s="221"/>
      <c r="SX11" s="221"/>
      <c r="SY11" s="221"/>
      <c r="SZ11" s="221"/>
      <c r="TA11" s="221"/>
      <c r="TB11" s="221"/>
      <c r="TC11" s="221"/>
      <c r="TD11" s="221"/>
      <c r="TE11" s="221"/>
      <c r="TF11" s="221"/>
      <c r="TG11" s="221"/>
      <c r="TH11" s="221"/>
      <c r="TI11" s="221"/>
      <c r="TJ11" s="221"/>
      <c r="TK11" s="221"/>
      <c r="TL11" s="221"/>
      <c r="TM11" s="221"/>
      <c r="TN11" s="221"/>
      <c r="TO11" s="221"/>
      <c r="TP11" s="221"/>
      <c r="TQ11" s="221"/>
      <c r="TR11" s="221"/>
      <c r="TS11" s="221"/>
      <c r="TT11" s="221"/>
      <c r="TU11" s="221"/>
      <c r="TV11" s="221"/>
      <c r="TW11" s="221"/>
      <c r="TX11" s="221"/>
      <c r="TY11" s="221"/>
      <c r="TZ11" s="221"/>
      <c r="UA11" s="221"/>
      <c r="UB11" s="221"/>
      <c r="UC11" s="221"/>
      <c r="UD11" s="221"/>
      <c r="UE11" s="221"/>
      <c r="UF11" s="221"/>
      <c r="UG11" s="221"/>
      <c r="UH11" s="221"/>
      <c r="UI11" s="221"/>
      <c r="UJ11" s="221"/>
      <c r="UK11" s="221"/>
      <c r="UL11" s="221"/>
      <c r="UM11" s="221"/>
      <c r="UN11" s="221"/>
      <c r="UO11" s="221"/>
      <c r="UP11" s="221"/>
      <c r="UQ11" s="221"/>
      <c r="UR11" s="221"/>
      <c r="US11" s="221"/>
      <c r="UT11" s="221"/>
      <c r="UU11" s="221"/>
      <c r="UV11" s="221"/>
      <c r="UW11" s="221"/>
      <c r="UX11" s="221"/>
      <c r="UY11" s="221"/>
      <c r="UZ11" s="221"/>
      <c r="VA11" s="221"/>
      <c r="VB11" s="221"/>
      <c r="VC11" s="221"/>
      <c r="VD11" s="221"/>
      <c r="VE11" s="221"/>
      <c r="VF11" s="221"/>
      <c r="VG11" s="221"/>
      <c r="VH11" s="221"/>
      <c r="VI11" s="221"/>
      <c r="VJ11" s="221"/>
      <c r="VK11" s="221"/>
      <c r="VL11" s="221"/>
      <c r="VM11" s="221"/>
      <c r="VN11" s="221"/>
      <c r="VO11" s="221"/>
      <c r="VP11" s="221"/>
      <c r="VQ11" s="221"/>
      <c r="VR11" s="221"/>
      <c r="VS11" s="221"/>
      <c r="VT11" s="221"/>
      <c r="VU11" s="221"/>
      <c r="VV11" s="221"/>
      <c r="VW11" s="221"/>
      <c r="VX11" s="221"/>
      <c r="VY11" s="221"/>
      <c r="VZ11" s="221"/>
      <c r="WA11" s="221"/>
      <c r="WB11" s="221"/>
      <c r="WC11" s="221"/>
      <c r="WD11" s="221"/>
      <c r="WE11" s="221"/>
      <c r="WF11" s="221"/>
      <c r="WG11" s="221"/>
      <c r="WH11" s="221"/>
      <c r="WI11" s="221"/>
      <c r="WJ11" s="221"/>
      <c r="WK11" s="221"/>
      <c r="WL11" s="221"/>
      <c r="WM11" s="221"/>
      <c r="WN11" s="221"/>
      <c r="WO11" s="221"/>
      <c r="WP11" s="221"/>
      <c r="WQ11" s="221"/>
      <c r="WR11" s="221"/>
      <c r="WS11" s="221"/>
      <c r="WT11" s="221"/>
      <c r="WU11" s="221"/>
      <c r="WV11" s="221"/>
      <c r="WW11" s="221"/>
      <c r="WX11" s="221"/>
      <c r="WY11" s="221"/>
      <c r="WZ11" s="221"/>
      <c r="XA11" s="221"/>
      <c r="XB11" s="221"/>
      <c r="XC11" s="221"/>
      <c r="XD11" s="221"/>
      <c r="XE11" s="221"/>
      <c r="XF11" s="221"/>
      <c r="XG11" s="221"/>
      <c r="XH11" s="221"/>
      <c r="XI11" s="221"/>
      <c r="XJ11" s="221"/>
      <c r="XK11" s="221"/>
      <c r="XL11" s="221"/>
      <c r="XM11" s="221"/>
      <c r="XN11" s="221"/>
      <c r="XO11" s="221"/>
      <c r="XP11" s="221"/>
      <c r="XQ11" s="221"/>
      <c r="XR11" s="221"/>
      <c r="XS11" s="221"/>
      <c r="XT11" s="221"/>
      <c r="XU11" s="221"/>
      <c r="XV11" s="221"/>
      <c r="XW11" s="221"/>
      <c r="XX11" s="221"/>
      <c r="XY11" s="221"/>
      <c r="XZ11" s="221"/>
      <c r="YA11" s="221"/>
      <c r="YB11" s="221"/>
      <c r="YC11" s="221"/>
      <c r="YD11" s="221"/>
      <c r="YE11" s="221"/>
      <c r="YF11" s="221"/>
      <c r="YG11" s="221"/>
      <c r="YH11" s="221"/>
      <c r="YI11" s="221"/>
      <c r="YJ11" s="221"/>
      <c r="YK11" s="221"/>
      <c r="YL11" s="221"/>
      <c r="YM11" s="221"/>
      <c r="YN11" s="221"/>
      <c r="YO11" s="221"/>
      <c r="YP11" s="221"/>
      <c r="YQ11" s="221"/>
      <c r="YR11" s="221"/>
      <c r="YS11" s="221"/>
      <c r="YT11" s="221"/>
      <c r="YU11" s="221"/>
      <c r="YV11" s="221"/>
      <c r="YW11" s="221"/>
      <c r="YX11" s="221"/>
      <c r="YY11" s="221"/>
      <c r="YZ11" s="221"/>
      <c r="ZA11" s="221"/>
      <c r="ZB11" s="221"/>
      <c r="ZC11" s="221"/>
      <c r="ZD11" s="221"/>
      <c r="ZE11" s="221"/>
      <c r="ZF11" s="221"/>
      <c r="ZG11" s="221"/>
      <c r="ZH11" s="221"/>
      <c r="ZI11" s="221"/>
      <c r="ZJ11" s="221"/>
      <c r="ZK11" s="221"/>
      <c r="ZL11" s="221"/>
      <c r="ZM11" s="221"/>
      <c r="ZN11" s="221"/>
      <c r="ZO11" s="221"/>
      <c r="ZP11" s="221"/>
      <c r="ZQ11" s="221"/>
      <c r="ZR11" s="221"/>
      <c r="ZS11" s="221"/>
      <c r="ZT11" s="221"/>
      <c r="ZU11" s="221"/>
      <c r="ZV11" s="221"/>
      <c r="ZW11" s="221"/>
      <c r="ZX11" s="221"/>
      <c r="ZY11" s="221"/>
      <c r="ZZ11" s="221"/>
      <c r="AAA11" s="221"/>
      <c r="AAB11" s="221"/>
      <c r="AAC11" s="221"/>
      <c r="AAD11" s="221"/>
      <c r="AAE11" s="221"/>
      <c r="AAF11" s="221"/>
      <c r="AAG11" s="221"/>
      <c r="AAH11" s="221"/>
      <c r="AAI11" s="221"/>
      <c r="AAJ11" s="221"/>
      <c r="AAK11" s="221"/>
      <c r="AAL11" s="221"/>
      <c r="AAM11" s="221"/>
      <c r="AAN11" s="221"/>
      <c r="AAO11" s="221"/>
      <c r="AAP11" s="221"/>
      <c r="AAQ11" s="221"/>
      <c r="AAR11" s="221"/>
      <c r="AAS11" s="221"/>
      <c r="AAT11" s="221"/>
      <c r="AAU11" s="221"/>
      <c r="AAV11" s="221"/>
      <c r="AAW11" s="221"/>
      <c r="AAX11" s="221"/>
      <c r="AAY11" s="221"/>
      <c r="AAZ11" s="221"/>
      <c r="ABA11" s="221"/>
      <c r="ABB11" s="221"/>
      <c r="ABC11" s="221"/>
      <c r="ABD11" s="221"/>
      <c r="ABE11" s="221"/>
      <c r="ABF11" s="221"/>
      <c r="ABG11" s="221"/>
      <c r="ABH11" s="221"/>
      <c r="ABI11" s="221"/>
      <c r="ABJ11" s="221"/>
      <c r="ABK11" s="221"/>
      <c r="ABL11" s="221"/>
      <c r="ABM11" s="221"/>
      <c r="ABN11" s="221"/>
      <c r="ABO11" s="221"/>
      <c r="ABP11" s="221"/>
      <c r="ABQ11" s="221"/>
      <c r="ABR11" s="221"/>
      <c r="ABS11" s="221"/>
      <c r="ABT11" s="221"/>
      <c r="ABU11" s="221"/>
      <c r="ABV11" s="221"/>
      <c r="ABW11" s="221"/>
      <c r="ABX11" s="221"/>
      <c r="ABY11" s="221"/>
      <c r="ABZ11" s="221"/>
      <c r="ACA11" s="221"/>
      <c r="ACB11" s="221"/>
      <c r="ACC11" s="221"/>
      <c r="ACD11" s="221"/>
      <c r="ACE11" s="221"/>
      <c r="ACF11" s="221"/>
      <c r="ACG11" s="221"/>
      <c r="ACH11" s="221"/>
      <c r="ACI11" s="221"/>
      <c r="ACJ11" s="221"/>
      <c r="ACK11" s="221"/>
      <c r="ACL11" s="221"/>
      <c r="ACM11" s="221"/>
      <c r="ACN11" s="221"/>
      <c r="ACO11" s="221"/>
      <c r="ACP11" s="221"/>
      <c r="ACQ11" s="221"/>
      <c r="ACR11" s="221"/>
      <c r="ACS11" s="221"/>
      <c r="ACT11" s="221"/>
      <c r="ACU11" s="221"/>
      <c r="ACV11" s="221"/>
      <c r="ACW11" s="221"/>
      <c r="ACX11" s="221"/>
      <c r="ACY11" s="221"/>
      <c r="ACZ11" s="221"/>
      <c r="ADA11" s="221"/>
      <c r="ADB11" s="221"/>
      <c r="ADC11" s="221"/>
      <c r="ADD11" s="221"/>
      <c r="ADE11" s="221"/>
      <c r="ADF11" s="221"/>
      <c r="ADG11" s="221"/>
      <c r="ADH11" s="221"/>
      <c r="ADI11" s="221"/>
      <c r="ADJ11" s="221"/>
      <c r="ADK11" s="221"/>
      <c r="ADL11" s="221"/>
      <c r="ADM11" s="221"/>
      <c r="ADN11" s="221"/>
      <c r="ADO11" s="221"/>
      <c r="ADP11" s="221"/>
      <c r="ADQ11" s="221"/>
      <c r="ADR11" s="221"/>
      <c r="ADS11" s="221"/>
      <c r="ADT11" s="221"/>
      <c r="ADU11" s="221"/>
      <c r="ADV11" s="221"/>
      <c r="ADW11" s="221"/>
      <c r="ADX11" s="221"/>
      <c r="ADY11" s="221"/>
      <c r="ADZ11" s="221"/>
      <c r="AEA11" s="221"/>
      <c r="AEB11" s="221"/>
      <c r="AEC11" s="221"/>
      <c r="AED11" s="221"/>
      <c r="AEE11" s="221"/>
      <c r="AEF11" s="221"/>
      <c r="AEG11" s="221"/>
      <c r="AEH11" s="221"/>
      <c r="AEI11" s="221"/>
      <c r="AEJ11" s="221"/>
      <c r="AEK11" s="221"/>
      <c r="AEL11" s="221"/>
      <c r="AEM11" s="221"/>
      <c r="AEN11" s="221"/>
      <c r="AEO11" s="221"/>
      <c r="AEP11" s="221"/>
      <c r="AEQ11" s="221"/>
      <c r="AER11" s="221"/>
      <c r="AES11" s="221"/>
      <c r="AET11" s="221"/>
      <c r="AEU11" s="221"/>
      <c r="AEV11" s="221"/>
      <c r="AEW11" s="221"/>
      <c r="AEX11" s="221"/>
      <c r="AEY11" s="221"/>
      <c r="AEZ11" s="221"/>
      <c r="AFA11" s="221"/>
      <c r="AFB11" s="221"/>
      <c r="AFC11" s="221"/>
      <c r="AFD11" s="221"/>
      <c r="AFE11" s="221"/>
      <c r="AFF11" s="221"/>
      <c r="AFG11" s="221"/>
      <c r="AFH11" s="221"/>
      <c r="AFI11" s="221"/>
      <c r="AFJ11" s="221"/>
      <c r="AFK11" s="221"/>
      <c r="AFL11" s="221"/>
      <c r="AFM11" s="221"/>
      <c r="AFN11" s="221"/>
      <c r="AFO11" s="221"/>
      <c r="AFP11" s="221"/>
      <c r="AFQ11" s="221"/>
      <c r="AFR11" s="221"/>
      <c r="AFS11" s="221"/>
      <c r="AFT11" s="221"/>
      <c r="AFU11" s="221"/>
      <c r="AFV11" s="221"/>
      <c r="AFW11" s="221"/>
      <c r="AFX11" s="221"/>
      <c r="AFY11" s="221"/>
      <c r="AFZ11" s="221"/>
      <c r="AGA11" s="221"/>
      <c r="AGB11" s="221"/>
      <c r="AGC11" s="221"/>
      <c r="AGD11" s="221"/>
      <c r="AGE11" s="221"/>
      <c r="AGF11" s="221"/>
      <c r="AGG11" s="221"/>
      <c r="AGH11" s="221"/>
      <c r="AGI11" s="221"/>
      <c r="AGJ11" s="221"/>
      <c r="AGK11" s="221"/>
      <c r="AGL11" s="221"/>
      <c r="AGM11" s="221"/>
      <c r="AGN11" s="221"/>
      <c r="AGO11" s="221"/>
      <c r="AGP11" s="221"/>
      <c r="AGQ11" s="221"/>
      <c r="AGR11" s="221"/>
      <c r="AGS11" s="221"/>
      <c r="AGT11" s="221"/>
      <c r="AGU11" s="221"/>
      <c r="AGV11" s="221"/>
      <c r="AGW11" s="221"/>
      <c r="AGX11" s="221"/>
      <c r="AGY11" s="221"/>
      <c r="AGZ11" s="221"/>
      <c r="AHA11" s="221"/>
      <c r="AHB11" s="221"/>
      <c r="AHC11" s="221"/>
      <c r="AHD11" s="221"/>
      <c r="AHE11" s="221"/>
      <c r="AHF11" s="221"/>
      <c r="AHG11" s="221"/>
      <c r="AHH11" s="221"/>
      <c r="AHI11" s="221"/>
      <c r="AHJ11" s="221"/>
      <c r="AHK11" s="221"/>
      <c r="AHL11" s="221"/>
      <c r="AHM11" s="221"/>
      <c r="AHN11" s="221"/>
      <c r="AHO11" s="221"/>
      <c r="AHP11" s="221"/>
      <c r="AHQ11" s="221"/>
      <c r="AHR11" s="221"/>
      <c r="AHS11" s="221"/>
      <c r="AHT11" s="221"/>
      <c r="AHU11" s="221"/>
      <c r="AHV11" s="221"/>
      <c r="AHW11" s="221"/>
      <c r="AHX11" s="221"/>
      <c r="AHY11" s="221"/>
      <c r="AHZ11" s="221"/>
      <c r="AIA11" s="221"/>
      <c r="AIB11" s="221"/>
      <c r="AIC11" s="221"/>
      <c r="AID11" s="221"/>
      <c r="AIE11" s="221"/>
      <c r="AIF11" s="221"/>
      <c r="AIG11" s="221"/>
      <c r="AIH11" s="221"/>
      <c r="AII11" s="221"/>
      <c r="AIJ11" s="221"/>
      <c r="AIK11" s="221"/>
      <c r="AIL11" s="221"/>
      <c r="AIM11" s="221"/>
      <c r="AIN11" s="221"/>
      <c r="AIO11" s="221"/>
      <c r="AIP11" s="221"/>
      <c r="AIQ11" s="221"/>
      <c r="AIR11" s="221"/>
      <c r="AIS11" s="221"/>
      <c r="AIT11" s="221"/>
      <c r="AIU11" s="221"/>
      <c r="AIV11" s="221"/>
      <c r="AIW11" s="221"/>
      <c r="AIX11" s="221"/>
      <c r="AIY11" s="221"/>
      <c r="AIZ11" s="221"/>
      <c r="AJA11" s="221"/>
      <c r="AJB11" s="221"/>
      <c r="AJC11" s="221"/>
      <c r="AJD11" s="221"/>
      <c r="AJE11" s="221"/>
      <c r="AJF11" s="221"/>
      <c r="AJG11" s="221"/>
      <c r="AJH11" s="221"/>
      <c r="AJI11" s="221"/>
      <c r="AJJ11" s="221"/>
      <c r="AJK11" s="221"/>
      <c r="AJL11" s="221"/>
      <c r="AJM11" s="221"/>
      <c r="AJN11" s="221"/>
      <c r="AJO11" s="221"/>
      <c r="AJP11" s="221"/>
      <c r="AJQ11" s="221"/>
      <c r="AJR11" s="221"/>
      <c r="AJS11" s="221"/>
      <c r="AJT11" s="221"/>
      <c r="AJU11" s="221"/>
      <c r="AJV11" s="221"/>
      <c r="AJW11" s="221"/>
      <c r="AJX11" s="221"/>
      <c r="AJY11" s="221"/>
      <c r="AJZ11" s="221"/>
      <c r="AKA11" s="221"/>
      <c r="AKB11" s="221"/>
      <c r="AKC11" s="221"/>
      <c r="AKD11" s="221"/>
      <c r="AKE11" s="221"/>
      <c r="AKF11" s="221"/>
      <c r="AKG11" s="221"/>
      <c r="AKH11" s="221"/>
      <c r="AKI11" s="221"/>
      <c r="AKJ11" s="221"/>
      <c r="AKK11" s="221"/>
      <c r="AKL11" s="221"/>
      <c r="AKM11" s="221"/>
      <c r="AKN11" s="221"/>
      <c r="AKO11" s="221"/>
      <c r="AKP11" s="221"/>
      <c r="AKQ11" s="221"/>
      <c r="AKR11" s="221"/>
      <c r="AKS11" s="221"/>
      <c r="AKT11" s="221"/>
      <c r="AKU11" s="221"/>
      <c r="AKV11" s="221"/>
      <c r="AKW11" s="221"/>
      <c r="AKX11" s="221"/>
      <c r="AKY11" s="221"/>
      <c r="AKZ11" s="221"/>
      <c r="ALA11" s="221"/>
      <c r="ALB11" s="221"/>
      <c r="ALC11" s="221"/>
      <c r="ALD11" s="221"/>
      <c r="ALE11" s="221"/>
      <c r="ALF11" s="221"/>
      <c r="ALG11" s="221"/>
      <c r="ALH11" s="221"/>
      <c r="ALI11" s="221"/>
      <c r="ALJ11" s="221"/>
      <c r="ALK11" s="221"/>
      <c r="ALL11" s="221"/>
      <c r="ALM11" s="221"/>
      <c r="ALN11" s="221"/>
      <c r="ALO11" s="221"/>
      <c r="ALP11" s="221"/>
      <c r="ALQ11" s="221"/>
      <c r="ALR11" s="221"/>
      <c r="ALS11" s="221"/>
      <c r="ALT11" s="221"/>
      <c r="ALU11" s="221"/>
      <c r="ALV11" s="221"/>
      <c r="ALW11" s="221"/>
      <c r="ALX11" s="221"/>
      <c r="ALY11" s="221"/>
      <c r="ALZ11" s="221"/>
      <c r="AMA11" s="221"/>
      <c r="AMB11" s="221"/>
      <c r="AMC11" s="221"/>
      <c r="AMD11" s="221"/>
      <c r="AME11" s="221"/>
      <c r="AMF11" s="221"/>
      <c r="AMG11" s="221"/>
      <c r="AMH11" s="221"/>
      <c r="AMI11" s="221"/>
      <c r="AMJ11" s="221"/>
      <c r="AMK11" s="221"/>
    </row>
    <row r="12" spans="1:1025" s="225" customFormat="1" x14ac:dyDescent="0.25">
      <c r="A12" s="221" t="s">
        <v>180</v>
      </c>
      <c r="B12" s="221" t="s">
        <v>185</v>
      </c>
      <c r="C12" s="227" t="str">
        <f>'common foods'!$D$86</f>
        <v>05066</v>
      </c>
      <c r="D12" s="224">
        <v>820.71</v>
      </c>
      <c r="E12" s="224">
        <v>8.4600000000000009</v>
      </c>
      <c r="F12" s="224">
        <v>2.952</v>
      </c>
      <c r="G12" s="224">
        <v>0</v>
      </c>
      <c r="H12" s="224">
        <v>0</v>
      </c>
      <c r="I12" s="224">
        <v>0</v>
      </c>
      <c r="J12" s="224">
        <v>29.87</v>
      </c>
      <c r="K12" s="224">
        <v>24.93</v>
      </c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  <c r="DJ12" s="221"/>
      <c r="DK12" s="221"/>
      <c r="DL12" s="221"/>
      <c r="DM12" s="221"/>
      <c r="DN12" s="221"/>
      <c r="DO12" s="221"/>
      <c r="DP12" s="221"/>
      <c r="DQ12" s="221"/>
      <c r="DR12" s="221"/>
      <c r="DS12" s="221"/>
      <c r="DT12" s="221"/>
      <c r="DU12" s="221"/>
      <c r="DV12" s="221"/>
      <c r="DW12" s="221"/>
      <c r="DX12" s="221"/>
      <c r="DY12" s="221"/>
      <c r="DZ12" s="221"/>
      <c r="EA12" s="221"/>
      <c r="EB12" s="221"/>
      <c r="EC12" s="221"/>
      <c r="ED12" s="221"/>
      <c r="EE12" s="221"/>
      <c r="EF12" s="221"/>
      <c r="EG12" s="221"/>
      <c r="EH12" s="221"/>
      <c r="EI12" s="221"/>
      <c r="EJ12" s="221"/>
      <c r="EK12" s="221"/>
      <c r="EL12" s="221"/>
      <c r="EM12" s="221"/>
      <c r="EN12" s="221"/>
      <c r="EO12" s="221"/>
      <c r="EP12" s="221"/>
      <c r="EQ12" s="221"/>
      <c r="ER12" s="221"/>
      <c r="ES12" s="221"/>
      <c r="ET12" s="221"/>
      <c r="EU12" s="221"/>
      <c r="EV12" s="221"/>
      <c r="EW12" s="221"/>
      <c r="EX12" s="221"/>
      <c r="EY12" s="221"/>
      <c r="EZ12" s="221"/>
      <c r="FA12" s="221"/>
      <c r="FB12" s="221"/>
      <c r="FC12" s="221"/>
      <c r="FD12" s="221"/>
      <c r="FE12" s="221"/>
      <c r="FF12" s="221"/>
      <c r="FG12" s="221"/>
      <c r="FH12" s="221"/>
      <c r="FI12" s="221"/>
      <c r="FJ12" s="221"/>
      <c r="FK12" s="221"/>
      <c r="FL12" s="221"/>
      <c r="FM12" s="221"/>
      <c r="FN12" s="221"/>
      <c r="FO12" s="221"/>
      <c r="FP12" s="221"/>
      <c r="FQ12" s="221"/>
      <c r="FR12" s="221"/>
      <c r="FS12" s="221"/>
      <c r="FT12" s="221"/>
      <c r="FU12" s="221"/>
      <c r="FV12" s="221"/>
      <c r="FW12" s="221"/>
      <c r="FX12" s="221"/>
      <c r="FY12" s="221"/>
      <c r="FZ12" s="221"/>
      <c r="GA12" s="221"/>
      <c r="GB12" s="221"/>
      <c r="GC12" s="221"/>
      <c r="GD12" s="221"/>
      <c r="GE12" s="221"/>
      <c r="GF12" s="221"/>
      <c r="GG12" s="221"/>
      <c r="GH12" s="221"/>
      <c r="GI12" s="221"/>
      <c r="GJ12" s="221"/>
      <c r="GK12" s="221"/>
      <c r="GL12" s="221"/>
      <c r="GM12" s="221"/>
      <c r="GN12" s="221"/>
      <c r="GO12" s="221"/>
      <c r="GP12" s="221"/>
      <c r="GQ12" s="221"/>
      <c r="GR12" s="221"/>
      <c r="GS12" s="221"/>
      <c r="GT12" s="221"/>
      <c r="GU12" s="221"/>
      <c r="GV12" s="221"/>
      <c r="GW12" s="221"/>
      <c r="GX12" s="221"/>
      <c r="GY12" s="221"/>
      <c r="GZ12" s="221"/>
      <c r="HA12" s="221"/>
      <c r="HB12" s="221"/>
      <c r="HC12" s="221"/>
      <c r="HD12" s="221"/>
      <c r="HE12" s="221"/>
      <c r="HF12" s="221"/>
      <c r="HG12" s="221"/>
      <c r="HH12" s="221"/>
      <c r="HI12" s="221"/>
      <c r="HJ12" s="221"/>
      <c r="HK12" s="221"/>
      <c r="HL12" s="221"/>
      <c r="HM12" s="221"/>
      <c r="HN12" s="221"/>
      <c r="HO12" s="221"/>
      <c r="HP12" s="221"/>
      <c r="HQ12" s="221"/>
      <c r="HR12" s="221"/>
      <c r="HS12" s="221"/>
      <c r="HT12" s="221"/>
      <c r="HU12" s="221"/>
      <c r="HV12" s="221"/>
      <c r="HW12" s="221"/>
      <c r="HX12" s="221"/>
      <c r="HY12" s="221"/>
      <c r="HZ12" s="221"/>
      <c r="IA12" s="221"/>
      <c r="IB12" s="221"/>
      <c r="IC12" s="221"/>
      <c r="ID12" s="221"/>
      <c r="IE12" s="221"/>
      <c r="IF12" s="221"/>
      <c r="IG12" s="221"/>
      <c r="IH12" s="221"/>
      <c r="II12" s="221"/>
      <c r="IJ12" s="221"/>
      <c r="IK12" s="221"/>
      <c r="IL12" s="221"/>
      <c r="IM12" s="221"/>
      <c r="IN12" s="221"/>
      <c r="IO12" s="221"/>
      <c r="IP12" s="221"/>
      <c r="IQ12" s="221"/>
      <c r="IR12" s="221"/>
      <c r="IS12" s="221"/>
      <c r="IT12" s="221"/>
      <c r="IU12" s="221"/>
      <c r="IV12" s="221"/>
      <c r="IW12" s="221"/>
      <c r="IX12" s="221"/>
      <c r="IY12" s="221"/>
      <c r="IZ12" s="221"/>
      <c r="JA12" s="221"/>
      <c r="JB12" s="221"/>
      <c r="JC12" s="221"/>
      <c r="JD12" s="221"/>
      <c r="JE12" s="221"/>
      <c r="JF12" s="221"/>
      <c r="JG12" s="221"/>
      <c r="JH12" s="221"/>
      <c r="JI12" s="221"/>
      <c r="JJ12" s="221"/>
      <c r="JK12" s="221"/>
      <c r="JL12" s="221"/>
      <c r="JM12" s="221"/>
      <c r="JN12" s="221"/>
      <c r="JO12" s="221"/>
      <c r="JP12" s="221"/>
      <c r="JQ12" s="221"/>
      <c r="JR12" s="221"/>
      <c r="JS12" s="221"/>
      <c r="JT12" s="221"/>
      <c r="JU12" s="221"/>
      <c r="JV12" s="221"/>
      <c r="JW12" s="221"/>
      <c r="JX12" s="221"/>
      <c r="JY12" s="221"/>
      <c r="JZ12" s="221"/>
      <c r="KA12" s="221"/>
      <c r="KB12" s="221"/>
      <c r="KC12" s="221"/>
      <c r="KD12" s="221"/>
      <c r="KE12" s="221"/>
      <c r="KF12" s="221"/>
      <c r="KG12" s="221"/>
      <c r="KH12" s="221"/>
      <c r="KI12" s="221"/>
      <c r="KJ12" s="221"/>
      <c r="KK12" s="221"/>
      <c r="KL12" s="221"/>
      <c r="KM12" s="221"/>
      <c r="KN12" s="221"/>
      <c r="KO12" s="221"/>
      <c r="KP12" s="221"/>
      <c r="KQ12" s="221"/>
      <c r="KR12" s="221"/>
      <c r="KS12" s="221"/>
      <c r="KT12" s="221"/>
      <c r="KU12" s="221"/>
      <c r="KV12" s="221"/>
      <c r="KW12" s="221"/>
      <c r="KX12" s="221"/>
      <c r="KY12" s="221"/>
      <c r="KZ12" s="221"/>
      <c r="LA12" s="221"/>
      <c r="LB12" s="221"/>
      <c r="LC12" s="221"/>
      <c r="LD12" s="221"/>
      <c r="LE12" s="221"/>
      <c r="LF12" s="221"/>
      <c r="LG12" s="221"/>
      <c r="LH12" s="221"/>
      <c r="LI12" s="221"/>
      <c r="LJ12" s="221"/>
      <c r="LK12" s="221"/>
      <c r="LL12" s="221"/>
      <c r="LM12" s="221"/>
      <c r="LN12" s="221"/>
      <c r="LO12" s="221"/>
      <c r="LP12" s="221"/>
      <c r="LQ12" s="221"/>
      <c r="LR12" s="221"/>
      <c r="LS12" s="221"/>
      <c r="LT12" s="221"/>
      <c r="LU12" s="221"/>
      <c r="LV12" s="221"/>
      <c r="LW12" s="221"/>
      <c r="LX12" s="221"/>
      <c r="LY12" s="221"/>
      <c r="LZ12" s="221"/>
      <c r="MA12" s="221"/>
      <c r="MB12" s="221"/>
      <c r="MC12" s="221"/>
      <c r="MD12" s="221"/>
      <c r="ME12" s="221"/>
      <c r="MF12" s="221"/>
      <c r="MG12" s="221"/>
      <c r="MH12" s="221"/>
      <c r="MI12" s="221"/>
      <c r="MJ12" s="221"/>
      <c r="MK12" s="221"/>
      <c r="ML12" s="221"/>
      <c r="MM12" s="221"/>
      <c r="MN12" s="221"/>
      <c r="MO12" s="221"/>
      <c r="MP12" s="221"/>
      <c r="MQ12" s="221"/>
      <c r="MR12" s="221"/>
      <c r="MS12" s="221"/>
      <c r="MT12" s="221"/>
      <c r="MU12" s="221"/>
      <c r="MV12" s="221"/>
      <c r="MW12" s="221"/>
      <c r="MX12" s="221"/>
      <c r="MY12" s="221"/>
      <c r="MZ12" s="221"/>
      <c r="NA12" s="221"/>
      <c r="NB12" s="221"/>
      <c r="NC12" s="221"/>
      <c r="ND12" s="221"/>
      <c r="NE12" s="221"/>
      <c r="NF12" s="221"/>
      <c r="NG12" s="221"/>
      <c r="NH12" s="221"/>
      <c r="NI12" s="221"/>
      <c r="NJ12" s="221"/>
      <c r="NK12" s="221"/>
      <c r="NL12" s="221"/>
      <c r="NM12" s="221"/>
      <c r="NN12" s="221"/>
      <c r="NO12" s="221"/>
      <c r="NP12" s="221"/>
      <c r="NQ12" s="221"/>
      <c r="NR12" s="221"/>
      <c r="NS12" s="221"/>
      <c r="NT12" s="221"/>
      <c r="NU12" s="221"/>
      <c r="NV12" s="221"/>
      <c r="NW12" s="221"/>
      <c r="NX12" s="221"/>
      <c r="NY12" s="221"/>
      <c r="NZ12" s="221"/>
      <c r="OA12" s="221"/>
      <c r="OB12" s="221"/>
      <c r="OC12" s="221"/>
      <c r="OD12" s="221"/>
      <c r="OE12" s="221"/>
      <c r="OF12" s="221"/>
      <c r="OG12" s="221"/>
      <c r="OH12" s="221"/>
      <c r="OI12" s="221"/>
      <c r="OJ12" s="221"/>
      <c r="OK12" s="221"/>
      <c r="OL12" s="221"/>
      <c r="OM12" s="221"/>
      <c r="ON12" s="221"/>
      <c r="OO12" s="221"/>
      <c r="OP12" s="221"/>
      <c r="OQ12" s="221"/>
      <c r="OR12" s="221"/>
      <c r="OS12" s="221"/>
      <c r="OT12" s="221"/>
      <c r="OU12" s="221"/>
      <c r="OV12" s="221"/>
      <c r="OW12" s="221"/>
      <c r="OX12" s="221"/>
      <c r="OY12" s="221"/>
      <c r="OZ12" s="221"/>
      <c r="PA12" s="221"/>
      <c r="PB12" s="221"/>
      <c r="PC12" s="221"/>
      <c r="PD12" s="221"/>
      <c r="PE12" s="221"/>
      <c r="PF12" s="221"/>
      <c r="PG12" s="221"/>
      <c r="PH12" s="221"/>
      <c r="PI12" s="221"/>
      <c r="PJ12" s="221"/>
      <c r="PK12" s="221"/>
      <c r="PL12" s="221"/>
      <c r="PM12" s="221"/>
      <c r="PN12" s="221"/>
      <c r="PO12" s="221"/>
      <c r="PP12" s="221"/>
      <c r="PQ12" s="221"/>
      <c r="PR12" s="221"/>
      <c r="PS12" s="221"/>
      <c r="PT12" s="221"/>
      <c r="PU12" s="221"/>
      <c r="PV12" s="221"/>
      <c r="PW12" s="221"/>
      <c r="PX12" s="221"/>
      <c r="PY12" s="221"/>
      <c r="PZ12" s="221"/>
      <c r="QA12" s="221"/>
      <c r="QB12" s="221"/>
      <c r="QC12" s="221"/>
      <c r="QD12" s="221"/>
      <c r="QE12" s="221"/>
      <c r="QF12" s="221"/>
      <c r="QG12" s="221"/>
      <c r="QH12" s="221"/>
      <c r="QI12" s="221"/>
      <c r="QJ12" s="221"/>
      <c r="QK12" s="221"/>
      <c r="QL12" s="221"/>
      <c r="QM12" s="221"/>
      <c r="QN12" s="221"/>
      <c r="QO12" s="221"/>
      <c r="QP12" s="221"/>
      <c r="QQ12" s="221"/>
      <c r="QR12" s="221"/>
      <c r="QS12" s="221"/>
      <c r="QT12" s="221"/>
      <c r="QU12" s="221"/>
      <c r="QV12" s="221"/>
      <c r="QW12" s="221"/>
      <c r="QX12" s="221"/>
      <c r="QY12" s="221"/>
      <c r="QZ12" s="221"/>
      <c r="RA12" s="221"/>
      <c r="RB12" s="221"/>
      <c r="RC12" s="221"/>
      <c r="RD12" s="221"/>
      <c r="RE12" s="221"/>
      <c r="RF12" s="221"/>
      <c r="RG12" s="221"/>
      <c r="RH12" s="221"/>
      <c r="RI12" s="221"/>
      <c r="RJ12" s="221"/>
      <c r="RK12" s="221"/>
      <c r="RL12" s="221"/>
      <c r="RM12" s="221"/>
      <c r="RN12" s="221"/>
      <c r="RO12" s="221"/>
      <c r="RP12" s="221"/>
      <c r="RQ12" s="221"/>
      <c r="RR12" s="221"/>
      <c r="RS12" s="221"/>
      <c r="RT12" s="221"/>
      <c r="RU12" s="221"/>
      <c r="RV12" s="221"/>
      <c r="RW12" s="221"/>
      <c r="RX12" s="221"/>
      <c r="RY12" s="221"/>
      <c r="RZ12" s="221"/>
      <c r="SA12" s="221"/>
      <c r="SB12" s="221"/>
      <c r="SC12" s="221"/>
      <c r="SD12" s="221"/>
      <c r="SE12" s="221"/>
      <c r="SF12" s="221"/>
      <c r="SG12" s="221"/>
      <c r="SH12" s="221"/>
      <c r="SI12" s="221"/>
      <c r="SJ12" s="221"/>
      <c r="SK12" s="221"/>
      <c r="SL12" s="221"/>
      <c r="SM12" s="221"/>
      <c r="SN12" s="221"/>
      <c r="SO12" s="221"/>
      <c r="SP12" s="221"/>
      <c r="SQ12" s="221"/>
      <c r="SR12" s="221"/>
      <c r="SS12" s="221"/>
      <c r="ST12" s="221"/>
      <c r="SU12" s="221"/>
      <c r="SV12" s="221"/>
      <c r="SW12" s="221"/>
      <c r="SX12" s="221"/>
      <c r="SY12" s="221"/>
      <c r="SZ12" s="221"/>
      <c r="TA12" s="221"/>
      <c r="TB12" s="221"/>
      <c r="TC12" s="221"/>
      <c r="TD12" s="221"/>
      <c r="TE12" s="221"/>
      <c r="TF12" s="221"/>
      <c r="TG12" s="221"/>
      <c r="TH12" s="221"/>
      <c r="TI12" s="221"/>
      <c r="TJ12" s="221"/>
      <c r="TK12" s="221"/>
      <c r="TL12" s="221"/>
      <c r="TM12" s="221"/>
      <c r="TN12" s="221"/>
      <c r="TO12" s="221"/>
      <c r="TP12" s="221"/>
      <c r="TQ12" s="221"/>
      <c r="TR12" s="221"/>
      <c r="TS12" s="221"/>
      <c r="TT12" s="221"/>
      <c r="TU12" s="221"/>
      <c r="TV12" s="221"/>
      <c r="TW12" s="221"/>
      <c r="TX12" s="221"/>
      <c r="TY12" s="221"/>
      <c r="TZ12" s="221"/>
      <c r="UA12" s="221"/>
      <c r="UB12" s="221"/>
      <c r="UC12" s="221"/>
      <c r="UD12" s="221"/>
      <c r="UE12" s="221"/>
      <c r="UF12" s="221"/>
      <c r="UG12" s="221"/>
      <c r="UH12" s="221"/>
      <c r="UI12" s="221"/>
      <c r="UJ12" s="221"/>
      <c r="UK12" s="221"/>
      <c r="UL12" s="221"/>
      <c r="UM12" s="221"/>
      <c r="UN12" s="221"/>
      <c r="UO12" s="221"/>
      <c r="UP12" s="221"/>
      <c r="UQ12" s="221"/>
      <c r="UR12" s="221"/>
      <c r="US12" s="221"/>
      <c r="UT12" s="221"/>
      <c r="UU12" s="221"/>
      <c r="UV12" s="221"/>
      <c r="UW12" s="221"/>
      <c r="UX12" s="221"/>
      <c r="UY12" s="221"/>
      <c r="UZ12" s="221"/>
      <c r="VA12" s="221"/>
      <c r="VB12" s="221"/>
      <c r="VC12" s="221"/>
      <c r="VD12" s="221"/>
      <c r="VE12" s="221"/>
      <c r="VF12" s="221"/>
      <c r="VG12" s="221"/>
      <c r="VH12" s="221"/>
      <c r="VI12" s="221"/>
      <c r="VJ12" s="221"/>
      <c r="VK12" s="221"/>
      <c r="VL12" s="221"/>
      <c r="VM12" s="221"/>
      <c r="VN12" s="221"/>
      <c r="VO12" s="221"/>
      <c r="VP12" s="221"/>
      <c r="VQ12" s="221"/>
      <c r="VR12" s="221"/>
      <c r="VS12" s="221"/>
      <c r="VT12" s="221"/>
      <c r="VU12" s="221"/>
      <c r="VV12" s="221"/>
      <c r="VW12" s="221"/>
      <c r="VX12" s="221"/>
      <c r="VY12" s="221"/>
      <c r="VZ12" s="221"/>
      <c r="WA12" s="221"/>
      <c r="WB12" s="221"/>
      <c r="WC12" s="221"/>
      <c r="WD12" s="221"/>
      <c r="WE12" s="221"/>
      <c r="WF12" s="221"/>
      <c r="WG12" s="221"/>
      <c r="WH12" s="221"/>
      <c r="WI12" s="221"/>
      <c r="WJ12" s="221"/>
      <c r="WK12" s="221"/>
      <c r="WL12" s="221"/>
      <c r="WM12" s="221"/>
      <c r="WN12" s="221"/>
      <c r="WO12" s="221"/>
      <c r="WP12" s="221"/>
      <c r="WQ12" s="221"/>
      <c r="WR12" s="221"/>
      <c r="WS12" s="221"/>
      <c r="WT12" s="221"/>
      <c r="WU12" s="221"/>
      <c r="WV12" s="221"/>
      <c r="WW12" s="221"/>
      <c r="WX12" s="221"/>
      <c r="WY12" s="221"/>
      <c r="WZ12" s="221"/>
      <c r="XA12" s="221"/>
      <c r="XB12" s="221"/>
      <c r="XC12" s="221"/>
      <c r="XD12" s="221"/>
      <c r="XE12" s="221"/>
      <c r="XF12" s="221"/>
      <c r="XG12" s="221"/>
      <c r="XH12" s="221"/>
      <c r="XI12" s="221"/>
      <c r="XJ12" s="221"/>
      <c r="XK12" s="221"/>
      <c r="XL12" s="221"/>
      <c r="XM12" s="221"/>
      <c r="XN12" s="221"/>
      <c r="XO12" s="221"/>
      <c r="XP12" s="221"/>
      <c r="XQ12" s="221"/>
      <c r="XR12" s="221"/>
      <c r="XS12" s="221"/>
      <c r="XT12" s="221"/>
      <c r="XU12" s="221"/>
      <c r="XV12" s="221"/>
      <c r="XW12" s="221"/>
      <c r="XX12" s="221"/>
      <c r="XY12" s="221"/>
      <c r="XZ12" s="221"/>
      <c r="YA12" s="221"/>
      <c r="YB12" s="221"/>
      <c r="YC12" s="221"/>
      <c r="YD12" s="221"/>
      <c r="YE12" s="221"/>
      <c r="YF12" s="221"/>
      <c r="YG12" s="221"/>
      <c r="YH12" s="221"/>
      <c r="YI12" s="221"/>
      <c r="YJ12" s="221"/>
      <c r="YK12" s="221"/>
      <c r="YL12" s="221"/>
      <c r="YM12" s="221"/>
      <c r="YN12" s="221"/>
      <c r="YO12" s="221"/>
      <c r="YP12" s="221"/>
      <c r="YQ12" s="221"/>
      <c r="YR12" s="221"/>
      <c r="YS12" s="221"/>
      <c r="YT12" s="221"/>
      <c r="YU12" s="221"/>
      <c r="YV12" s="221"/>
      <c r="YW12" s="221"/>
      <c r="YX12" s="221"/>
      <c r="YY12" s="221"/>
      <c r="YZ12" s="221"/>
      <c r="ZA12" s="221"/>
      <c r="ZB12" s="221"/>
      <c r="ZC12" s="221"/>
      <c r="ZD12" s="221"/>
      <c r="ZE12" s="221"/>
      <c r="ZF12" s="221"/>
      <c r="ZG12" s="221"/>
      <c r="ZH12" s="221"/>
      <c r="ZI12" s="221"/>
      <c r="ZJ12" s="221"/>
      <c r="ZK12" s="221"/>
      <c r="ZL12" s="221"/>
      <c r="ZM12" s="221"/>
      <c r="ZN12" s="221"/>
      <c r="ZO12" s="221"/>
      <c r="ZP12" s="221"/>
      <c r="ZQ12" s="221"/>
      <c r="ZR12" s="221"/>
      <c r="ZS12" s="221"/>
      <c r="ZT12" s="221"/>
      <c r="ZU12" s="221"/>
      <c r="ZV12" s="221"/>
      <c r="ZW12" s="221"/>
      <c r="ZX12" s="221"/>
      <c r="ZY12" s="221"/>
      <c r="ZZ12" s="221"/>
      <c r="AAA12" s="221"/>
      <c r="AAB12" s="221"/>
      <c r="AAC12" s="221"/>
      <c r="AAD12" s="221"/>
      <c r="AAE12" s="221"/>
      <c r="AAF12" s="221"/>
      <c r="AAG12" s="221"/>
      <c r="AAH12" s="221"/>
      <c r="AAI12" s="221"/>
      <c r="AAJ12" s="221"/>
      <c r="AAK12" s="221"/>
      <c r="AAL12" s="221"/>
      <c r="AAM12" s="221"/>
      <c r="AAN12" s="221"/>
      <c r="AAO12" s="221"/>
      <c r="AAP12" s="221"/>
      <c r="AAQ12" s="221"/>
      <c r="AAR12" s="221"/>
      <c r="AAS12" s="221"/>
      <c r="AAT12" s="221"/>
      <c r="AAU12" s="221"/>
      <c r="AAV12" s="221"/>
      <c r="AAW12" s="221"/>
      <c r="AAX12" s="221"/>
      <c r="AAY12" s="221"/>
      <c r="AAZ12" s="221"/>
      <c r="ABA12" s="221"/>
      <c r="ABB12" s="221"/>
      <c r="ABC12" s="221"/>
      <c r="ABD12" s="221"/>
      <c r="ABE12" s="221"/>
      <c r="ABF12" s="221"/>
      <c r="ABG12" s="221"/>
      <c r="ABH12" s="221"/>
      <c r="ABI12" s="221"/>
      <c r="ABJ12" s="221"/>
      <c r="ABK12" s="221"/>
      <c r="ABL12" s="221"/>
      <c r="ABM12" s="221"/>
      <c r="ABN12" s="221"/>
      <c r="ABO12" s="221"/>
      <c r="ABP12" s="221"/>
      <c r="ABQ12" s="221"/>
      <c r="ABR12" s="221"/>
      <c r="ABS12" s="221"/>
      <c r="ABT12" s="221"/>
      <c r="ABU12" s="221"/>
      <c r="ABV12" s="221"/>
      <c r="ABW12" s="221"/>
      <c r="ABX12" s="221"/>
      <c r="ABY12" s="221"/>
      <c r="ABZ12" s="221"/>
      <c r="ACA12" s="221"/>
      <c r="ACB12" s="221"/>
      <c r="ACC12" s="221"/>
      <c r="ACD12" s="221"/>
      <c r="ACE12" s="221"/>
      <c r="ACF12" s="221"/>
      <c r="ACG12" s="221"/>
      <c r="ACH12" s="221"/>
      <c r="ACI12" s="221"/>
      <c r="ACJ12" s="221"/>
      <c r="ACK12" s="221"/>
      <c r="ACL12" s="221"/>
      <c r="ACM12" s="221"/>
      <c r="ACN12" s="221"/>
      <c r="ACO12" s="221"/>
      <c r="ACP12" s="221"/>
      <c r="ACQ12" s="221"/>
      <c r="ACR12" s="221"/>
      <c r="ACS12" s="221"/>
      <c r="ACT12" s="221"/>
      <c r="ACU12" s="221"/>
      <c r="ACV12" s="221"/>
      <c r="ACW12" s="221"/>
      <c r="ACX12" s="221"/>
      <c r="ACY12" s="221"/>
      <c r="ACZ12" s="221"/>
      <c r="ADA12" s="221"/>
      <c r="ADB12" s="221"/>
      <c r="ADC12" s="221"/>
      <c r="ADD12" s="221"/>
      <c r="ADE12" s="221"/>
      <c r="ADF12" s="221"/>
      <c r="ADG12" s="221"/>
      <c r="ADH12" s="221"/>
      <c r="ADI12" s="221"/>
      <c r="ADJ12" s="221"/>
      <c r="ADK12" s="221"/>
      <c r="ADL12" s="221"/>
      <c r="ADM12" s="221"/>
      <c r="ADN12" s="221"/>
      <c r="ADO12" s="221"/>
      <c r="ADP12" s="221"/>
      <c r="ADQ12" s="221"/>
      <c r="ADR12" s="221"/>
      <c r="ADS12" s="221"/>
      <c r="ADT12" s="221"/>
      <c r="ADU12" s="221"/>
      <c r="ADV12" s="221"/>
      <c r="ADW12" s="221"/>
      <c r="ADX12" s="221"/>
      <c r="ADY12" s="221"/>
      <c r="ADZ12" s="221"/>
      <c r="AEA12" s="221"/>
      <c r="AEB12" s="221"/>
      <c r="AEC12" s="221"/>
      <c r="AED12" s="221"/>
      <c r="AEE12" s="221"/>
      <c r="AEF12" s="221"/>
      <c r="AEG12" s="221"/>
      <c r="AEH12" s="221"/>
      <c r="AEI12" s="221"/>
      <c r="AEJ12" s="221"/>
      <c r="AEK12" s="221"/>
      <c r="AEL12" s="221"/>
      <c r="AEM12" s="221"/>
      <c r="AEN12" s="221"/>
      <c r="AEO12" s="221"/>
      <c r="AEP12" s="221"/>
      <c r="AEQ12" s="221"/>
      <c r="AER12" s="221"/>
      <c r="AES12" s="221"/>
      <c r="AET12" s="221"/>
      <c r="AEU12" s="221"/>
      <c r="AEV12" s="221"/>
      <c r="AEW12" s="221"/>
      <c r="AEX12" s="221"/>
      <c r="AEY12" s="221"/>
      <c r="AEZ12" s="221"/>
      <c r="AFA12" s="221"/>
      <c r="AFB12" s="221"/>
      <c r="AFC12" s="221"/>
      <c r="AFD12" s="221"/>
      <c r="AFE12" s="221"/>
      <c r="AFF12" s="221"/>
      <c r="AFG12" s="221"/>
      <c r="AFH12" s="221"/>
      <c r="AFI12" s="221"/>
      <c r="AFJ12" s="221"/>
      <c r="AFK12" s="221"/>
      <c r="AFL12" s="221"/>
      <c r="AFM12" s="221"/>
      <c r="AFN12" s="221"/>
      <c r="AFO12" s="221"/>
      <c r="AFP12" s="221"/>
      <c r="AFQ12" s="221"/>
      <c r="AFR12" s="221"/>
      <c r="AFS12" s="221"/>
      <c r="AFT12" s="221"/>
      <c r="AFU12" s="221"/>
      <c r="AFV12" s="221"/>
      <c r="AFW12" s="221"/>
      <c r="AFX12" s="221"/>
      <c r="AFY12" s="221"/>
      <c r="AFZ12" s="221"/>
      <c r="AGA12" s="221"/>
      <c r="AGB12" s="221"/>
      <c r="AGC12" s="221"/>
      <c r="AGD12" s="221"/>
      <c r="AGE12" s="221"/>
      <c r="AGF12" s="221"/>
      <c r="AGG12" s="221"/>
      <c r="AGH12" s="221"/>
      <c r="AGI12" s="221"/>
      <c r="AGJ12" s="221"/>
      <c r="AGK12" s="221"/>
      <c r="AGL12" s="221"/>
      <c r="AGM12" s="221"/>
      <c r="AGN12" s="221"/>
      <c r="AGO12" s="221"/>
      <c r="AGP12" s="221"/>
      <c r="AGQ12" s="221"/>
      <c r="AGR12" s="221"/>
      <c r="AGS12" s="221"/>
      <c r="AGT12" s="221"/>
      <c r="AGU12" s="221"/>
      <c r="AGV12" s="221"/>
      <c r="AGW12" s="221"/>
      <c r="AGX12" s="221"/>
      <c r="AGY12" s="221"/>
      <c r="AGZ12" s="221"/>
      <c r="AHA12" s="221"/>
      <c r="AHB12" s="221"/>
      <c r="AHC12" s="221"/>
      <c r="AHD12" s="221"/>
      <c r="AHE12" s="221"/>
      <c r="AHF12" s="221"/>
      <c r="AHG12" s="221"/>
      <c r="AHH12" s="221"/>
      <c r="AHI12" s="221"/>
      <c r="AHJ12" s="221"/>
      <c r="AHK12" s="221"/>
      <c r="AHL12" s="221"/>
      <c r="AHM12" s="221"/>
      <c r="AHN12" s="221"/>
      <c r="AHO12" s="221"/>
      <c r="AHP12" s="221"/>
      <c r="AHQ12" s="221"/>
      <c r="AHR12" s="221"/>
      <c r="AHS12" s="221"/>
      <c r="AHT12" s="221"/>
      <c r="AHU12" s="221"/>
      <c r="AHV12" s="221"/>
      <c r="AHW12" s="221"/>
      <c r="AHX12" s="221"/>
      <c r="AHY12" s="221"/>
      <c r="AHZ12" s="221"/>
      <c r="AIA12" s="221"/>
      <c r="AIB12" s="221"/>
      <c r="AIC12" s="221"/>
      <c r="AID12" s="221"/>
      <c r="AIE12" s="221"/>
      <c r="AIF12" s="221"/>
      <c r="AIG12" s="221"/>
      <c r="AIH12" s="221"/>
      <c r="AII12" s="221"/>
      <c r="AIJ12" s="221"/>
      <c r="AIK12" s="221"/>
      <c r="AIL12" s="221"/>
      <c r="AIM12" s="221"/>
      <c r="AIN12" s="221"/>
      <c r="AIO12" s="221"/>
      <c r="AIP12" s="221"/>
      <c r="AIQ12" s="221"/>
      <c r="AIR12" s="221"/>
      <c r="AIS12" s="221"/>
      <c r="AIT12" s="221"/>
      <c r="AIU12" s="221"/>
      <c r="AIV12" s="221"/>
      <c r="AIW12" s="221"/>
      <c r="AIX12" s="221"/>
      <c r="AIY12" s="221"/>
      <c r="AIZ12" s="221"/>
      <c r="AJA12" s="221"/>
      <c r="AJB12" s="221"/>
      <c r="AJC12" s="221"/>
      <c r="AJD12" s="221"/>
      <c r="AJE12" s="221"/>
      <c r="AJF12" s="221"/>
      <c r="AJG12" s="221"/>
      <c r="AJH12" s="221"/>
      <c r="AJI12" s="221"/>
      <c r="AJJ12" s="221"/>
      <c r="AJK12" s="221"/>
      <c r="AJL12" s="221"/>
      <c r="AJM12" s="221"/>
      <c r="AJN12" s="221"/>
      <c r="AJO12" s="221"/>
      <c r="AJP12" s="221"/>
      <c r="AJQ12" s="221"/>
      <c r="AJR12" s="221"/>
      <c r="AJS12" s="221"/>
      <c r="AJT12" s="221"/>
      <c r="AJU12" s="221"/>
      <c r="AJV12" s="221"/>
      <c r="AJW12" s="221"/>
      <c r="AJX12" s="221"/>
      <c r="AJY12" s="221"/>
      <c r="AJZ12" s="221"/>
      <c r="AKA12" s="221"/>
      <c r="AKB12" s="221"/>
      <c r="AKC12" s="221"/>
      <c r="AKD12" s="221"/>
      <c r="AKE12" s="221"/>
      <c r="AKF12" s="221"/>
      <c r="AKG12" s="221"/>
      <c r="AKH12" s="221"/>
      <c r="AKI12" s="221"/>
      <c r="AKJ12" s="221"/>
      <c r="AKK12" s="221"/>
      <c r="AKL12" s="221"/>
      <c r="AKM12" s="221"/>
      <c r="AKN12" s="221"/>
      <c r="AKO12" s="221"/>
      <c r="AKP12" s="221"/>
      <c r="AKQ12" s="221"/>
      <c r="AKR12" s="221"/>
      <c r="AKS12" s="221"/>
      <c r="AKT12" s="221"/>
      <c r="AKU12" s="221"/>
      <c r="AKV12" s="221"/>
      <c r="AKW12" s="221"/>
      <c r="AKX12" s="221"/>
      <c r="AKY12" s="221"/>
      <c r="AKZ12" s="221"/>
      <c r="ALA12" s="221"/>
      <c r="ALB12" s="221"/>
      <c r="ALC12" s="221"/>
      <c r="ALD12" s="221"/>
      <c r="ALE12" s="221"/>
      <c r="ALF12" s="221"/>
      <c r="ALG12" s="221"/>
      <c r="ALH12" s="221"/>
      <c r="ALI12" s="221"/>
      <c r="ALJ12" s="221"/>
      <c r="ALK12" s="221"/>
      <c r="ALL12" s="221"/>
      <c r="ALM12" s="221"/>
      <c r="ALN12" s="221"/>
      <c r="ALO12" s="221"/>
      <c r="ALP12" s="221"/>
      <c r="ALQ12" s="221"/>
      <c r="ALR12" s="221"/>
      <c r="ALS12" s="221"/>
      <c r="ALT12" s="221"/>
      <c r="ALU12" s="221"/>
      <c r="ALV12" s="221"/>
      <c r="ALW12" s="221"/>
      <c r="ALX12" s="221"/>
      <c r="ALY12" s="221"/>
      <c r="ALZ12" s="221"/>
      <c r="AMA12" s="221"/>
      <c r="AMB12" s="221"/>
      <c r="AMC12" s="221"/>
      <c r="AMD12" s="221"/>
      <c r="AME12" s="221"/>
      <c r="AMF12" s="221"/>
      <c r="AMG12" s="221"/>
      <c r="AMH12" s="221"/>
      <c r="AMI12" s="221"/>
      <c r="AMJ12" s="221"/>
      <c r="AMK12" s="221"/>
    </row>
    <row r="13" spans="1:1025" s="225" customFormat="1" x14ac:dyDescent="0.25">
      <c r="A13" s="221" t="s">
        <v>180</v>
      </c>
      <c r="B13" s="221" t="s">
        <v>187</v>
      </c>
      <c r="C13" s="227" t="str">
        <f>'common foods'!$D$87</f>
        <v>05067</v>
      </c>
      <c r="D13" s="224">
        <v>799.74</v>
      </c>
      <c r="E13" s="224">
        <v>7.82</v>
      </c>
      <c r="F13" s="224">
        <v>2.8010000000000002</v>
      </c>
      <c r="G13" s="224">
        <v>0</v>
      </c>
      <c r="H13" s="224">
        <v>0</v>
      </c>
      <c r="I13" s="224">
        <v>0</v>
      </c>
      <c r="J13" s="224">
        <v>30.01</v>
      </c>
      <c r="K13" s="224">
        <v>54.55</v>
      </c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221"/>
      <c r="BZ13" s="221"/>
      <c r="CA13" s="221"/>
      <c r="CB13" s="221"/>
      <c r="CC13" s="221"/>
      <c r="CD13" s="221"/>
      <c r="CE13" s="221"/>
      <c r="CF13" s="221"/>
      <c r="CG13" s="221"/>
      <c r="CH13" s="221"/>
      <c r="CI13" s="221"/>
      <c r="CJ13" s="221"/>
      <c r="CK13" s="221"/>
      <c r="CL13" s="221"/>
      <c r="CM13" s="221"/>
      <c r="CN13" s="221"/>
      <c r="CO13" s="221"/>
      <c r="CP13" s="221"/>
      <c r="CQ13" s="221"/>
      <c r="CR13" s="221"/>
      <c r="CS13" s="221"/>
      <c r="CT13" s="221"/>
      <c r="CU13" s="221"/>
      <c r="CV13" s="221"/>
      <c r="CW13" s="221"/>
      <c r="CX13" s="221"/>
      <c r="CY13" s="221"/>
      <c r="CZ13" s="221"/>
      <c r="DA13" s="221"/>
      <c r="DB13" s="221"/>
      <c r="DC13" s="221"/>
      <c r="DD13" s="221"/>
      <c r="DE13" s="221"/>
      <c r="DF13" s="221"/>
      <c r="DG13" s="221"/>
      <c r="DH13" s="221"/>
      <c r="DI13" s="221"/>
      <c r="DJ13" s="221"/>
      <c r="DK13" s="221"/>
      <c r="DL13" s="221"/>
      <c r="DM13" s="221"/>
      <c r="DN13" s="221"/>
      <c r="DO13" s="221"/>
      <c r="DP13" s="221"/>
      <c r="DQ13" s="221"/>
      <c r="DR13" s="221"/>
      <c r="DS13" s="221"/>
      <c r="DT13" s="221"/>
      <c r="DU13" s="221"/>
      <c r="DV13" s="221"/>
      <c r="DW13" s="221"/>
      <c r="DX13" s="221"/>
      <c r="DY13" s="221"/>
      <c r="DZ13" s="221"/>
      <c r="EA13" s="221"/>
      <c r="EB13" s="221"/>
      <c r="EC13" s="221"/>
      <c r="ED13" s="221"/>
      <c r="EE13" s="221"/>
      <c r="EF13" s="221"/>
      <c r="EG13" s="221"/>
      <c r="EH13" s="221"/>
      <c r="EI13" s="221"/>
      <c r="EJ13" s="221"/>
      <c r="EK13" s="221"/>
      <c r="EL13" s="221"/>
      <c r="EM13" s="221"/>
      <c r="EN13" s="221"/>
      <c r="EO13" s="221"/>
      <c r="EP13" s="221"/>
      <c r="EQ13" s="221"/>
      <c r="ER13" s="221"/>
      <c r="ES13" s="221"/>
      <c r="ET13" s="221"/>
      <c r="EU13" s="221"/>
      <c r="EV13" s="221"/>
      <c r="EW13" s="221"/>
      <c r="EX13" s="221"/>
      <c r="EY13" s="221"/>
      <c r="EZ13" s="221"/>
      <c r="FA13" s="221"/>
      <c r="FB13" s="221"/>
      <c r="FC13" s="221"/>
      <c r="FD13" s="221"/>
      <c r="FE13" s="221"/>
      <c r="FF13" s="221"/>
      <c r="FG13" s="221"/>
      <c r="FH13" s="221"/>
      <c r="FI13" s="221"/>
      <c r="FJ13" s="221"/>
      <c r="FK13" s="221"/>
      <c r="FL13" s="221"/>
      <c r="FM13" s="221"/>
      <c r="FN13" s="221"/>
      <c r="FO13" s="221"/>
      <c r="FP13" s="221"/>
      <c r="FQ13" s="221"/>
      <c r="FR13" s="221"/>
      <c r="FS13" s="221"/>
      <c r="FT13" s="221"/>
      <c r="FU13" s="221"/>
      <c r="FV13" s="221"/>
      <c r="FW13" s="221"/>
      <c r="FX13" s="221"/>
      <c r="FY13" s="221"/>
      <c r="FZ13" s="221"/>
      <c r="GA13" s="221"/>
      <c r="GB13" s="221"/>
      <c r="GC13" s="221"/>
      <c r="GD13" s="221"/>
      <c r="GE13" s="221"/>
      <c r="GF13" s="221"/>
      <c r="GG13" s="221"/>
      <c r="GH13" s="221"/>
      <c r="GI13" s="221"/>
      <c r="GJ13" s="221"/>
      <c r="GK13" s="221"/>
      <c r="GL13" s="221"/>
      <c r="GM13" s="221"/>
      <c r="GN13" s="221"/>
      <c r="GO13" s="221"/>
      <c r="GP13" s="221"/>
      <c r="GQ13" s="221"/>
      <c r="GR13" s="221"/>
      <c r="GS13" s="221"/>
      <c r="GT13" s="221"/>
      <c r="GU13" s="221"/>
      <c r="GV13" s="221"/>
      <c r="GW13" s="221"/>
      <c r="GX13" s="221"/>
      <c r="GY13" s="221"/>
      <c r="GZ13" s="221"/>
      <c r="HA13" s="221"/>
      <c r="HB13" s="221"/>
      <c r="HC13" s="221"/>
      <c r="HD13" s="221"/>
      <c r="HE13" s="221"/>
      <c r="HF13" s="221"/>
      <c r="HG13" s="221"/>
      <c r="HH13" s="221"/>
      <c r="HI13" s="221"/>
      <c r="HJ13" s="221"/>
      <c r="HK13" s="221"/>
      <c r="HL13" s="221"/>
      <c r="HM13" s="221"/>
      <c r="HN13" s="221"/>
      <c r="HO13" s="221"/>
      <c r="HP13" s="221"/>
      <c r="HQ13" s="221"/>
      <c r="HR13" s="221"/>
      <c r="HS13" s="221"/>
      <c r="HT13" s="221"/>
      <c r="HU13" s="221"/>
      <c r="HV13" s="221"/>
      <c r="HW13" s="221"/>
      <c r="HX13" s="221"/>
      <c r="HY13" s="221"/>
      <c r="HZ13" s="221"/>
      <c r="IA13" s="221"/>
      <c r="IB13" s="221"/>
      <c r="IC13" s="221"/>
      <c r="ID13" s="221"/>
      <c r="IE13" s="221"/>
      <c r="IF13" s="221"/>
      <c r="IG13" s="221"/>
      <c r="IH13" s="221"/>
      <c r="II13" s="221"/>
      <c r="IJ13" s="221"/>
      <c r="IK13" s="221"/>
      <c r="IL13" s="221"/>
      <c r="IM13" s="221"/>
      <c r="IN13" s="221"/>
      <c r="IO13" s="221"/>
      <c r="IP13" s="221"/>
      <c r="IQ13" s="221"/>
      <c r="IR13" s="221"/>
      <c r="IS13" s="221"/>
      <c r="IT13" s="221"/>
      <c r="IU13" s="221"/>
      <c r="IV13" s="221"/>
      <c r="IW13" s="221"/>
      <c r="IX13" s="221"/>
      <c r="IY13" s="221"/>
      <c r="IZ13" s="221"/>
      <c r="JA13" s="221"/>
      <c r="JB13" s="221"/>
      <c r="JC13" s="221"/>
      <c r="JD13" s="221"/>
      <c r="JE13" s="221"/>
      <c r="JF13" s="221"/>
      <c r="JG13" s="221"/>
      <c r="JH13" s="221"/>
      <c r="JI13" s="221"/>
      <c r="JJ13" s="221"/>
      <c r="JK13" s="221"/>
      <c r="JL13" s="221"/>
      <c r="JM13" s="221"/>
      <c r="JN13" s="221"/>
      <c r="JO13" s="221"/>
      <c r="JP13" s="221"/>
      <c r="JQ13" s="221"/>
      <c r="JR13" s="221"/>
      <c r="JS13" s="221"/>
      <c r="JT13" s="221"/>
      <c r="JU13" s="221"/>
      <c r="JV13" s="221"/>
      <c r="JW13" s="221"/>
      <c r="JX13" s="221"/>
      <c r="JY13" s="221"/>
      <c r="JZ13" s="221"/>
      <c r="KA13" s="221"/>
      <c r="KB13" s="221"/>
      <c r="KC13" s="221"/>
      <c r="KD13" s="221"/>
      <c r="KE13" s="221"/>
      <c r="KF13" s="221"/>
      <c r="KG13" s="221"/>
      <c r="KH13" s="221"/>
      <c r="KI13" s="221"/>
      <c r="KJ13" s="221"/>
      <c r="KK13" s="221"/>
      <c r="KL13" s="221"/>
      <c r="KM13" s="221"/>
      <c r="KN13" s="221"/>
      <c r="KO13" s="221"/>
      <c r="KP13" s="221"/>
      <c r="KQ13" s="221"/>
      <c r="KR13" s="221"/>
      <c r="KS13" s="221"/>
      <c r="KT13" s="221"/>
      <c r="KU13" s="221"/>
      <c r="KV13" s="221"/>
      <c r="KW13" s="221"/>
      <c r="KX13" s="221"/>
      <c r="KY13" s="221"/>
      <c r="KZ13" s="221"/>
      <c r="LA13" s="221"/>
      <c r="LB13" s="221"/>
      <c r="LC13" s="221"/>
      <c r="LD13" s="221"/>
      <c r="LE13" s="221"/>
      <c r="LF13" s="221"/>
      <c r="LG13" s="221"/>
      <c r="LH13" s="221"/>
      <c r="LI13" s="221"/>
      <c r="LJ13" s="221"/>
      <c r="LK13" s="221"/>
      <c r="LL13" s="221"/>
      <c r="LM13" s="221"/>
      <c r="LN13" s="221"/>
      <c r="LO13" s="221"/>
      <c r="LP13" s="221"/>
      <c r="LQ13" s="221"/>
      <c r="LR13" s="221"/>
      <c r="LS13" s="221"/>
      <c r="LT13" s="221"/>
      <c r="LU13" s="221"/>
      <c r="LV13" s="221"/>
      <c r="LW13" s="221"/>
      <c r="LX13" s="221"/>
      <c r="LY13" s="221"/>
      <c r="LZ13" s="221"/>
      <c r="MA13" s="221"/>
      <c r="MB13" s="221"/>
      <c r="MC13" s="221"/>
      <c r="MD13" s="221"/>
      <c r="ME13" s="221"/>
      <c r="MF13" s="221"/>
      <c r="MG13" s="221"/>
      <c r="MH13" s="221"/>
      <c r="MI13" s="221"/>
      <c r="MJ13" s="221"/>
      <c r="MK13" s="221"/>
      <c r="ML13" s="221"/>
      <c r="MM13" s="221"/>
      <c r="MN13" s="221"/>
      <c r="MO13" s="221"/>
      <c r="MP13" s="221"/>
      <c r="MQ13" s="221"/>
      <c r="MR13" s="221"/>
      <c r="MS13" s="221"/>
      <c r="MT13" s="221"/>
      <c r="MU13" s="221"/>
      <c r="MV13" s="221"/>
      <c r="MW13" s="221"/>
      <c r="MX13" s="221"/>
      <c r="MY13" s="221"/>
      <c r="MZ13" s="221"/>
      <c r="NA13" s="221"/>
      <c r="NB13" s="221"/>
      <c r="NC13" s="221"/>
      <c r="ND13" s="221"/>
      <c r="NE13" s="221"/>
      <c r="NF13" s="221"/>
      <c r="NG13" s="221"/>
      <c r="NH13" s="221"/>
      <c r="NI13" s="221"/>
      <c r="NJ13" s="221"/>
      <c r="NK13" s="221"/>
      <c r="NL13" s="221"/>
      <c r="NM13" s="221"/>
      <c r="NN13" s="221"/>
      <c r="NO13" s="221"/>
      <c r="NP13" s="221"/>
      <c r="NQ13" s="221"/>
      <c r="NR13" s="221"/>
      <c r="NS13" s="221"/>
      <c r="NT13" s="221"/>
      <c r="NU13" s="221"/>
      <c r="NV13" s="221"/>
      <c r="NW13" s="221"/>
      <c r="NX13" s="221"/>
      <c r="NY13" s="221"/>
      <c r="NZ13" s="221"/>
      <c r="OA13" s="221"/>
      <c r="OB13" s="221"/>
      <c r="OC13" s="221"/>
      <c r="OD13" s="221"/>
      <c r="OE13" s="221"/>
      <c r="OF13" s="221"/>
      <c r="OG13" s="221"/>
      <c r="OH13" s="221"/>
      <c r="OI13" s="221"/>
      <c r="OJ13" s="221"/>
      <c r="OK13" s="221"/>
      <c r="OL13" s="221"/>
      <c r="OM13" s="221"/>
      <c r="ON13" s="221"/>
      <c r="OO13" s="221"/>
      <c r="OP13" s="221"/>
      <c r="OQ13" s="221"/>
      <c r="OR13" s="221"/>
      <c r="OS13" s="221"/>
      <c r="OT13" s="221"/>
      <c r="OU13" s="221"/>
      <c r="OV13" s="221"/>
      <c r="OW13" s="221"/>
      <c r="OX13" s="221"/>
      <c r="OY13" s="221"/>
      <c r="OZ13" s="221"/>
      <c r="PA13" s="221"/>
      <c r="PB13" s="221"/>
      <c r="PC13" s="221"/>
      <c r="PD13" s="221"/>
      <c r="PE13" s="221"/>
      <c r="PF13" s="221"/>
      <c r="PG13" s="221"/>
      <c r="PH13" s="221"/>
      <c r="PI13" s="221"/>
      <c r="PJ13" s="221"/>
      <c r="PK13" s="221"/>
      <c r="PL13" s="221"/>
      <c r="PM13" s="221"/>
      <c r="PN13" s="221"/>
      <c r="PO13" s="221"/>
      <c r="PP13" s="221"/>
      <c r="PQ13" s="221"/>
      <c r="PR13" s="221"/>
      <c r="PS13" s="221"/>
      <c r="PT13" s="221"/>
      <c r="PU13" s="221"/>
      <c r="PV13" s="221"/>
      <c r="PW13" s="221"/>
      <c r="PX13" s="221"/>
      <c r="PY13" s="221"/>
      <c r="PZ13" s="221"/>
      <c r="QA13" s="221"/>
      <c r="QB13" s="221"/>
      <c r="QC13" s="221"/>
      <c r="QD13" s="221"/>
      <c r="QE13" s="221"/>
      <c r="QF13" s="221"/>
      <c r="QG13" s="221"/>
      <c r="QH13" s="221"/>
      <c r="QI13" s="221"/>
      <c r="QJ13" s="221"/>
      <c r="QK13" s="221"/>
      <c r="QL13" s="221"/>
      <c r="QM13" s="221"/>
      <c r="QN13" s="221"/>
      <c r="QO13" s="221"/>
      <c r="QP13" s="221"/>
      <c r="QQ13" s="221"/>
      <c r="QR13" s="221"/>
      <c r="QS13" s="221"/>
      <c r="QT13" s="221"/>
      <c r="QU13" s="221"/>
      <c r="QV13" s="221"/>
      <c r="QW13" s="221"/>
      <c r="QX13" s="221"/>
      <c r="QY13" s="221"/>
      <c r="QZ13" s="221"/>
      <c r="RA13" s="221"/>
      <c r="RB13" s="221"/>
      <c r="RC13" s="221"/>
      <c r="RD13" s="221"/>
      <c r="RE13" s="221"/>
      <c r="RF13" s="221"/>
      <c r="RG13" s="221"/>
      <c r="RH13" s="221"/>
      <c r="RI13" s="221"/>
      <c r="RJ13" s="221"/>
      <c r="RK13" s="221"/>
      <c r="RL13" s="221"/>
      <c r="RM13" s="221"/>
      <c r="RN13" s="221"/>
      <c r="RO13" s="221"/>
      <c r="RP13" s="221"/>
      <c r="RQ13" s="221"/>
      <c r="RR13" s="221"/>
      <c r="RS13" s="221"/>
      <c r="RT13" s="221"/>
      <c r="RU13" s="221"/>
      <c r="RV13" s="221"/>
      <c r="RW13" s="221"/>
      <c r="RX13" s="221"/>
      <c r="RY13" s="221"/>
      <c r="RZ13" s="221"/>
      <c r="SA13" s="221"/>
      <c r="SB13" s="221"/>
      <c r="SC13" s="221"/>
      <c r="SD13" s="221"/>
      <c r="SE13" s="221"/>
      <c r="SF13" s="221"/>
      <c r="SG13" s="221"/>
      <c r="SH13" s="221"/>
      <c r="SI13" s="221"/>
      <c r="SJ13" s="221"/>
      <c r="SK13" s="221"/>
      <c r="SL13" s="221"/>
      <c r="SM13" s="221"/>
      <c r="SN13" s="221"/>
      <c r="SO13" s="221"/>
      <c r="SP13" s="221"/>
      <c r="SQ13" s="221"/>
      <c r="SR13" s="221"/>
      <c r="SS13" s="221"/>
      <c r="ST13" s="221"/>
      <c r="SU13" s="221"/>
      <c r="SV13" s="221"/>
      <c r="SW13" s="221"/>
      <c r="SX13" s="221"/>
      <c r="SY13" s="221"/>
      <c r="SZ13" s="221"/>
      <c r="TA13" s="221"/>
      <c r="TB13" s="221"/>
      <c r="TC13" s="221"/>
      <c r="TD13" s="221"/>
      <c r="TE13" s="221"/>
      <c r="TF13" s="221"/>
      <c r="TG13" s="221"/>
      <c r="TH13" s="221"/>
      <c r="TI13" s="221"/>
      <c r="TJ13" s="221"/>
      <c r="TK13" s="221"/>
      <c r="TL13" s="221"/>
      <c r="TM13" s="221"/>
      <c r="TN13" s="221"/>
      <c r="TO13" s="221"/>
      <c r="TP13" s="221"/>
      <c r="TQ13" s="221"/>
      <c r="TR13" s="221"/>
      <c r="TS13" s="221"/>
      <c r="TT13" s="221"/>
      <c r="TU13" s="221"/>
      <c r="TV13" s="221"/>
      <c r="TW13" s="221"/>
      <c r="TX13" s="221"/>
      <c r="TY13" s="221"/>
      <c r="TZ13" s="221"/>
      <c r="UA13" s="221"/>
      <c r="UB13" s="221"/>
      <c r="UC13" s="221"/>
      <c r="UD13" s="221"/>
      <c r="UE13" s="221"/>
      <c r="UF13" s="221"/>
      <c r="UG13" s="221"/>
      <c r="UH13" s="221"/>
      <c r="UI13" s="221"/>
      <c r="UJ13" s="221"/>
      <c r="UK13" s="221"/>
      <c r="UL13" s="221"/>
      <c r="UM13" s="221"/>
      <c r="UN13" s="221"/>
      <c r="UO13" s="221"/>
      <c r="UP13" s="221"/>
      <c r="UQ13" s="221"/>
      <c r="UR13" s="221"/>
      <c r="US13" s="221"/>
      <c r="UT13" s="221"/>
      <c r="UU13" s="221"/>
      <c r="UV13" s="221"/>
      <c r="UW13" s="221"/>
      <c r="UX13" s="221"/>
      <c r="UY13" s="221"/>
      <c r="UZ13" s="221"/>
      <c r="VA13" s="221"/>
      <c r="VB13" s="221"/>
      <c r="VC13" s="221"/>
      <c r="VD13" s="221"/>
      <c r="VE13" s="221"/>
      <c r="VF13" s="221"/>
      <c r="VG13" s="221"/>
      <c r="VH13" s="221"/>
      <c r="VI13" s="221"/>
      <c r="VJ13" s="221"/>
      <c r="VK13" s="221"/>
      <c r="VL13" s="221"/>
      <c r="VM13" s="221"/>
      <c r="VN13" s="221"/>
      <c r="VO13" s="221"/>
      <c r="VP13" s="221"/>
      <c r="VQ13" s="221"/>
      <c r="VR13" s="221"/>
      <c r="VS13" s="221"/>
      <c r="VT13" s="221"/>
      <c r="VU13" s="221"/>
      <c r="VV13" s="221"/>
      <c r="VW13" s="221"/>
      <c r="VX13" s="221"/>
      <c r="VY13" s="221"/>
      <c r="VZ13" s="221"/>
      <c r="WA13" s="221"/>
      <c r="WB13" s="221"/>
      <c r="WC13" s="221"/>
      <c r="WD13" s="221"/>
      <c r="WE13" s="221"/>
      <c r="WF13" s="221"/>
      <c r="WG13" s="221"/>
      <c r="WH13" s="221"/>
      <c r="WI13" s="221"/>
      <c r="WJ13" s="221"/>
      <c r="WK13" s="221"/>
      <c r="WL13" s="221"/>
      <c r="WM13" s="221"/>
      <c r="WN13" s="221"/>
      <c r="WO13" s="221"/>
      <c r="WP13" s="221"/>
      <c r="WQ13" s="221"/>
      <c r="WR13" s="221"/>
      <c r="WS13" s="221"/>
      <c r="WT13" s="221"/>
      <c r="WU13" s="221"/>
      <c r="WV13" s="221"/>
      <c r="WW13" s="221"/>
      <c r="WX13" s="221"/>
      <c r="WY13" s="221"/>
      <c r="WZ13" s="221"/>
      <c r="XA13" s="221"/>
      <c r="XB13" s="221"/>
      <c r="XC13" s="221"/>
      <c r="XD13" s="221"/>
      <c r="XE13" s="221"/>
      <c r="XF13" s="221"/>
      <c r="XG13" s="221"/>
      <c r="XH13" s="221"/>
      <c r="XI13" s="221"/>
      <c r="XJ13" s="221"/>
      <c r="XK13" s="221"/>
      <c r="XL13" s="221"/>
      <c r="XM13" s="221"/>
      <c r="XN13" s="221"/>
      <c r="XO13" s="221"/>
      <c r="XP13" s="221"/>
      <c r="XQ13" s="221"/>
      <c r="XR13" s="221"/>
      <c r="XS13" s="221"/>
      <c r="XT13" s="221"/>
      <c r="XU13" s="221"/>
      <c r="XV13" s="221"/>
      <c r="XW13" s="221"/>
      <c r="XX13" s="221"/>
      <c r="XY13" s="221"/>
      <c r="XZ13" s="221"/>
      <c r="YA13" s="221"/>
      <c r="YB13" s="221"/>
      <c r="YC13" s="221"/>
      <c r="YD13" s="221"/>
      <c r="YE13" s="221"/>
      <c r="YF13" s="221"/>
      <c r="YG13" s="221"/>
      <c r="YH13" s="221"/>
      <c r="YI13" s="221"/>
      <c r="YJ13" s="221"/>
      <c r="YK13" s="221"/>
      <c r="YL13" s="221"/>
      <c r="YM13" s="221"/>
      <c r="YN13" s="221"/>
      <c r="YO13" s="221"/>
      <c r="YP13" s="221"/>
      <c r="YQ13" s="221"/>
      <c r="YR13" s="221"/>
      <c r="YS13" s="221"/>
      <c r="YT13" s="221"/>
      <c r="YU13" s="221"/>
      <c r="YV13" s="221"/>
      <c r="YW13" s="221"/>
      <c r="YX13" s="221"/>
      <c r="YY13" s="221"/>
      <c r="YZ13" s="221"/>
      <c r="ZA13" s="221"/>
      <c r="ZB13" s="221"/>
      <c r="ZC13" s="221"/>
      <c r="ZD13" s="221"/>
      <c r="ZE13" s="221"/>
      <c r="ZF13" s="221"/>
      <c r="ZG13" s="221"/>
      <c r="ZH13" s="221"/>
      <c r="ZI13" s="221"/>
      <c r="ZJ13" s="221"/>
      <c r="ZK13" s="221"/>
      <c r="ZL13" s="221"/>
      <c r="ZM13" s="221"/>
      <c r="ZN13" s="221"/>
      <c r="ZO13" s="221"/>
      <c r="ZP13" s="221"/>
      <c r="ZQ13" s="221"/>
      <c r="ZR13" s="221"/>
      <c r="ZS13" s="221"/>
      <c r="ZT13" s="221"/>
      <c r="ZU13" s="221"/>
      <c r="ZV13" s="221"/>
      <c r="ZW13" s="221"/>
      <c r="ZX13" s="221"/>
      <c r="ZY13" s="221"/>
      <c r="ZZ13" s="221"/>
      <c r="AAA13" s="221"/>
      <c r="AAB13" s="221"/>
      <c r="AAC13" s="221"/>
      <c r="AAD13" s="221"/>
      <c r="AAE13" s="221"/>
      <c r="AAF13" s="221"/>
      <c r="AAG13" s="221"/>
      <c r="AAH13" s="221"/>
      <c r="AAI13" s="221"/>
      <c r="AAJ13" s="221"/>
      <c r="AAK13" s="221"/>
      <c r="AAL13" s="221"/>
      <c r="AAM13" s="221"/>
      <c r="AAN13" s="221"/>
      <c r="AAO13" s="221"/>
      <c r="AAP13" s="221"/>
      <c r="AAQ13" s="221"/>
      <c r="AAR13" s="221"/>
      <c r="AAS13" s="221"/>
      <c r="AAT13" s="221"/>
      <c r="AAU13" s="221"/>
      <c r="AAV13" s="221"/>
      <c r="AAW13" s="221"/>
      <c r="AAX13" s="221"/>
      <c r="AAY13" s="221"/>
      <c r="AAZ13" s="221"/>
      <c r="ABA13" s="221"/>
      <c r="ABB13" s="221"/>
      <c r="ABC13" s="221"/>
      <c r="ABD13" s="221"/>
      <c r="ABE13" s="221"/>
      <c r="ABF13" s="221"/>
      <c r="ABG13" s="221"/>
      <c r="ABH13" s="221"/>
      <c r="ABI13" s="221"/>
      <c r="ABJ13" s="221"/>
      <c r="ABK13" s="221"/>
      <c r="ABL13" s="221"/>
      <c r="ABM13" s="221"/>
      <c r="ABN13" s="221"/>
      <c r="ABO13" s="221"/>
      <c r="ABP13" s="221"/>
      <c r="ABQ13" s="221"/>
      <c r="ABR13" s="221"/>
      <c r="ABS13" s="221"/>
      <c r="ABT13" s="221"/>
      <c r="ABU13" s="221"/>
      <c r="ABV13" s="221"/>
      <c r="ABW13" s="221"/>
      <c r="ABX13" s="221"/>
      <c r="ABY13" s="221"/>
      <c r="ABZ13" s="221"/>
      <c r="ACA13" s="221"/>
      <c r="ACB13" s="221"/>
      <c r="ACC13" s="221"/>
      <c r="ACD13" s="221"/>
      <c r="ACE13" s="221"/>
      <c r="ACF13" s="221"/>
      <c r="ACG13" s="221"/>
      <c r="ACH13" s="221"/>
      <c r="ACI13" s="221"/>
      <c r="ACJ13" s="221"/>
      <c r="ACK13" s="221"/>
      <c r="ACL13" s="221"/>
      <c r="ACM13" s="221"/>
      <c r="ACN13" s="221"/>
      <c r="ACO13" s="221"/>
      <c r="ACP13" s="221"/>
      <c r="ACQ13" s="221"/>
      <c r="ACR13" s="221"/>
      <c r="ACS13" s="221"/>
      <c r="ACT13" s="221"/>
      <c r="ACU13" s="221"/>
      <c r="ACV13" s="221"/>
      <c r="ACW13" s="221"/>
      <c r="ACX13" s="221"/>
      <c r="ACY13" s="221"/>
      <c r="ACZ13" s="221"/>
      <c r="ADA13" s="221"/>
      <c r="ADB13" s="221"/>
      <c r="ADC13" s="221"/>
      <c r="ADD13" s="221"/>
      <c r="ADE13" s="221"/>
      <c r="ADF13" s="221"/>
      <c r="ADG13" s="221"/>
      <c r="ADH13" s="221"/>
      <c r="ADI13" s="221"/>
      <c r="ADJ13" s="221"/>
      <c r="ADK13" s="221"/>
      <c r="ADL13" s="221"/>
      <c r="ADM13" s="221"/>
      <c r="ADN13" s="221"/>
      <c r="ADO13" s="221"/>
      <c r="ADP13" s="221"/>
      <c r="ADQ13" s="221"/>
      <c r="ADR13" s="221"/>
      <c r="ADS13" s="221"/>
      <c r="ADT13" s="221"/>
      <c r="ADU13" s="221"/>
      <c r="ADV13" s="221"/>
      <c r="ADW13" s="221"/>
      <c r="ADX13" s="221"/>
      <c r="ADY13" s="221"/>
      <c r="ADZ13" s="221"/>
      <c r="AEA13" s="221"/>
      <c r="AEB13" s="221"/>
      <c r="AEC13" s="221"/>
      <c r="AED13" s="221"/>
      <c r="AEE13" s="221"/>
      <c r="AEF13" s="221"/>
      <c r="AEG13" s="221"/>
      <c r="AEH13" s="221"/>
      <c r="AEI13" s="221"/>
      <c r="AEJ13" s="221"/>
      <c r="AEK13" s="221"/>
      <c r="AEL13" s="221"/>
      <c r="AEM13" s="221"/>
      <c r="AEN13" s="221"/>
      <c r="AEO13" s="221"/>
      <c r="AEP13" s="221"/>
      <c r="AEQ13" s="221"/>
      <c r="AER13" s="221"/>
      <c r="AES13" s="221"/>
      <c r="AET13" s="221"/>
      <c r="AEU13" s="221"/>
      <c r="AEV13" s="221"/>
      <c r="AEW13" s="221"/>
      <c r="AEX13" s="221"/>
      <c r="AEY13" s="221"/>
      <c r="AEZ13" s="221"/>
      <c r="AFA13" s="221"/>
      <c r="AFB13" s="221"/>
      <c r="AFC13" s="221"/>
      <c r="AFD13" s="221"/>
      <c r="AFE13" s="221"/>
      <c r="AFF13" s="221"/>
      <c r="AFG13" s="221"/>
      <c r="AFH13" s="221"/>
      <c r="AFI13" s="221"/>
      <c r="AFJ13" s="221"/>
      <c r="AFK13" s="221"/>
      <c r="AFL13" s="221"/>
      <c r="AFM13" s="221"/>
      <c r="AFN13" s="221"/>
      <c r="AFO13" s="221"/>
      <c r="AFP13" s="221"/>
      <c r="AFQ13" s="221"/>
      <c r="AFR13" s="221"/>
      <c r="AFS13" s="221"/>
      <c r="AFT13" s="221"/>
      <c r="AFU13" s="221"/>
      <c r="AFV13" s="221"/>
      <c r="AFW13" s="221"/>
      <c r="AFX13" s="221"/>
      <c r="AFY13" s="221"/>
      <c r="AFZ13" s="221"/>
      <c r="AGA13" s="221"/>
      <c r="AGB13" s="221"/>
      <c r="AGC13" s="221"/>
      <c r="AGD13" s="221"/>
      <c r="AGE13" s="221"/>
      <c r="AGF13" s="221"/>
      <c r="AGG13" s="221"/>
      <c r="AGH13" s="221"/>
      <c r="AGI13" s="221"/>
      <c r="AGJ13" s="221"/>
      <c r="AGK13" s="221"/>
      <c r="AGL13" s="221"/>
      <c r="AGM13" s="221"/>
      <c r="AGN13" s="221"/>
      <c r="AGO13" s="221"/>
      <c r="AGP13" s="221"/>
      <c r="AGQ13" s="221"/>
      <c r="AGR13" s="221"/>
      <c r="AGS13" s="221"/>
      <c r="AGT13" s="221"/>
      <c r="AGU13" s="221"/>
      <c r="AGV13" s="221"/>
      <c r="AGW13" s="221"/>
      <c r="AGX13" s="221"/>
      <c r="AGY13" s="221"/>
      <c r="AGZ13" s="221"/>
      <c r="AHA13" s="221"/>
      <c r="AHB13" s="221"/>
      <c r="AHC13" s="221"/>
      <c r="AHD13" s="221"/>
      <c r="AHE13" s="221"/>
      <c r="AHF13" s="221"/>
      <c r="AHG13" s="221"/>
      <c r="AHH13" s="221"/>
      <c r="AHI13" s="221"/>
      <c r="AHJ13" s="221"/>
      <c r="AHK13" s="221"/>
      <c r="AHL13" s="221"/>
      <c r="AHM13" s="221"/>
      <c r="AHN13" s="221"/>
      <c r="AHO13" s="221"/>
      <c r="AHP13" s="221"/>
      <c r="AHQ13" s="221"/>
      <c r="AHR13" s="221"/>
      <c r="AHS13" s="221"/>
      <c r="AHT13" s="221"/>
      <c r="AHU13" s="221"/>
      <c r="AHV13" s="221"/>
      <c r="AHW13" s="221"/>
      <c r="AHX13" s="221"/>
      <c r="AHY13" s="221"/>
      <c r="AHZ13" s="221"/>
      <c r="AIA13" s="221"/>
      <c r="AIB13" s="221"/>
      <c r="AIC13" s="221"/>
      <c r="AID13" s="221"/>
      <c r="AIE13" s="221"/>
      <c r="AIF13" s="221"/>
      <c r="AIG13" s="221"/>
      <c r="AIH13" s="221"/>
      <c r="AII13" s="221"/>
      <c r="AIJ13" s="221"/>
      <c r="AIK13" s="221"/>
      <c r="AIL13" s="221"/>
      <c r="AIM13" s="221"/>
      <c r="AIN13" s="221"/>
      <c r="AIO13" s="221"/>
      <c r="AIP13" s="221"/>
      <c r="AIQ13" s="221"/>
      <c r="AIR13" s="221"/>
      <c r="AIS13" s="221"/>
      <c r="AIT13" s="221"/>
      <c r="AIU13" s="221"/>
      <c r="AIV13" s="221"/>
      <c r="AIW13" s="221"/>
      <c r="AIX13" s="221"/>
      <c r="AIY13" s="221"/>
      <c r="AIZ13" s="221"/>
      <c r="AJA13" s="221"/>
      <c r="AJB13" s="221"/>
      <c r="AJC13" s="221"/>
      <c r="AJD13" s="221"/>
      <c r="AJE13" s="221"/>
      <c r="AJF13" s="221"/>
      <c r="AJG13" s="221"/>
      <c r="AJH13" s="221"/>
      <c r="AJI13" s="221"/>
      <c r="AJJ13" s="221"/>
      <c r="AJK13" s="221"/>
      <c r="AJL13" s="221"/>
      <c r="AJM13" s="221"/>
      <c r="AJN13" s="221"/>
      <c r="AJO13" s="221"/>
      <c r="AJP13" s="221"/>
      <c r="AJQ13" s="221"/>
      <c r="AJR13" s="221"/>
      <c r="AJS13" s="221"/>
      <c r="AJT13" s="221"/>
      <c r="AJU13" s="221"/>
      <c r="AJV13" s="221"/>
      <c r="AJW13" s="221"/>
      <c r="AJX13" s="221"/>
      <c r="AJY13" s="221"/>
      <c r="AJZ13" s="221"/>
      <c r="AKA13" s="221"/>
      <c r="AKB13" s="221"/>
      <c r="AKC13" s="221"/>
      <c r="AKD13" s="221"/>
      <c r="AKE13" s="221"/>
      <c r="AKF13" s="221"/>
      <c r="AKG13" s="221"/>
      <c r="AKH13" s="221"/>
      <c r="AKI13" s="221"/>
      <c r="AKJ13" s="221"/>
      <c r="AKK13" s="221"/>
      <c r="AKL13" s="221"/>
      <c r="AKM13" s="221"/>
      <c r="AKN13" s="221"/>
      <c r="AKO13" s="221"/>
      <c r="AKP13" s="221"/>
      <c r="AKQ13" s="221"/>
      <c r="AKR13" s="221"/>
      <c r="AKS13" s="221"/>
      <c r="AKT13" s="221"/>
      <c r="AKU13" s="221"/>
      <c r="AKV13" s="221"/>
      <c r="AKW13" s="221"/>
      <c r="AKX13" s="221"/>
      <c r="AKY13" s="221"/>
      <c r="AKZ13" s="221"/>
      <c r="ALA13" s="221"/>
      <c r="ALB13" s="221"/>
      <c r="ALC13" s="221"/>
      <c r="ALD13" s="221"/>
      <c r="ALE13" s="221"/>
      <c r="ALF13" s="221"/>
      <c r="ALG13" s="221"/>
      <c r="ALH13" s="221"/>
      <c r="ALI13" s="221"/>
      <c r="ALJ13" s="221"/>
      <c r="ALK13" s="221"/>
      <c r="ALL13" s="221"/>
      <c r="ALM13" s="221"/>
      <c r="ALN13" s="221"/>
      <c r="ALO13" s="221"/>
      <c r="ALP13" s="221"/>
      <c r="ALQ13" s="221"/>
      <c r="ALR13" s="221"/>
      <c r="ALS13" s="221"/>
      <c r="ALT13" s="221"/>
      <c r="ALU13" s="221"/>
      <c r="ALV13" s="221"/>
      <c r="ALW13" s="221"/>
      <c r="ALX13" s="221"/>
      <c r="ALY13" s="221"/>
      <c r="ALZ13" s="221"/>
      <c r="AMA13" s="221"/>
      <c r="AMB13" s="221"/>
      <c r="AMC13" s="221"/>
      <c r="AMD13" s="221"/>
      <c r="AME13" s="221"/>
      <c r="AMF13" s="221"/>
      <c r="AMG13" s="221"/>
      <c r="AMH13" s="221"/>
      <c r="AMI13" s="221"/>
      <c r="AMJ13" s="221"/>
      <c r="AMK13" s="221"/>
    </row>
    <row r="14" spans="1:1025" s="228" customFormat="1" x14ac:dyDescent="0.25">
      <c r="A14" s="221" t="s">
        <v>180</v>
      </c>
      <c r="B14" s="221" t="s">
        <v>189</v>
      </c>
      <c r="C14" s="227" t="str">
        <f>'common foods'!D88</f>
        <v>05068</v>
      </c>
      <c r="D14" s="224">
        <v>790</v>
      </c>
      <c r="E14" s="224">
        <v>19.5</v>
      </c>
      <c r="F14" s="224">
        <v>4.8</v>
      </c>
      <c r="G14" s="224">
        <v>0</v>
      </c>
      <c r="H14" s="224">
        <v>0</v>
      </c>
      <c r="I14" s="224">
        <v>0</v>
      </c>
      <c r="J14" s="224">
        <v>23</v>
      </c>
      <c r="K14" s="224">
        <v>35</v>
      </c>
      <c r="L14" s="221"/>
      <c r="M14" s="221"/>
    </row>
    <row r="15" spans="1:1025" s="236" customFormat="1" ht="15.75" customHeight="1" x14ac:dyDescent="0.25">
      <c r="A15" s="221" t="s">
        <v>180</v>
      </c>
      <c r="B15" s="221" t="s">
        <v>191</v>
      </c>
      <c r="C15" s="227" t="str">
        <f>'common foods'!D104</f>
        <v>05089</v>
      </c>
      <c r="D15" s="233">
        <v>613</v>
      </c>
      <c r="E15" s="233">
        <v>5.8</v>
      </c>
      <c r="F15" s="233">
        <v>2.6</v>
      </c>
      <c r="G15" s="233">
        <v>0</v>
      </c>
      <c r="H15" s="233">
        <v>0</v>
      </c>
      <c r="I15" s="233">
        <v>0</v>
      </c>
      <c r="J15" s="233">
        <v>23.9</v>
      </c>
      <c r="K15" s="233">
        <v>37</v>
      </c>
      <c r="L15" s="221"/>
      <c r="M15" s="221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spans="1:1025" s="228" customFormat="1" x14ac:dyDescent="0.25">
      <c r="A16" s="221" t="s">
        <v>180</v>
      </c>
      <c r="B16" s="221" t="s">
        <v>195</v>
      </c>
      <c r="C16" s="227" t="str">
        <f>'common foods'!D89</f>
        <v>05069</v>
      </c>
      <c r="D16" s="224">
        <v>700.39</v>
      </c>
      <c r="E16" s="224">
        <v>4.5999999999999996</v>
      </c>
      <c r="F16" s="224">
        <v>1.482</v>
      </c>
      <c r="G16" s="224">
        <v>0</v>
      </c>
      <c r="H16" s="224">
        <v>0</v>
      </c>
      <c r="I16" s="224">
        <v>0</v>
      </c>
      <c r="J16" s="224">
        <v>31.19</v>
      </c>
      <c r="K16" s="224">
        <v>65</v>
      </c>
      <c r="L16" s="221"/>
      <c r="M16" s="221"/>
    </row>
    <row r="17" spans="1:1025" s="221" customFormat="1" x14ac:dyDescent="0.25">
      <c r="A17" s="221" t="s">
        <v>348</v>
      </c>
      <c r="B17" s="221" t="s">
        <v>361</v>
      </c>
      <c r="C17" s="227" t="str">
        <f>'common foods'!$D$172</f>
        <v>09110</v>
      </c>
      <c r="D17" s="223">
        <v>175</v>
      </c>
      <c r="E17" s="224">
        <v>0</v>
      </c>
      <c r="F17" s="224">
        <v>0</v>
      </c>
      <c r="G17" s="223">
        <v>10.3</v>
      </c>
      <c r="H17" s="223">
        <v>10.3</v>
      </c>
      <c r="I17" s="224">
        <v>0</v>
      </c>
      <c r="J17" s="224">
        <v>0</v>
      </c>
      <c r="K17" s="223">
        <v>110</v>
      </c>
    </row>
    <row r="18" spans="1:1025" s="225" customFormat="1" x14ac:dyDescent="0.25">
      <c r="A18" s="221" t="s">
        <v>180</v>
      </c>
      <c r="B18" s="221" t="s">
        <v>197</v>
      </c>
      <c r="C18" s="227" t="str">
        <f>'common foods'!D90</f>
        <v>05070</v>
      </c>
      <c r="D18" s="224">
        <v>700.39</v>
      </c>
      <c r="E18" s="224">
        <v>4.5999999999999996</v>
      </c>
      <c r="F18" s="224">
        <v>1.482</v>
      </c>
      <c r="G18" s="224">
        <v>0</v>
      </c>
      <c r="H18" s="224">
        <v>0</v>
      </c>
      <c r="I18" s="224">
        <v>0</v>
      </c>
      <c r="J18" s="224">
        <v>31.19</v>
      </c>
      <c r="K18" s="224">
        <v>65</v>
      </c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1"/>
      <c r="DN18" s="221"/>
      <c r="DO18" s="221"/>
      <c r="DP18" s="221"/>
      <c r="DQ18" s="221"/>
      <c r="DR18" s="221"/>
      <c r="DS18" s="221"/>
      <c r="DT18" s="221"/>
      <c r="DU18" s="221"/>
      <c r="DV18" s="221"/>
      <c r="DW18" s="221"/>
      <c r="DX18" s="221"/>
      <c r="DY18" s="221"/>
      <c r="DZ18" s="221"/>
      <c r="EA18" s="221"/>
      <c r="EB18" s="221"/>
      <c r="EC18" s="221"/>
      <c r="ED18" s="221"/>
      <c r="EE18" s="221"/>
      <c r="EF18" s="221"/>
      <c r="EG18" s="221"/>
      <c r="EH18" s="221"/>
      <c r="EI18" s="221"/>
      <c r="EJ18" s="221"/>
      <c r="EK18" s="221"/>
      <c r="EL18" s="221"/>
      <c r="EM18" s="221"/>
      <c r="EN18" s="221"/>
      <c r="EO18" s="221"/>
      <c r="EP18" s="221"/>
      <c r="EQ18" s="221"/>
      <c r="ER18" s="221"/>
      <c r="ES18" s="221"/>
      <c r="ET18" s="221"/>
      <c r="EU18" s="221"/>
      <c r="EV18" s="221"/>
      <c r="EW18" s="221"/>
      <c r="EX18" s="221"/>
      <c r="EY18" s="221"/>
      <c r="EZ18" s="221"/>
      <c r="FA18" s="221"/>
      <c r="FB18" s="221"/>
      <c r="FC18" s="221"/>
      <c r="FD18" s="221"/>
      <c r="FE18" s="221"/>
      <c r="FF18" s="221"/>
      <c r="FG18" s="221"/>
      <c r="FH18" s="221"/>
      <c r="FI18" s="221"/>
      <c r="FJ18" s="221"/>
      <c r="FK18" s="221"/>
      <c r="FL18" s="221"/>
      <c r="FM18" s="221"/>
      <c r="FN18" s="221"/>
      <c r="FO18" s="221"/>
      <c r="FP18" s="221"/>
      <c r="FQ18" s="221"/>
      <c r="FR18" s="221"/>
      <c r="FS18" s="221"/>
      <c r="FT18" s="221"/>
      <c r="FU18" s="221"/>
      <c r="FV18" s="221"/>
      <c r="FW18" s="221"/>
      <c r="FX18" s="221"/>
      <c r="FY18" s="221"/>
      <c r="FZ18" s="221"/>
      <c r="GA18" s="221"/>
      <c r="GB18" s="221"/>
      <c r="GC18" s="221"/>
      <c r="GD18" s="221"/>
      <c r="GE18" s="221"/>
      <c r="GF18" s="221"/>
      <c r="GG18" s="221"/>
      <c r="GH18" s="221"/>
      <c r="GI18" s="221"/>
      <c r="GJ18" s="221"/>
      <c r="GK18" s="221"/>
      <c r="GL18" s="221"/>
      <c r="GM18" s="221"/>
      <c r="GN18" s="221"/>
      <c r="GO18" s="221"/>
      <c r="GP18" s="221"/>
      <c r="GQ18" s="221"/>
      <c r="GR18" s="221"/>
      <c r="GS18" s="221"/>
      <c r="GT18" s="221"/>
      <c r="GU18" s="221"/>
      <c r="GV18" s="221"/>
      <c r="GW18" s="221"/>
      <c r="GX18" s="221"/>
      <c r="GY18" s="221"/>
      <c r="GZ18" s="221"/>
      <c r="HA18" s="221"/>
      <c r="HB18" s="221"/>
      <c r="HC18" s="221"/>
      <c r="HD18" s="221"/>
      <c r="HE18" s="221"/>
      <c r="HF18" s="221"/>
      <c r="HG18" s="221"/>
      <c r="HH18" s="221"/>
      <c r="HI18" s="221"/>
      <c r="HJ18" s="221"/>
      <c r="HK18" s="221"/>
      <c r="HL18" s="221"/>
      <c r="HM18" s="221"/>
      <c r="HN18" s="221"/>
      <c r="HO18" s="221"/>
      <c r="HP18" s="221"/>
      <c r="HQ18" s="221"/>
      <c r="HR18" s="221"/>
      <c r="HS18" s="221"/>
      <c r="HT18" s="221"/>
      <c r="HU18" s="221"/>
      <c r="HV18" s="221"/>
      <c r="HW18" s="221"/>
      <c r="HX18" s="221"/>
      <c r="HY18" s="221"/>
      <c r="HZ18" s="221"/>
      <c r="IA18" s="221"/>
      <c r="IB18" s="221"/>
      <c r="IC18" s="221"/>
      <c r="ID18" s="221"/>
      <c r="IE18" s="221"/>
      <c r="IF18" s="221"/>
      <c r="IG18" s="221"/>
      <c r="IH18" s="221"/>
      <c r="II18" s="221"/>
      <c r="IJ18" s="221"/>
      <c r="IK18" s="221"/>
      <c r="IL18" s="221"/>
      <c r="IM18" s="221"/>
      <c r="IN18" s="221"/>
      <c r="IO18" s="221"/>
      <c r="IP18" s="221"/>
      <c r="IQ18" s="221"/>
      <c r="IR18" s="221"/>
      <c r="IS18" s="221"/>
      <c r="IT18" s="221"/>
      <c r="IU18" s="221"/>
      <c r="IV18" s="221"/>
      <c r="IW18" s="221"/>
      <c r="IX18" s="221"/>
      <c r="IY18" s="221"/>
      <c r="IZ18" s="221"/>
      <c r="JA18" s="221"/>
      <c r="JB18" s="221"/>
      <c r="JC18" s="221"/>
      <c r="JD18" s="221"/>
      <c r="JE18" s="221"/>
      <c r="JF18" s="221"/>
      <c r="JG18" s="221"/>
      <c r="JH18" s="221"/>
      <c r="JI18" s="221"/>
      <c r="JJ18" s="221"/>
      <c r="JK18" s="221"/>
      <c r="JL18" s="221"/>
      <c r="JM18" s="221"/>
      <c r="JN18" s="221"/>
      <c r="JO18" s="221"/>
      <c r="JP18" s="221"/>
      <c r="JQ18" s="221"/>
      <c r="JR18" s="221"/>
      <c r="JS18" s="221"/>
      <c r="JT18" s="221"/>
      <c r="JU18" s="221"/>
      <c r="JV18" s="221"/>
      <c r="JW18" s="221"/>
      <c r="JX18" s="221"/>
      <c r="JY18" s="221"/>
      <c r="JZ18" s="221"/>
      <c r="KA18" s="221"/>
      <c r="KB18" s="221"/>
      <c r="KC18" s="221"/>
      <c r="KD18" s="221"/>
      <c r="KE18" s="221"/>
      <c r="KF18" s="221"/>
      <c r="KG18" s="221"/>
      <c r="KH18" s="221"/>
      <c r="KI18" s="221"/>
      <c r="KJ18" s="221"/>
      <c r="KK18" s="221"/>
      <c r="KL18" s="221"/>
      <c r="KM18" s="221"/>
      <c r="KN18" s="221"/>
      <c r="KO18" s="221"/>
      <c r="KP18" s="221"/>
      <c r="KQ18" s="221"/>
      <c r="KR18" s="221"/>
      <c r="KS18" s="221"/>
      <c r="KT18" s="221"/>
      <c r="KU18" s="221"/>
      <c r="KV18" s="221"/>
      <c r="KW18" s="221"/>
      <c r="KX18" s="221"/>
      <c r="KY18" s="221"/>
      <c r="KZ18" s="221"/>
      <c r="LA18" s="221"/>
      <c r="LB18" s="221"/>
      <c r="LC18" s="221"/>
      <c r="LD18" s="221"/>
      <c r="LE18" s="221"/>
      <c r="LF18" s="221"/>
      <c r="LG18" s="221"/>
      <c r="LH18" s="221"/>
      <c r="LI18" s="221"/>
      <c r="LJ18" s="221"/>
      <c r="LK18" s="221"/>
      <c r="LL18" s="221"/>
      <c r="LM18" s="221"/>
      <c r="LN18" s="221"/>
      <c r="LO18" s="221"/>
      <c r="LP18" s="221"/>
      <c r="LQ18" s="221"/>
      <c r="LR18" s="221"/>
      <c r="LS18" s="221"/>
      <c r="LT18" s="221"/>
      <c r="LU18" s="221"/>
      <c r="LV18" s="221"/>
      <c r="LW18" s="221"/>
      <c r="LX18" s="221"/>
      <c r="LY18" s="221"/>
      <c r="LZ18" s="221"/>
      <c r="MA18" s="221"/>
      <c r="MB18" s="221"/>
      <c r="MC18" s="221"/>
      <c r="MD18" s="221"/>
      <c r="ME18" s="221"/>
      <c r="MF18" s="221"/>
      <c r="MG18" s="221"/>
      <c r="MH18" s="221"/>
      <c r="MI18" s="221"/>
      <c r="MJ18" s="221"/>
      <c r="MK18" s="221"/>
      <c r="ML18" s="221"/>
      <c r="MM18" s="221"/>
      <c r="MN18" s="221"/>
      <c r="MO18" s="221"/>
      <c r="MP18" s="221"/>
      <c r="MQ18" s="221"/>
      <c r="MR18" s="221"/>
      <c r="MS18" s="221"/>
      <c r="MT18" s="221"/>
      <c r="MU18" s="221"/>
      <c r="MV18" s="221"/>
      <c r="MW18" s="221"/>
      <c r="MX18" s="221"/>
      <c r="MY18" s="221"/>
      <c r="MZ18" s="221"/>
      <c r="NA18" s="221"/>
      <c r="NB18" s="221"/>
      <c r="NC18" s="221"/>
      <c r="ND18" s="221"/>
      <c r="NE18" s="221"/>
      <c r="NF18" s="221"/>
      <c r="NG18" s="221"/>
      <c r="NH18" s="221"/>
      <c r="NI18" s="221"/>
      <c r="NJ18" s="221"/>
      <c r="NK18" s="221"/>
      <c r="NL18" s="221"/>
      <c r="NM18" s="221"/>
      <c r="NN18" s="221"/>
      <c r="NO18" s="221"/>
      <c r="NP18" s="221"/>
      <c r="NQ18" s="221"/>
      <c r="NR18" s="221"/>
      <c r="NS18" s="221"/>
      <c r="NT18" s="221"/>
      <c r="NU18" s="221"/>
      <c r="NV18" s="221"/>
      <c r="NW18" s="221"/>
      <c r="NX18" s="221"/>
      <c r="NY18" s="221"/>
      <c r="NZ18" s="221"/>
      <c r="OA18" s="221"/>
      <c r="OB18" s="221"/>
      <c r="OC18" s="221"/>
      <c r="OD18" s="221"/>
      <c r="OE18" s="221"/>
      <c r="OF18" s="221"/>
      <c r="OG18" s="221"/>
      <c r="OH18" s="221"/>
      <c r="OI18" s="221"/>
      <c r="OJ18" s="221"/>
      <c r="OK18" s="221"/>
      <c r="OL18" s="221"/>
      <c r="OM18" s="221"/>
      <c r="ON18" s="221"/>
      <c r="OO18" s="221"/>
      <c r="OP18" s="221"/>
      <c r="OQ18" s="221"/>
      <c r="OR18" s="221"/>
      <c r="OS18" s="221"/>
      <c r="OT18" s="221"/>
      <c r="OU18" s="221"/>
      <c r="OV18" s="221"/>
      <c r="OW18" s="221"/>
      <c r="OX18" s="221"/>
      <c r="OY18" s="221"/>
      <c r="OZ18" s="221"/>
      <c r="PA18" s="221"/>
      <c r="PB18" s="221"/>
      <c r="PC18" s="221"/>
      <c r="PD18" s="221"/>
      <c r="PE18" s="221"/>
      <c r="PF18" s="221"/>
      <c r="PG18" s="221"/>
      <c r="PH18" s="221"/>
      <c r="PI18" s="221"/>
      <c r="PJ18" s="221"/>
      <c r="PK18" s="221"/>
      <c r="PL18" s="221"/>
      <c r="PM18" s="221"/>
      <c r="PN18" s="221"/>
      <c r="PO18" s="221"/>
      <c r="PP18" s="221"/>
      <c r="PQ18" s="221"/>
      <c r="PR18" s="221"/>
      <c r="PS18" s="221"/>
      <c r="PT18" s="221"/>
      <c r="PU18" s="221"/>
      <c r="PV18" s="221"/>
      <c r="PW18" s="221"/>
      <c r="PX18" s="221"/>
      <c r="PY18" s="221"/>
      <c r="PZ18" s="221"/>
      <c r="QA18" s="221"/>
      <c r="QB18" s="221"/>
      <c r="QC18" s="221"/>
      <c r="QD18" s="221"/>
      <c r="QE18" s="221"/>
      <c r="QF18" s="221"/>
      <c r="QG18" s="221"/>
      <c r="QH18" s="221"/>
      <c r="QI18" s="221"/>
      <c r="QJ18" s="221"/>
      <c r="QK18" s="221"/>
      <c r="QL18" s="221"/>
      <c r="QM18" s="221"/>
      <c r="QN18" s="221"/>
      <c r="QO18" s="221"/>
      <c r="QP18" s="221"/>
      <c r="QQ18" s="221"/>
      <c r="QR18" s="221"/>
      <c r="QS18" s="221"/>
      <c r="QT18" s="221"/>
      <c r="QU18" s="221"/>
      <c r="QV18" s="221"/>
      <c r="QW18" s="221"/>
      <c r="QX18" s="221"/>
      <c r="QY18" s="221"/>
      <c r="QZ18" s="221"/>
      <c r="RA18" s="221"/>
      <c r="RB18" s="221"/>
      <c r="RC18" s="221"/>
      <c r="RD18" s="221"/>
      <c r="RE18" s="221"/>
      <c r="RF18" s="221"/>
      <c r="RG18" s="221"/>
      <c r="RH18" s="221"/>
      <c r="RI18" s="221"/>
      <c r="RJ18" s="221"/>
      <c r="RK18" s="221"/>
      <c r="RL18" s="221"/>
      <c r="RM18" s="221"/>
      <c r="RN18" s="221"/>
      <c r="RO18" s="221"/>
      <c r="RP18" s="221"/>
      <c r="RQ18" s="221"/>
      <c r="RR18" s="221"/>
      <c r="RS18" s="221"/>
      <c r="RT18" s="221"/>
      <c r="RU18" s="221"/>
      <c r="RV18" s="221"/>
      <c r="RW18" s="221"/>
      <c r="RX18" s="221"/>
      <c r="RY18" s="221"/>
      <c r="RZ18" s="221"/>
      <c r="SA18" s="221"/>
      <c r="SB18" s="221"/>
      <c r="SC18" s="221"/>
      <c r="SD18" s="221"/>
      <c r="SE18" s="221"/>
      <c r="SF18" s="221"/>
      <c r="SG18" s="221"/>
      <c r="SH18" s="221"/>
      <c r="SI18" s="221"/>
      <c r="SJ18" s="221"/>
      <c r="SK18" s="221"/>
      <c r="SL18" s="221"/>
      <c r="SM18" s="221"/>
      <c r="SN18" s="221"/>
      <c r="SO18" s="221"/>
      <c r="SP18" s="221"/>
      <c r="SQ18" s="221"/>
      <c r="SR18" s="221"/>
      <c r="SS18" s="221"/>
      <c r="ST18" s="221"/>
      <c r="SU18" s="221"/>
      <c r="SV18" s="221"/>
      <c r="SW18" s="221"/>
      <c r="SX18" s="221"/>
      <c r="SY18" s="221"/>
      <c r="SZ18" s="221"/>
      <c r="TA18" s="221"/>
      <c r="TB18" s="221"/>
      <c r="TC18" s="221"/>
      <c r="TD18" s="221"/>
      <c r="TE18" s="221"/>
      <c r="TF18" s="221"/>
      <c r="TG18" s="221"/>
      <c r="TH18" s="221"/>
      <c r="TI18" s="221"/>
      <c r="TJ18" s="221"/>
      <c r="TK18" s="221"/>
      <c r="TL18" s="221"/>
      <c r="TM18" s="221"/>
      <c r="TN18" s="221"/>
      <c r="TO18" s="221"/>
      <c r="TP18" s="221"/>
      <c r="TQ18" s="221"/>
      <c r="TR18" s="221"/>
      <c r="TS18" s="221"/>
      <c r="TT18" s="221"/>
      <c r="TU18" s="221"/>
      <c r="TV18" s="221"/>
      <c r="TW18" s="221"/>
      <c r="TX18" s="221"/>
      <c r="TY18" s="221"/>
      <c r="TZ18" s="221"/>
      <c r="UA18" s="221"/>
      <c r="UB18" s="221"/>
      <c r="UC18" s="221"/>
      <c r="UD18" s="221"/>
      <c r="UE18" s="221"/>
      <c r="UF18" s="221"/>
      <c r="UG18" s="221"/>
      <c r="UH18" s="221"/>
      <c r="UI18" s="221"/>
      <c r="UJ18" s="221"/>
      <c r="UK18" s="221"/>
      <c r="UL18" s="221"/>
      <c r="UM18" s="221"/>
      <c r="UN18" s="221"/>
      <c r="UO18" s="221"/>
      <c r="UP18" s="221"/>
      <c r="UQ18" s="221"/>
      <c r="UR18" s="221"/>
      <c r="US18" s="221"/>
      <c r="UT18" s="221"/>
      <c r="UU18" s="221"/>
      <c r="UV18" s="221"/>
      <c r="UW18" s="221"/>
      <c r="UX18" s="221"/>
      <c r="UY18" s="221"/>
      <c r="UZ18" s="221"/>
      <c r="VA18" s="221"/>
      <c r="VB18" s="221"/>
      <c r="VC18" s="221"/>
      <c r="VD18" s="221"/>
      <c r="VE18" s="221"/>
      <c r="VF18" s="221"/>
      <c r="VG18" s="221"/>
      <c r="VH18" s="221"/>
      <c r="VI18" s="221"/>
      <c r="VJ18" s="221"/>
      <c r="VK18" s="221"/>
      <c r="VL18" s="221"/>
      <c r="VM18" s="221"/>
      <c r="VN18" s="221"/>
      <c r="VO18" s="221"/>
      <c r="VP18" s="221"/>
      <c r="VQ18" s="221"/>
      <c r="VR18" s="221"/>
      <c r="VS18" s="221"/>
      <c r="VT18" s="221"/>
      <c r="VU18" s="221"/>
      <c r="VV18" s="221"/>
      <c r="VW18" s="221"/>
      <c r="VX18" s="221"/>
      <c r="VY18" s="221"/>
      <c r="VZ18" s="221"/>
      <c r="WA18" s="221"/>
      <c r="WB18" s="221"/>
      <c r="WC18" s="221"/>
      <c r="WD18" s="221"/>
      <c r="WE18" s="221"/>
      <c r="WF18" s="221"/>
      <c r="WG18" s="221"/>
      <c r="WH18" s="221"/>
      <c r="WI18" s="221"/>
      <c r="WJ18" s="221"/>
      <c r="WK18" s="221"/>
      <c r="WL18" s="221"/>
      <c r="WM18" s="221"/>
      <c r="WN18" s="221"/>
      <c r="WO18" s="221"/>
      <c r="WP18" s="221"/>
      <c r="WQ18" s="221"/>
      <c r="WR18" s="221"/>
      <c r="WS18" s="221"/>
      <c r="WT18" s="221"/>
      <c r="WU18" s="221"/>
      <c r="WV18" s="221"/>
      <c r="WW18" s="221"/>
      <c r="WX18" s="221"/>
      <c r="WY18" s="221"/>
      <c r="WZ18" s="221"/>
      <c r="XA18" s="221"/>
      <c r="XB18" s="221"/>
      <c r="XC18" s="221"/>
      <c r="XD18" s="221"/>
      <c r="XE18" s="221"/>
      <c r="XF18" s="221"/>
      <c r="XG18" s="221"/>
      <c r="XH18" s="221"/>
      <c r="XI18" s="221"/>
      <c r="XJ18" s="221"/>
      <c r="XK18" s="221"/>
      <c r="XL18" s="221"/>
      <c r="XM18" s="221"/>
      <c r="XN18" s="221"/>
      <c r="XO18" s="221"/>
      <c r="XP18" s="221"/>
      <c r="XQ18" s="221"/>
      <c r="XR18" s="221"/>
      <c r="XS18" s="221"/>
      <c r="XT18" s="221"/>
      <c r="XU18" s="221"/>
      <c r="XV18" s="221"/>
      <c r="XW18" s="221"/>
      <c r="XX18" s="221"/>
      <c r="XY18" s="221"/>
      <c r="XZ18" s="221"/>
      <c r="YA18" s="221"/>
      <c r="YB18" s="221"/>
      <c r="YC18" s="221"/>
      <c r="YD18" s="221"/>
      <c r="YE18" s="221"/>
      <c r="YF18" s="221"/>
      <c r="YG18" s="221"/>
      <c r="YH18" s="221"/>
      <c r="YI18" s="221"/>
      <c r="YJ18" s="221"/>
      <c r="YK18" s="221"/>
      <c r="YL18" s="221"/>
      <c r="YM18" s="221"/>
      <c r="YN18" s="221"/>
      <c r="YO18" s="221"/>
      <c r="YP18" s="221"/>
      <c r="YQ18" s="221"/>
      <c r="YR18" s="221"/>
      <c r="YS18" s="221"/>
      <c r="YT18" s="221"/>
      <c r="YU18" s="221"/>
      <c r="YV18" s="221"/>
      <c r="YW18" s="221"/>
      <c r="YX18" s="221"/>
      <c r="YY18" s="221"/>
      <c r="YZ18" s="221"/>
      <c r="ZA18" s="221"/>
      <c r="ZB18" s="221"/>
      <c r="ZC18" s="221"/>
      <c r="ZD18" s="221"/>
      <c r="ZE18" s="221"/>
      <c r="ZF18" s="221"/>
      <c r="ZG18" s="221"/>
      <c r="ZH18" s="221"/>
      <c r="ZI18" s="221"/>
      <c r="ZJ18" s="221"/>
      <c r="ZK18" s="221"/>
      <c r="ZL18" s="221"/>
      <c r="ZM18" s="221"/>
      <c r="ZN18" s="221"/>
      <c r="ZO18" s="221"/>
      <c r="ZP18" s="221"/>
      <c r="ZQ18" s="221"/>
      <c r="ZR18" s="221"/>
      <c r="ZS18" s="221"/>
      <c r="ZT18" s="221"/>
      <c r="ZU18" s="221"/>
      <c r="ZV18" s="221"/>
      <c r="ZW18" s="221"/>
      <c r="ZX18" s="221"/>
      <c r="ZY18" s="221"/>
      <c r="ZZ18" s="221"/>
      <c r="AAA18" s="221"/>
      <c r="AAB18" s="221"/>
      <c r="AAC18" s="221"/>
      <c r="AAD18" s="221"/>
      <c r="AAE18" s="221"/>
      <c r="AAF18" s="221"/>
      <c r="AAG18" s="221"/>
      <c r="AAH18" s="221"/>
      <c r="AAI18" s="221"/>
      <c r="AAJ18" s="221"/>
      <c r="AAK18" s="221"/>
      <c r="AAL18" s="221"/>
      <c r="AAM18" s="221"/>
      <c r="AAN18" s="221"/>
      <c r="AAO18" s="221"/>
      <c r="AAP18" s="221"/>
      <c r="AAQ18" s="221"/>
      <c r="AAR18" s="221"/>
      <c r="AAS18" s="221"/>
      <c r="AAT18" s="221"/>
      <c r="AAU18" s="221"/>
      <c r="AAV18" s="221"/>
      <c r="AAW18" s="221"/>
      <c r="AAX18" s="221"/>
      <c r="AAY18" s="221"/>
      <c r="AAZ18" s="221"/>
      <c r="ABA18" s="221"/>
      <c r="ABB18" s="221"/>
      <c r="ABC18" s="221"/>
      <c r="ABD18" s="221"/>
      <c r="ABE18" s="221"/>
      <c r="ABF18" s="221"/>
      <c r="ABG18" s="221"/>
      <c r="ABH18" s="221"/>
      <c r="ABI18" s="221"/>
      <c r="ABJ18" s="221"/>
      <c r="ABK18" s="221"/>
      <c r="ABL18" s="221"/>
      <c r="ABM18" s="221"/>
      <c r="ABN18" s="221"/>
      <c r="ABO18" s="221"/>
      <c r="ABP18" s="221"/>
      <c r="ABQ18" s="221"/>
      <c r="ABR18" s="221"/>
      <c r="ABS18" s="221"/>
      <c r="ABT18" s="221"/>
      <c r="ABU18" s="221"/>
      <c r="ABV18" s="221"/>
      <c r="ABW18" s="221"/>
      <c r="ABX18" s="221"/>
      <c r="ABY18" s="221"/>
      <c r="ABZ18" s="221"/>
      <c r="ACA18" s="221"/>
      <c r="ACB18" s="221"/>
      <c r="ACC18" s="221"/>
      <c r="ACD18" s="221"/>
      <c r="ACE18" s="221"/>
      <c r="ACF18" s="221"/>
      <c r="ACG18" s="221"/>
      <c r="ACH18" s="221"/>
      <c r="ACI18" s="221"/>
      <c r="ACJ18" s="221"/>
      <c r="ACK18" s="221"/>
      <c r="ACL18" s="221"/>
      <c r="ACM18" s="221"/>
      <c r="ACN18" s="221"/>
      <c r="ACO18" s="221"/>
      <c r="ACP18" s="221"/>
      <c r="ACQ18" s="221"/>
      <c r="ACR18" s="221"/>
      <c r="ACS18" s="221"/>
      <c r="ACT18" s="221"/>
      <c r="ACU18" s="221"/>
      <c r="ACV18" s="221"/>
      <c r="ACW18" s="221"/>
      <c r="ACX18" s="221"/>
      <c r="ACY18" s="221"/>
      <c r="ACZ18" s="221"/>
      <c r="ADA18" s="221"/>
      <c r="ADB18" s="221"/>
      <c r="ADC18" s="221"/>
      <c r="ADD18" s="221"/>
      <c r="ADE18" s="221"/>
      <c r="ADF18" s="221"/>
      <c r="ADG18" s="221"/>
      <c r="ADH18" s="221"/>
      <c r="ADI18" s="221"/>
      <c r="ADJ18" s="221"/>
      <c r="ADK18" s="221"/>
      <c r="ADL18" s="221"/>
      <c r="ADM18" s="221"/>
      <c r="ADN18" s="221"/>
      <c r="ADO18" s="221"/>
      <c r="ADP18" s="221"/>
      <c r="ADQ18" s="221"/>
      <c r="ADR18" s="221"/>
      <c r="ADS18" s="221"/>
      <c r="ADT18" s="221"/>
      <c r="ADU18" s="221"/>
      <c r="ADV18" s="221"/>
      <c r="ADW18" s="221"/>
      <c r="ADX18" s="221"/>
      <c r="ADY18" s="221"/>
      <c r="ADZ18" s="221"/>
      <c r="AEA18" s="221"/>
      <c r="AEB18" s="221"/>
      <c r="AEC18" s="221"/>
      <c r="AED18" s="221"/>
      <c r="AEE18" s="221"/>
      <c r="AEF18" s="221"/>
      <c r="AEG18" s="221"/>
      <c r="AEH18" s="221"/>
      <c r="AEI18" s="221"/>
      <c r="AEJ18" s="221"/>
      <c r="AEK18" s="221"/>
      <c r="AEL18" s="221"/>
      <c r="AEM18" s="221"/>
      <c r="AEN18" s="221"/>
      <c r="AEO18" s="221"/>
      <c r="AEP18" s="221"/>
      <c r="AEQ18" s="221"/>
      <c r="AER18" s="221"/>
      <c r="AES18" s="221"/>
      <c r="AET18" s="221"/>
      <c r="AEU18" s="221"/>
      <c r="AEV18" s="221"/>
      <c r="AEW18" s="221"/>
      <c r="AEX18" s="221"/>
      <c r="AEY18" s="221"/>
      <c r="AEZ18" s="221"/>
      <c r="AFA18" s="221"/>
      <c r="AFB18" s="221"/>
      <c r="AFC18" s="221"/>
      <c r="AFD18" s="221"/>
      <c r="AFE18" s="221"/>
      <c r="AFF18" s="221"/>
      <c r="AFG18" s="221"/>
      <c r="AFH18" s="221"/>
      <c r="AFI18" s="221"/>
      <c r="AFJ18" s="221"/>
      <c r="AFK18" s="221"/>
      <c r="AFL18" s="221"/>
      <c r="AFM18" s="221"/>
      <c r="AFN18" s="221"/>
      <c r="AFO18" s="221"/>
      <c r="AFP18" s="221"/>
      <c r="AFQ18" s="221"/>
      <c r="AFR18" s="221"/>
      <c r="AFS18" s="221"/>
      <c r="AFT18" s="221"/>
      <c r="AFU18" s="221"/>
      <c r="AFV18" s="221"/>
      <c r="AFW18" s="221"/>
      <c r="AFX18" s="221"/>
      <c r="AFY18" s="221"/>
      <c r="AFZ18" s="221"/>
      <c r="AGA18" s="221"/>
      <c r="AGB18" s="221"/>
      <c r="AGC18" s="221"/>
      <c r="AGD18" s="221"/>
      <c r="AGE18" s="221"/>
      <c r="AGF18" s="221"/>
      <c r="AGG18" s="221"/>
      <c r="AGH18" s="221"/>
      <c r="AGI18" s="221"/>
      <c r="AGJ18" s="221"/>
      <c r="AGK18" s="221"/>
      <c r="AGL18" s="221"/>
      <c r="AGM18" s="221"/>
      <c r="AGN18" s="221"/>
      <c r="AGO18" s="221"/>
      <c r="AGP18" s="221"/>
      <c r="AGQ18" s="221"/>
      <c r="AGR18" s="221"/>
      <c r="AGS18" s="221"/>
      <c r="AGT18" s="221"/>
      <c r="AGU18" s="221"/>
      <c r="AGV18" s="221"/>
      <c r="AGW18" s="221"/>
      <c r="AGX18" s="221"/>
      <c r="AGY18" s="221"/>
      <c r="AGZ18" s="221"/>
      <c r="AHA18" s="221"/>
      <c r="AHB18" s="221"/>
      <c r="AHC18" s="221"/>
      <c r="AHD18" s="221"/>
      <c r="AHE18" s="221"/>
      <c r="AHF18" s="221"/>
      <c r="AHG18" s="221"/>
      <c r="AHH18" s="221"/>
      <c r="AHI18" s="221"/>
      <c r="AHJ18" s="221"/>
      <c r="AHK18" s="221"/>
      <c r="AHL18" s="221"/>
      <c r="AHM18" s="221"/>
      <c r="AHN18" s="221"/>
      <c r="AHO18" s="221"/>
      <c r="AHP18" s="221"/>
      <c r="AHQ18" s="221"/>
      <c r="AHR18" s="221"/>
      <c r="AHS18" s="221"/>
      <c r="AHT18" s="221"/>
      <c r="AHU18" s="221"/>
      <c r="AHV18" s="221"/>
      <c r="AHW18" s="221"/>
      <c r="AHX18" s="221"/>
      <c r="AHY18" s="221"/>
      <c r="AHZ18" s="221"/>
      <c r="AIA18" s="221"/>
      <c r="AIB18" s="221"/>
      <c r="AIC18" s="221"/>
      <c r="AID18" s="221"/>
      <c r="AIE18" s="221"/>
      <c r="AIF18" s="221"/>
      <c r="AIG18" s="221"/>
      <c r="AIH18" s="221"/>
      <c r="AII18" s="221"/>
      <c r="AIJ18" s="221"/>
      <c r="AIK18" s="221"/>
      <c r="AIL18" s="221"/>
      <c r="AIM18" s="221"/>
      <c r="AIN18" s="221"/>
      <c r="AIO18" s="221"/>
      <c r="AIP18" s="221"/>
      <c r="AIQ18" s="221"/>
      <c r="AIR18" s="221"/>
      <c r="AIS18" s="221"/>
      <c r="AIT18" s="221"/>
      <c r="AIU18" s="221"/>
      <c r="AIV18" s="221"/>
      <c r="AIW18" s="221"/>
      <c r="AIX18" s="221"/>
      <c r="AIY18" s="221"/>
      <c r="AIZ18" s="221"/>
      <c r="AJA18" s="221"/>
      <c r="AJB18" s="221"/>
      <c r="AJC18" s="221"/>
      <c r="AJD18" s="221"/>
      <c r="AJE18" s="221"/>
      <c r="AJF18" s="221"/>
      <c r="AJG18" s="221"/>
      <c r="AJH18" s="221"/>
      <c r="AJI18" s="221"/>
      <c r="AJJ18" s="221"/>
      <c r="AJK18" s="221"/>
      <c r="AJL18" s="221"/>
      <c r="AJM18" s="221"/>
      <c r="AJN18" s="221"/>
      <c r="AJO18" s="221"/>
      <c r="AJP18" s="221"/>
      <c r="AJQ18" s="221"/>
      <c r="AJR18" s="221"/>
      <c r="AJS18" s="221"/>
      <c r="AJT18" s="221"/>
      <c r="AJU18" s="221"/>
      <c r="AJV18" s="221"/>
      <c r="AJW18" s="221"/>
      <c r="AJX18" s="221"/>
      <c r="AJY18" s="221"/>
      <c r="AJZ18" s="221"/>
      <c r="AKA18" s="221"/>
      <c r="AKB18" s="221"/>
      <c r="AKC18" s="221"/>
      <c r="AKD18" s="221"/>
      <c r="AKE18" s="221"/>
      <c r="AKF18" s="221"/>
      <c r="AKG18" s="221"/>
      <c r="AKH18" s="221"/>
      <c r="AKI18" s="221"/>
      <c r="AKJ18" s="221"/>
      <c r="AKK18" s="221"/>
      <c r="AKL18" s="221"/>
      <c r="AKM18" s="221"/>
      <c r="AKN18" s="221"/>
      <c r="AKO18" s="221"/>
      <c r="AKP18" s="221"/>
      <c r="AKQ18" s="221"/>
      <c r="AKR18" s="221"/>
      <c r="AKS18" s="221"/>
      <c r="AKT18" s="221"/>
      <c r="AKU18" s="221"/>
      <c r="AKV18" s="221"/>
      <c r="AKW18" s="221"/>
      <c r="AKX18" s="221"/>
      <c r="AKY18" s="221"/>
      <c r="AKZ18" s="221"/>
      <c r="ALA18" s="221"/>
      <c r="ALB18" s="221"/>
      <c r="ALC18" s="221"/>
      <c r="ALD18" s="221"/>
      <c r="ALE18" s="221"/>
      <c r="ALF18" s="221"/>
      <c r="ALG18" s="221"/>
      <c r="ALH18" s="221"/>
      <c r="ALI18" s="221"/>
      <c r="ALJ18" s="221"/>
      <c r="ALK18" s="221"/>
      <c r="ALL18" s="221"/>
      <c r="ALM18" s="221"/>
      <c r="ALN18" s="221"/>
      <c r="ALO18" s="221"/>
      <c r="ALP18" s="221"/>
      <c r="ALQ18" s="221"/>
      <c r="ALR18" s="221"/>
      <c r="ALS18" s="221"/>
      <c r="ALT18" s="221"/>
      <c r="ALU18" s="221"/>
      <c r="ALV18" s="221"/>
      <c r="ALW18" s="221"/>
      <c r="ALX18" s="221"/>
      <c r="ALY18" s="221"/>
      <c r="ALZ18" s="221"/>
      <c r="AMA18" s="221"/>
      <c r="AMB18" s="221"/>
      <c r="AMC18" s="221"/>
      <c r="AMD18" s="221"/>
      <c r="AME18" s="221"/>
      <c r="AMF18" s="221"/>
      <c r="AMG18" s="221"/>
      <c r="AMH18" s="221"/>
      <c r="AMI18" s="221"/>
      <c r="AMJ18" s="221"/>
      <c r="AMK18" s="221"/>
    </row>
    <row r="19" spans="1:1025" s="225" customFormat="1" x14ac:dyDescent="0.25">
      <c r="A19" s="221" t="s">
        <v>180</v>
      </c>
      <c r="B19" s="221" t="s">
        <v>199</v>
      </c>
      <c r="C19" s="227" t="str">
        <f>'common foods'!D91</f>
        <v>05071</v>
      </c>
      <c r="D19" s="224">
        <v>566</v>
      </c>
      <c r="E19" s="224">
        <v>2.1</v>
      </c>
      <c r="F19" s="224">
        <v>2.1</v>
      </c>
      <c r="G19" s="224">
        <v>0</v>
      </c>
      <c r="H19" s="224">
        <v>0</v>
      </c>
      <c r="I19" s="224">
        <v>0</v>
      </c>
      <c r="J19" s="224">
        <v>29</v>
      </c>
      <c r="K19" s="224">
        <v>330</v>
      </c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  <c r="BZ19" s="221"/>
      <c r="CA19" s="221"/>
      <c r="CB19" s="221"/>
      <c r="CC19" s="221"/>
      <c r="CD19" s="221"/>
      <c r="CE19" s="221"/>
      <c r="CF19" s="221"/>
      <c r="CG19" s="221"/>
      <c r="CH19" s="221"/>
      <c r="CI19" s="221"/>
      <c r="CJ19" s="221"/>
      <c r="CK19" s="221"/>
      <c r="CL19" s="221"/>
      <c r="CM19" s="221"/>
      <c r="CN19" s="221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  <c r="DJ19" s="221"/>
      <c r="DK19" s="221"/>
      <c r="DL19" s="221"/>
      <c r="DM19" s="221"/>
      <c r="DN19" s="221"/>
      <c r="DO19" s="221"/>
      <c r="DP19" s="221"/>
      <c r="DQ19" s="221"/>
      <c r="DR19" s="221"/>
      <c r="DS19" s="221"/>
      <c r="DT19" s="221"/>
      <c r="DU19" s="221"/>
      <c r="DV19" s="221"/>
      <c r="DW19" s="221"/>
      <c r="DX19" s="221"/>
      <c r="DY19" s="221"/>
      <c r="DZ19" s="221"/>
      <c r="EA19" s="221"/>
      <c r="EB19" s="221"/>
      <c r="EC19" s="221"/>
      <c r="ED19" s="221"/>
      <c r="EE19" s="221"/>
      <c r="EF19" s="221"/>
      <c r="EG19" s="221"/>
      <c r="EH19" s="221"/>
      <c r="EI19" s="221"/>
      <c r="EJ19" s="221"/>
      <c r="EK19" s="221"/>
      <c r="EL19" s="221"/>
      <c r="EM19" s="221"/>
      <c r="EN19" s="221"/>
      <c r="EO19" s="221"/>
      <c r="EP19" s="221"/>
      <c r="EQ19" s="221"/>
      <c r="ER19" s="221"/>
      <c r="ES19" s="221"/>
      <c r="ET19" s="221"/>
      <c r="EU19" s="221"/>
      <c r="EV19" s="221"/>
      <c r="EW19" s="221"/>
      <c r="EX19" s="221"/>
      <c r="EY19" s="221"/>
      <c r="EZ19" s="221"/>
      <c r="FA19" s="221"/>
      <c r="FB19" s="221"/>
      <c r="FC19" s="221"/>
      <c r="FD19" s="221"/>
      <c r="FE19" s="221"/>
      <c r="FF19" s="221"/>
      <c r="FG19" s="221"/>
      <c r="FH19" s="221"/>
      <c r="FI19" s="221"/>
      <c r="FJ19" s="221"/>
      <c r="FK19" s="221"/>
      <c r="FL19" s="221"/>
      <c r="FM19" s="221"/>
      <c r="FN19" s="221"/>
      <c r="FO19" s="221"/>
      <c r="FP19" s="221"/>
      <c r="FQ19" s="221"/>
      <c r="FR19" s="221"/>
      <c r="FS19" s="221"/>
      <c r="FT19" s="221"/>
      <c r="FU19" s="221"/>
      <c r="FV19" s="221"/>
      <c r="FW19" s="221"/>
      <c r="FX19" s="221"/>
      <c r="FY19" s="221"/>
      <c r="FZ19" s="221"/>
      <c r="GA19" s="221"/>
      <c r="GB19" s="221"/>
      <c r="GC19" s="221"/>
      <c r="GD19" s="221"/>
      <c r="GE19" s="221"/>
      <c r="GF19" s="221"/>
      <c r="GG19" s="221"/>
      <c r="GH19" s="221"/>
      <c r="GI19" s="221"/>
      <c r="GJ19" s="221"/>
      <c r="GK19" s="221"/>
      <c r="GL19" s="221"/>
      <c r="GM19" s="221"/>
      <c r="GN19" s="221"/>
      <c r="GO19" s="221"/>
      <c r="GP19" s="221"/>
      <c r="GQ19" s="221"/>
      <c r="GR19" s="221"/>
      <c r="GS19" s="221"/>
      <c r="GT19" s="221"/>
      <c r="GU19" s="221"/>
      <c r="GV19" s="221"/>
      <c r="GW19" s="221"/>
      <c r="GX19" s="221"/>
      <c r="GY19" s="221"/>
      <c r="GZ19" s="221"/>
      <c r="HA19" s="221"/>
      <c r="HB19" s="221"/>
      <c r="HC19" s="221"/>
      <c r="HD19" s="221"/>
      <c r="HE19" s="221"/>
      <c r="HF19" s="221"/>
      <c r="HG19" s="221"/>
      <c r="HH19" s="221"/>
      <c r="HI19" s="221"/>
      <c r="HJ19" s="221"/>
      <c r="HK19" s="221"/>
      <c r="HL19" s="221"/>
      <c r="HM19" s="221"/>
      <c r="HN19" s="221"/>
      <c r="HO19" s="221"/>
      <c r="HP19" s="221"/>
      <c r="HQ19" s="221"/>
      <c r="HR19" s="221"/>
      <c r="HS19" s="221"/>
      <c r="HT19" s="221"/>
      <c r="HU19" s="221"/>
      <c r="HV19" s="221"/>
      <c r="HW19" s="221"/>
      <c r="HX19" s="221"/>
      <c r="HY19" s="221"/>
      <c r="HZ19" s="221"/>
      <c r="IA19" s="221"/>
      <c r="IB19" s="221"/>
      <c r="IC19" s="221"/>
      <c r="ID19" s="221"/>
      <c r="IE19" s="221"/>
      <c r="IF19" s="221"/>
      <c r="IG19" s="221"/>
      <c r="IH19" s="221"/>
      <c r="II19" s="221"/>
      <c r="IJ19" s="221"/>
      <c r="IK19" s="221"/>
      <c r="IL19" s="221"/>
      <c r="IM19" s="221"/>
      <c r="IN19" s="221"/>
      <c r="IO19" s="221"/>
      <c r="IP19" s="221"/>
      <c r="IQ19" s="221"/>
      <c r="IR19" s="221"/>
      <c r="IS19" s="221"/>
      <c r="IT19" s="221"/>
      <c r="IU19" s="221"/>
      <c r="IV19" s="221"/>
      <c r="IW19" s="221"/>
      <c r="IX19" s="221"/>
      <c r="IY19" s="221"/>
      <c r="IZ19" s="221"/>
      <c r="JA19" s="221"/>
      <c r="JB19" s="221"/>
      <c r="JC19" s="221"/>
      <c r="JD19" s="221"/>
      <c r="JE19" s="221"/>
      <c r="JF19" s="221"/>
      <c r="JG19" s="221"/>
      <c r="JH19" s="221"/>
      <c r="JI19" s="221"/>
      <c r="JJ19" s="221"/>
      <c r="JK19" s="221"/>
      <c r="JL19" s="221"/>
      <c r="JM19" s="221"/>
      <c r="JN19" s="221"/>
      <c r="JO19" s="221"/>
      <c r="JP19" s="221"/>
      <c r="JQ19" s="221"/>
      <c r="JR19" s="221"/>
      <c r="JS19" s="221"/>
      <c r="JT19" s="221"/>
      <c r="JU19" s="221"/>
      <c r="JV19" s="221"/>
      <c r="JW19" s="221"/>
      <c r="JX19" s="221"/>
      <c r="JY19" s="221"/>
      <c r="JZ19" s="221"/>
      <c r="KA19" s="221"/>
      <c r="KB19" s="221"/>
      <c r="KC19" s="221"/>
      <c r="KD19" s="221"/>
      <c r="KE19" s="221"/>
      <c r="KF19" s="221"/>
      <c r="KG19" s="221"/>
      <c r="KH19" s="221"/>
      <c r="KI19" s="221"/>
      <c r="KJ19" s="221"/>
      <c r="KK19" s="221"/>
      <c r="KL19" s="221"/>
      <c r="KM19" s="221"/>
      <c r="KN19" s="221"/>
      <c r="KO19" s="221"/>
      <c r="KP19" s="221"/>
      <c r="KQ19" s="221"/>
      <c r="KR19" s="221"/>
      <c r="KS19" s="221"/>
      <c r="KT19" s="221"/>
      <c r="KU19" s="221"/>
      <c r="KV19" s="221"/>
      <c r="KW19" s="221"/>
      <c r="KX19" s="221"/>
      <c r="KY19" s="221"/>
      <c r="KZ19" s="221"/>
      <c r="LA19" s="221"/>
      <c r="LB19" s="221"/>
      <c r="LC19" s="221"/>
      <c r="LD19" s="221"/>
      <c r="LE19" s="221"/>
      <c r="LF19" s="221"/>
      <c r="LG19" s="221"/>
      <c r="LH19" s="221"/>
      <c r="LI19" s="221"/>
      <c r="LJ19" s="221"/>
      <c r="LK19" s="221"/>
      <c r="LL19" s="221"/>
      <c r="LM19" s="221"/>
      <c r="LN19" s="221"/>
      <c r="LO19" s="221"/>
      <c r="LP19" s="221"/>
      <c r="LQ19" s="221"/>
      <c r="LR19" s="221"/>
      <c r="LS19" s="221"/>
      <c r="LT19" s="221"/>
      <c r="LU19" s="221"/>
      <c r="LV19" s="221"/>
      <c r="LW19" s="221"/>
      <c r="LX19" s="221"/>
      <c r="LY19" s="221"/>
      <c r="LZ19" s="221"/>
      <c r="MA19" s="221"/>
      <c r="MB19" s="221"/>
      <c r="MC19" s="221"/>
      <c r="MD19" s="221"/>
      <c r="ME19" s="221"/>
      <c r="MF19" s="221"/>
      <c r="MG19" s="221"/>
      <c r="MH19" s="221"/>
      <c r="MI19" s="221"/>
      <c r="MJ19" s="221"/>
      <c r="MK19" s="221"/>
      <c r="ML19" s="221"/>
      <c r="MM19" s="221"/>
      <c r="MN19" s="221"/>
      <c r="MO19" s="221"/>
      <c r="MP19" s="221"/>
      <c r="MQ19" s="221"/>
      <c r="MR19" s="221"/>
      <c r="MS19" s="221"/>
      <c r="MT19" s="221"/>
      <c r="MU19" s="221"/>
      <c r="MV19" s="221"/>
      <c r="MW19" s="221"/>
      <c r="MX19" s="221"/>
      <c r="MY19" s="221"/>
      <c r="MZ19" s="221"/>
      <c r="NA19" s="221"/>
      <c r="NB19" s="221"/>
      <c r="NC19" s="221"/>
      <c r="ND19" s="221"/>
      <c r="NE19" s="221"/>
      <c r="NF19" s="221"/>
      <c r="NG19" s="221"/>
      <c r="NH19" s="221"/>
      <c r="NI19" s="221"/>
      <c r="NJ19" s="221"/>
      <c r="NK19" s="221"/>
      <c r="NL19" s="221"/>
      <c r="NM19" s="221"/>
      <c r="NN19" s="221"/>
      <c r="NO19" s="221"/>
      <c r="NP19" s="221"/>
      <c r="NQ19" s="221"/>
      <c r="NR19" s="221"/>
      <c r="NS19" s="221"/>
      <c r="NT19" s="221"/>
      <c r="NU19" s="221"/>
      <c r="NV19" s="221"/>
      <c r="NW19" s="221"/>
      <c r="NX19" s="221"/>
      <c r="NY19" s="221"/>
      <c r="NZ19" s="221"/>
      <c r="OA19" s="221"/>
      <c r="OB19" s="221"/>
      <c r="OC19" s="221"/>
      <c r="OD19" s="221"/>
      <c r="OE19" s="221"/>
      <c r="OF19" s="221"/>
      <c r="OG19" s="221"/>
      <c r="OH19" s="221"/>
      <c r="OI19" s="221"/>
      <c r="OJ19" s="221"/>
      <c r="OK19" s="221"/>
      <c r="OL19" s="221"/>
      <c r="OM19" s="221"/>
      <c r="ON19" s="221"/>
      <c r="OO19" s="221"/>
      <c r="OP19" s="221"/>
      <c r="OQ19" s="221"/>
      <c r="OR19" s="221"/>
      <c r="OS19" s="221"/>
      <c r="OT19" s="221"/>
      <c r="OU19" s="221"/>
      <c r="OV19" s="221"/>
      <c r="OW19" s="221"/>
      <c r="OX19" s="221"/>
      <c r="OY19" s="221"/>
      <c r="OZ19" s="221"/>
      <c r="PA19" s="221"/>
      <c r="PB19" s="221"/>
      <c r="PC19" s="221"/>
      <c r="PD19" s="221"/>
      <c r="PE19" s="221"/>
      <c r="PF19" s="221"/>
      <c r="PG19" s="221"/>
      <c r="PH19" s="221"/>
      <c r="PI19" s="221"/>
      <c r="PJ19" s="221"/>
      <c r="PK19" s="221"/>
      <c r="PL19" s="221"/>
      <c r="PM19" s="221"/>
      <c r="PN19" s="221"/>
      <c r="PO19" s="221"/>
      <c r="PP19" s="221"/>
      <c r="PQ19" s="221"/>
      <c r="PR19" s="221"/>
      <c r="PS19" s="221"/>
      <c r="PT19" s="221"/>
      <c r="PU19" s="221"/>
      <c r="PV19" s="221"/>
      <c r="PW19" s="221"/>
      <c r="PX19" s="221"/>
      <c r="PY19" s="221"/>
      <c r="PZ19" s="221"/>
      <c r="QA19" s="221"/>
      <c r="QB19" s="221"/>
      <c r="QC19" s="221"/>
      <c r="QD19" s="221"/>
      <c r="QE19" s="221"/>
      <c r="QF19" s="221"/>
      <c r="QG19" s="221"/>
      <c r="QH19" s="221"/>
      <c r="QI19" s="221"/>
      <c r="QJ19" s="221"/>
      <c r="QK19" s="221"/>
      <c r="QL19" s="221"/>
      <c r="QM19" s="221"/>
      <c r="QN19" s="221"/>
      <c r="QO19" s="221"/>
      <c r="QP19" s="221"/>
      <c r="QQ19" s="221"/>
      <c r="QR19" s="221"/>
      <c r="QS19" s="221"/>
      <c r="QT19" s="221"/>
      <c r="QU19" s="221"/>
      <c r="QV19" s="221"/>
      <c r="QW19" s="221"/>
      <c r="QX19" s="221"/>
      <c r="QY19" s="221"/>
      <c r="QZ19" s="221"/>
      <c r="RA19" s="221"/>
      <c r="RB19" s="221"/>
      <c r="RC19" s="221"/>
      <c r="RD19" s="221"/>
      <c r="RE19" s="221"/>
      <c r="RF19" s="221"/>
      <c r="RG19" s="221"/>
      <c r="RH19" s="221"/>
      <c r="RI19" s="221"/>
      <c r="RJ19" s="221"/>
      <c r="RK19" s="221"/>
      <c r="RL19" s="221"/>
      <c r="RM19" s="221"/>
      <c r="RN19" s="221"/>
      <c r="RO19" s="221"/>
      <c r="RP19" s="221"/>
      <c r="RQ19" s="221"/>
      <c r="RR19" s="221"/>
      <c r="RS19" s="221"/>
      <c r="RT19" s="221"/>
      <c r="RU19" s="221"/>
      <c r="RV19" s="221"/>
      <c r="RW19" s="221"/>
      <c r="RX19" s="221"/>
      <c r="RY19" s="221"/>
      <c r="RZ19" s="221"/>
      <c r="SA19" s="221"/>
      <c r="SB19" s="221"/>
      <c r="SC19" s="221"/>
      <c r="SD19" s="221"/>
      <c r="SE19" s="221"/>
      <c r="SF19" s="221"/>
      <c r="SG19" s="221"/>
      <c r="SH19" s="221"/>
      <c r="SI19" s="221"/>
      <c r="SJ19" s="221"/>
      <c r="SK19" s="221"/>
      <c r="SL19" s="221"/>
      <c r="SM19" s="221"/>
      <c r="SN19" s="221"/>
      <c r="SO19" s="221"/>
      <c r="SP19" s="221"/>
      <c r="SQ19" s="221"/>
      <c r="SR19" s="221"/>
      <c r="SS19" s="221"/>
      <c r="ST19" s="221"/>
      <c r="SU19" s="221"/>
      <c r="SV19" s="221"/>
      <c r="SW19" s="221"/>
      <c r="SX19" s="221"/>
      <c r="SY19" s="221"/>
      <c r="SZ19" s="221"/>
      <c r="TA19" s="221"/>
      <c r="TB19" s="221"/>
      <c r="TC19" s="221"/>
      <c r="TD19" s="221"/>
      <c r="TE19" s="221"/>
      <c r="TF19" s="221"/>
      <c r="TG19" s="221"/>
      <c r="TH19" s="221"/>
      <c r="TI19" s="221"/>
      <c r="TJ19" s="221"/>
      <c r="TK19" s="221"/>
      <c r="TL19" s="221"/>
      <c r="TM19" s="221"/>
      <c r="TN19" s="221"/>
      <c r="TO19" s="221"/>
      <c r="TP19" s="221"/>
      <c r="TQ19" s="221"/>
      <c r="TR19" s="221"/>
      <c r="TS19" s="221"/>
      <c r="TT19" s="221"/>
      <c r="TU19" s="221"/>
      <c r="TV19" s="221"/>
      <c r="TW19" s="221"/>
      <c r="TX19" s="221"/>
      <c r="TY19" s="221"/>
      <c r="TZ19" s="221"/>
      <c r="UA19" s="221"/>
      <c r="UB19" s="221"/>
      <c r="UC19" s="221"/>
      <c r="UD19" s="221"/>
      <c r="UE19" s="221"/>
      <c r="UF19" s="221"/>
      <c r="UG19" s="221"/>
      <c r="UH19" s="221"/>
      <c r="UI19" s="221"/>
      <c r="UJ19" s="221"/>
      <c r="UK19" s="221"/>
      <c r="UL19" s="221"/>
      <c r="UM19" s="221"/>
      <c r="UN19" s="221"/>
      <c r="UO19" s="221"/>
      <c r="UP19" s="221"/>
      <c r="UQ19" s="221"/>
      <c r="UR19" s="221"/>
      <c r="US19" s="221"/>
      <c r="UT19" s="221"/>
      <c r="UU19" s="221"/>
      <c r="UV19" s="221"/>
      <c r="UW19" s="221"/>
      <c r="UX19" s="221"/>
      <c r="UY19" s="221"/>
      <c r="UZ19" s="221"/>
      <c r="VA19" s="221"/>
      <c r="VB19" s="221"/>
      <c r="VC19" s="221"/>
      <c r="VD19" s="221"/>
      <c r="VE19" s="221"/>
      <c r="VF19" s="221"/>
      <c r="VG19" s="221"/>
      <c r="VH19" s="221"/>
      <c r="VI19" s="221"/>
      <c r="VJ19" s="221"/>
      <c r="VK19" s="221"/>
      <c r="VL19" s="221"/>
      <c r="VM19" s="221"/>
      <c r="VN19" s="221"/>
      <c r="VO19" s="221"/>
      <c r="VP19" s="221"/>
      <c r="VQ19" s="221"/>
      <c r="VR19" s="221"/>
      <c r="VS19" s="221"/>
      <c r="VT19" s="221"/>
      <c r="VU19" s="221"/>
      <c r="VV19" s="221"/>
      <c r="VW19" s="221"/>
      <c r="VX19" s="221"/>
      <c r="VY19" s="221"/>
      <c r="VZ19" s="221"/>
      <c r="WA19" s="221"/>
      <c r="WB19" s="221"/>
      <c r="WC19" s="221"/>
      <c r="WD19" s="221"/>
      <c r="WE19" s="221"/>
      <c r="WF19" s="221"/>
      <c r="WG19" s="221"/>
      <c r="WH19" s="221"/>
      <c r="WI19" s="221"/>
      <c r="WJ19" s="221"/>
      <c r="WK19" s="221"/>
      <c r="WL19" s="221"/>
      <c r="WM19" s="221"/>
      <c r="WN19" s="221"/>
      <c r="WO19" s="221"/>
      <c r="WP19" s="221"/>
      <c r="WQ19" s="221"/>
      <c r="WR19" s="221"/>
      <c r="WS19" s="221"/>
      <c r="WT19" s="221"/>
      <c r="WU19" s="221"/>
      <c r="WV19" s="221"/>
      <c r="WW19" s="221"/>
      <c r="WX19" s="221"/>
      <c r="WY19" s="221"/>
      <c r="WZ19" s="221"/>
      <c r="XA19" s="221"/>
      <c r="XB19" s="221"/>
      <c r="XC19" s="221"/>
      <c r="XD19" s="221"/>
      <c r="XE19" s="221"/>
      <c r="XF19" s="221"/>
      <c r="XG19" s="221"/>
      <c r="XH19" s="221"/>
      <c r="XI19" s="221"/>
      <c r="XJ19" s="221"/>
      <c r="XK19" s="221"/>
      <c r="XL19" s="221"/>
      <c r="XM19" s="221"/>
      <c r="XN19" s="221"/>
      <c r="XO19" s="221"/>
      <c r="XP19" s="221"/>
      <c r="XQ19" s="221"/>
      <c r="XR19" s="221"/>
      <c r="XS19" s="221"/>
      <c r="XT19" s="221"/>
      <c r="XU19" s="221"/>
      <c r="XV19" s="221"/>
      <c r="XW19" s="221"/>
      <c r="XX19" s="221"/>
      <c r="XY19" s="221"/>
      <c r="XZ19" s="221"/>
      <c r="YA19" s="221"/>
      <c r="YB19" s="221"/>
      <c r="YC19" s="221"/>
      <c r="YD19" s="221"/>
      <c r="YE19" s="221"/>
      <c r="YF19" s="221"/>
      <c r="YG19" s="221"/>
      <c r="YH19" s="221"/>
      <c r="YI19" s="221"/>
      <c r="YJ19" s="221"/>
      <c r="YK19" s="221"/>
      <c r="YL19" s="221"/>
      <c r="YM19" s="221"/>
      <c r="YN19" s="221"/>
      <c r="YO19" s="221"/>
      <c r="YP19" s="221"/>
      <c r="YQ19" s="221"/>
      <c r="YR19" s="221"/>
      <c r="YS19" s="221"/>
      <c r="YT19" s="221"/>
      <c r="YU19" s="221"/>
      <c r="YV19" s="221"/>
      <c r="YW19" s="221"/>
      <c r="YX19" s="221"/>
      <c r="YY19" s="221"/>
      <c r="YZ19" s="221"/>
      <c r="ZA19" s="221"/>
      <c r="ZB19" s="221"/>
      <c r="ZC19" s="221"/>
      <c r="ZD19" s="221"/>
      <c r="ZE19" s="221"/>
      <c r="ZF19" s="221"/>
      <c r="ZG19" s="221"/>
      <c r="ZH19" s="221"/>
      <c r="ZI19" s="221"/>
      <c r="ZJ19" s="221"/>
      <c r="ZK19" s="221"/>
      <c r="ZL19" s="221"/>
      <c r="ZM19" s="221"/>
      <c r="ZN19" s="221"/>
      <c r="ZO19" s="221"/>
      <c r="ZP19" s="221"/>
      <c r="ZQ19" s="221"/>
      <c r="ZR19" s="221"/>
      <c r="ZS19" s="221"/>
      <c r="ZT19" s="221"/>
      <c r="ZU19" s="221"/>
      <c r="ZV19" s="221"/>
      <c r="ZW19" s="221"/>
      <c r="ZX19" s="221"/>
      <c r="ZY19" s="221"/>
      <c r="ZZ19" s="221"/>
      <c r="AAA19" s="221"/>
      <c r="AAB19" s="221"/>
      <c r="AAC19" s="221"/>
      <c r="AAD19" s="221"/>
      <c r="AAE19" s="221"/>
      <c r="AAF19" s="221"/>
      <c r="AAG19" s="221"/>
      <c r="AAH19" s="221"/>
      <c r="AAI19" s="221"/>
      <c r="AAJ19" s="221"/>
      <c r="AAK19" s="221"/>
      <c r="AAL19" s="221"/>
      <c r="AAM19" s="221"/>
      <c r="AAN19" s="221"/>
      <c r="AAO19" s="221"/>
      <c r="AAP19" s="221"/>
      <c r="AAQ19" s="221"/>
      <c r="AAR19" s="221"/>
      <c r="AAS19" s="221"/>
      <c r="AAT19" s="221"/>
      <c r="AAU19" s="221"/>
      <c r="AAV19" s="221"/>
      <c r="AAW19" s="221"/>
      <c r="AAX19" s="221"/>
      <c r="AAY19" s="221"/>
      <c r="AAZ19" s="221"/>
      <c r="ABA19" s="221"/>
      <c r="ABB19" s="221"/>
      <c r="ABC19" s="221"/>
      <c r="ABD19" s="221"/>
      <c r="ABE19" s="221"/>
      <c r="ABF19" s="221"/>
      <c r="ABG19" s="221"/>
      <c r="ABH19" s="221"/>
      <c r="ABI19" s="221"/>
      <c r="ABJ19" s="221"/>
      <c r="ABK19" s="221"/>
      <c r="ABL19" s="221"/>
      <c r="ABM19" s="221"/>
      <c r="ABN19" s="221"/>
      <c r="ABO19" s="221"/>
      <c r="ABP19" s="221"/>
      <c r="ABQ19" s="221"/>
      <c r="ABR19" s="221"/>
      <c r="ABS19" s="221"/>
      <c r="ABT19" s="221"/>
      <c r="ABU19" s="221"/>
      <c r="ABV19" s="221"/>
      <c r="ABW19" s="221"/>
      <c r="ABX19" s="221"/>
      <c r="ABY19" s="221"/>
      <c r="ABZ19" s="221"/>
      <c r="ACA19" s="221"/>
      <c r="ACB19" s="221"/>
      <c r="ACC19" s="221"/>
      <c r="ACD19" s="221"/>
      <c r="ACE19" s="221"/>
      <c r="ACF19" s="221"/>
      <c r="ACG19" s="221"/>
      <c r="ACH19" s="221"/>
      <c r="ACI19" s="221"/>
      <c r="ACJ19" s="221"/>
      <c r="ACK19" s="221"/>
      <c r="ACL19" s="221"/>
      <c r="ACM19" s="221"/>
      <c r="ACN19" s="221"/>
      <c r="ACO19" s="221"/>
      <c r="ACP19" s="221"/>
      <c r="ACQ19" s="221"/>
      <c r="ACR19" s="221"/>
      <c r="ACS19" s="221"/>
      <c r="ACT19" s="221"/>
      <c r="ACU19" s="221"/>
      <c r="ACV19" s="221"/>
      <c r="ACW19" s="221"/>
      <c r="ACX19" s="221"/>
      <c r="ACY19" s="221"/>
      <c r="ACZ19" s="221"/>
      <c r="ADA19" s="221"/>
      <c r="ADB19" s="221"/>
      <c r="ADC19" s="221"/>
      <c r="ADD19" s="221"/>
      <c r="ADE19" s="221"/>
      <c r="ADF19" s="221"/>
      <c r="ADG19" s="221"/>
      <c r="ADH19" s="221"/>
      <c r="ADI19" s="221"/>
      <c r="ADJ19" s="221"/>
      <c r="ADK19" s="221"/>
      <c r="ADL19" s="221"/>
      <c r="ADM19" s="221"/>
      <c r="ADN19" s="221"/>
      <c r="ADO19" s="221"/>
      <c r="ADP19" s="221"/>
      <c r="ADQ19" s="221"/>
      <c r="ADR19" s="221"/>
      <c r="ADS19" s="221"/>
      <c r="ADT19" s="221"/>
      <c r="ADU19" s="221"/>
      <c r="ADV19" s="221"/>
      <c r="ADW19" s="221"/>
      <c r="ADX19" s="221"/>
      <c r="ADY19" s="221"/>
      <c r="ADZ19" s="221"/>
      <c r="AEA19" s="221"/>
      <c r="AEB19" s="221"/>
      <c r="AEC19" s="221"/>
      <c r="AED19" s="221"/>
      <c r="AEE19" s="221"/>
      <c r="AEF19" s="221"/>
      <c r="AEG19" s="221"/>
      <c r="AEH19" s="221"/>
      <c r="AEI19" s="221"/>
      <c r="AEJ19" s="221"/>
      <c r="AEK19" s="221"/>
      <c r="AEL19" s="221"/>
      <c r="AEM19" s="221"/>
      <c r="AEN19" s="221"/>
      <c r="AEO19" s="221"/>
      <c r="AEP19" s="221"/>
      <c r="AEQ19" s="221"/>
      <c r="AER19" s="221"/>
      <c r="AES19" s="221"/>
      <c r="AET19" s="221"/>
      <c r="AEU19" s="221"/>
      <c r="AEV19" s="221"/>
      <c r="AEW19" s="221"/>
      <c r="AEX19" s="221"/>
      <c r="AEY19" s="221"/>
      <c r="AEZ19" s="221"/>
      <c r="AFA19" s="221"/>
      <c r="AFB19" s="221"/>
      <c r="AFC19" s="221"/>
      <c r="AFD19" s="221"/>
      <c r="AFE19" s="221"/>
      <c r="AFF19" s="221"/>
      <c r="AFG19" s="221"/>
      <c r="AFH19" s="221"/>
      <c r="AFI19" s="221"/>
      <c r="AFJ19" s="221"/>
      <c r="AFK19" s="221"/>
      <c r="AFL19" s="221"/>
      <c r="AFM19" s="221"/>
      <c r="AFN19" s="221"/>
      <c r="AFO19" s="221"/>
      <c r="AFP19" s="221"/>
      <c r="AFQ19" s="221"/>
      <c r="AFR19" s="221"/>
      <c r="AFS19" s="221"/>
      <c r="AFT19" s="221"/>
      <c r="AFU19" s="221"/>
      <c r="AFV19" s="221"/>
      <c r="AFW19" s="221"/>
      <c r="AFX19" s="221"/>
      <c r="AFY19" s="221"/>
      <c r="AFZ19" s="221"/>
      <c r="AGA19" s="221"/>
      <c r="AGB19" s="221"/>
      <c r="AGC19" s="221"/>
      <c r="AGD19" s="221"/>
      <c r="AGE19" s="221"/>
      <c r="AGF19" s="221"/>
      <c r="AGG19" s="221"/>
      <c r="AGH19" s="221"/>
      <c r="AGI19" s="221"/>
      <c r="AGJ19" s="221"/>
      <c r="AGK19" s="221"/>
      <c r="AGL19" s="221"/>
      <c r="AGM19" s="221"/>
      <c r="AGN19" s="221"/>
      <c r="AGO19" s="221"/>
      <c r="AGP19" s="221"/>
      <c r="AGQ19" s="221"/>
      <c r="AGR19" s="221"/>
      <c r="AGS19" s="221"/>
      <c r="AGT19" s="221"/>
      <c r="AGU19" s="221"/>
      <c r="AGV19" s="221"/>
      <c r="AGW19" s="221"/>
      <c r="AGX19" s="221"/>
      <c r="AGY19" s="221"/>
      <c r="AGZ19" s="221"/>
      <c r="AHA19" s="221"/>
      <c r="AHB19" s="221"/>
      <c r="AHC19" s="221"/>
      <c r="AHD19" s="221"/>
      <c r="AHE19" s="221"/>
      <c r="AHF19" s="221"/>
      <c r="AHG19" s="221"/>
      <c r="AHH19" s="221"/>
      <c r="AHI19" s="221"/>
      <c r="AHJ19" s="221"/>
      <c r="AHK19" s="221"/>
      <c r="AHL19" s="221"/>
      <c r="AHM19" s="221"/>
      <c r="AHN19" s="221"/>
      <c r="AHO19" s="221"/>
      <c r="AHP19" s="221"/>
      <c r="AHQ19" s="221"/>
      <c r="AHR19" s="221"/>
      <c r="AHS19" s="221"/>
      <c r="AHT19" s="221"/>
      <c r="AHU19" s="221"/>
      <c r="AHV19" s="221"/>
      <c r="AHW19" s="221"/>
      <c r="AHX19" s="221"/>
      <c r="AHY19" s="221"/>
      <c r="AHZ19" s="221"/>
      <c r="AIA19" s="221"/>
      <c r="AIB19" s="221"/>
      <c r="AIC19" s="221"/>
      <c r="AID19" s="221"/>
      <c r="AIE19" s="221"/>
      <c r="AIF19" s="221"/>
      <c r="AIG19" s="221"/>
      <c r="AIH19" s="221"/>
      <c r="AII19" s="221"/>
      <c r="AIJ19" s="221"/>
      <c r="AIK19" s="221"/>
      <c r="AIL19" s="221"/>
      <c r="AIM19" s="221"/>
      <c r="AIN19" s="221"/>
      <c r="AIO19" s="221"/>
      <c r="AIP19" s="221"/>
      <c r="AIQ19" s="221"/>
      <c r="AIR19" s="221"/>
      <c r="AIS19" s="221"/>
      <c r="AIT19" s="221"/>
      <c r="AIU19" s="221"/>
      <c r="AIV19" s="221"/>
      <c r="AIW19" s="221"/>
      <c r="AIX19" s="221"/>
      <c r="AIY19" s="221"/>
      <c r="AIZ19" s="221"/>
      <c r="AJA19" s="221"/>
      <c r="AJB19" s="221"/>
      <c r="AJC19" s="221"/>
      <c r="AJD19" s="221"/>
      <c r="AJE19" s="221"/>
      <c r="AJF19" s="221"/>
      <c r="AJG19" s="221"/>
      <c r="AJH19" s="221"/>
      <c r="AJI19" s="221"/>
      <c r="AJJ19" s="221"/>
      <c r="AJK19" s="221"/>
      <c r="AJL19" s="221"/>
      <c r="AJM19" s="221"/>
      <c r="AJN19" s="221"/>
      <c r="AJO19" s="221"/>
      <c r="AJP19" s="221"/>
      <c r="AJQ19" s="221"/>
      <c r="AJR19" s="221"/>
      <c r="AJS19" s="221"/>
      <c r="AJT19" s="221"/>
      <c r="AJU19" s="221"/>
      <c r="AJV19" s="221"/>
      <c r="AJW19" s="221"/>
      <c r="AJX19" s="221"/>
      <c r="AJY19" s="221"/>
      <c r="AJZ19" s="221"/>
      <c r="AKA19" s="221"/>
      <c r="AKB19" s="221"/>
      <c r="AKC19" s="221"/>
      <c r="AKD19" s="221"/>
      <c r="AKE19" s="221"/>
      <c r="AKF19" s="221"/>
      <c r="AKG19" s="221"/>
      <c r="AKH19" s="221"/>
      <c r="AKI19" s="221"/>
      <c r="AKJ19" s="221"/>
      <c r="AKK19" s="221"/>
      <c r="AKL19" s="221"/>
      <c r="AKM19" s="221"/>
      <c r="AKN19" s="221"/>
      <c r="AKO19" s="221"/>
      <c r="AKP19" s="221"/>
      <c r="AKQ19" s="221"/>
      <c r="AKR19" s="221"/>
      <c r="AKS19" s="221"/>
      <c r="AKT19" s="221"/>
      <c r="AKU19" s="221"/>
      <c r="AKV19" s="221"/>
      <c r="AKW19" s="221"/>
      <c r="AKX19" s="221"/>
      <c r="AKY19" s="221"/>
      <c r="AKZ19" s="221"/>
      <c r="ALA19" s="221"/>
      <c r="ALB19" s="221"/>
      <c r="ALC19" s="221"/>
      <c r="ALD19" s="221"/>
      <c r="ALE19" s="221"/>
      <c r="ALF19" s="221"/>
      <c r="ALG19" s="221"/>
      <c r="ALH19" s="221"/>
      <c r="ALI19" s="221"/>
      <c r="ALJ19" s="221"/>
      <c r="ALK19" s="221"/>
      <c r="ALL19" s="221"/>
      <c r="ALM19" s="221"/>
      <c r="ALN19" s="221"/>
      <c r="ALO19" s="221"/>
      <c r="ALP19" s="221"/>
      <c r="ALQ19" s="221"/>
      <c r="ALR19" s="221"/>
      <c r="ALS19" s="221"/>
      <c r="ALT19" s="221"/>
      <c r="ALU19" s="221"/>
      <c r="ALV19" s="221"/>
      <c r="ALW19" s="221"/>
      <c r="ALX19" s="221"/>
      <c r="ALY19" s="221"/>
      <c r="ALZ19" s="221"/>
      <c r="AMA19" s="221"/>
      <c r="AMB19" s="221"/>
      <c r="AMC19" s="221"/>
      <c r="AMD19" s="221"/>
      <c r="AME19" s="221"/>
      <c r="AMF19" s="221"/>
      <c r="AMG19" s="221"/>
      <c r="AMH19" s="221"/>
      <c r="AMI19" s="221"/>
      <c r="AMJ19" s="221"/>
      <c r="AMK19" s="221"/>
    </row>
    <row r="20" spans="1:1025" s="225" customFormat="1" x14ac:dyDescent="0.25">
      <c r="A20" s="221" t="s">
        <v>180</v>
      </c>
      <c r="B20" s="221" t="s">
        <v>201</v>
      </c>
      <c r="C20" s="227" t="str">
        <f>'common foods'!D92</f>
        <v>05072</v>
      </c>
      <c r="D20" s="224">
        <v>700</v>
      </c>
      <c r="E20" s="224">
        <v>6.8</v>
      </c>
      <c r="F20" s="224">
        <v>2.2000000000000002</v>
      </c>
      <c r="G20" s="224">
        <v>0</v>
      </c>
      <c r="H20" s="224">
        <v>0</v>
      </c>
      <c r="I20" s="224">
        <v>0</v>
      </c>
      <c r="J20" s="224">
        <v>26.4</v>
      </c>
      <c r="K20" s="224">
        <v>110</v>
      </c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  <c r="CG20" s="221"/>
      <c r="CH20" s="221"/>
      <c r="CI20" s="221"/>
      <c r="CJ20" s="221"/>
      <c r="CK20" s="221"/>
      <c r="CL20" s="221"/>
      <c r="CM20" s="221"/>
      <c r="CN20" s="221"/>
      <c r="CO20" s="221"/>
      <c r="CP20" s="221"/>
      <c r="CQ20" s="221"/>
      <c r="CR20" s="221"/>
      <c r="CS20" s="221"/>
      <c r="CT20" s="221"/>
      <c r="CU20" s="221"/>
      <c r="CV20" s="221"/>
      <c r="CW20" s="221"/>
      <c r="CX20" s="221"/>
      <c r="CY20" s="221"/>
      <c r="CZ20" s="221"/>
      <c r="DA20" s="221"/>
      <c r="DB20" s="221"/>
      <c r="DC20" s="221"/>
      <c r="DD20" s="221"/>
      <c r="DE20" s="221"/>
      <c r="DF20" s="221"/>
      <c r="DG20" s="221"/>
      <c r="DH20" s="221"/>
      <c r="DI20" s="221"/>
      <c r="DJ20" s="221"/>
      <c r="DK20" s="221"/>
      <c r="DL20" s="221"/>
      <c r="DM20" s="221"/>
      <c r="DN20" s="221"/>
      <c r="DO20" s="221"/>
      <c r="DP20" s="221"/>
      <c r="DQ20" s="221"/>
      <c r="DR20" s="221"/>
      <c r="DS20" s="221"/>
      <c r="DT20" s="221"/>
      <c r="DU20" s="221"/>
      <c r="DV20" s="221"/>
      <c r="DW20" s="221"/>
      <c r="DX20" s="221"/>
      <c r="DY20" s="221"/>
      <c r="DZ20" s="221"/>
      <c r="EA20" s="221"/>
      <c r="EB20" s="221"/>
      <c r="EC20" s="221"/>
      <c r="ED20" s="221"/>
      <c r="EE20" s="221"/>
      <c r="EF20" s="221"/>
      <c r="EG20" s="221"/>
      <c r="EH20" s="221"/>
      <c r="EI20" s="221"/>
      <c r="EJ20" s="221"/>
      <c r="EK20" s="221"/>
      <c r="EL20" s="221"/>
      <c r="EM20" s="221"/>
      <c r="EN20" s="221"/>
      <c r="EO20" s="221"/>
      <c r="EP20" s="221"/>
      <c r="EQ20" s="221"/>
      <c r="ER20" s="221"/>
      <c r="ES20" s="221"/>
      <c r="ET20" s="221"/>
      <c r="EU20" s="221"/>
      <c r="EV20" s="221"/>
      <c r="EW20" s="221"/>
      <c r="EX20" s="221"/>
      <c r="EY20" s="221"/>
      <c r="EZ20" s="221"/>
      <c r="FA20" s="221"/>
      <c r="FB20" s="221"/>
      <c r="FC20" s="221"/>
      <c r="FD20" s="221"/>
      <c r="FE20" s="221"/>
      <c r="FF20" s="221"/>
      <c r="FG20" s="221"/>
      <c r="FH20" s="221"/>
      <c r="FI20" s="221"/>
      <c r="FJ20" s="221"/>
      <c r="FK20" s="221"/>
      <c r="FL20" s="221"/>
      <c r="FM20" s="221"/>
      <c r="FN20" s="221"/>
      <c r="FO20" s="221"/>
      <c r="FP20" s="221"/>
      <c r="FQ20" s="221"/>
      <c r="FR20" s="221"/>
      <c r="FS20" s="221"/>
      <c r="FT20" s="221"/>
      <c r="FU20" s="221"/>
      <c r="FV20" s="221"/>
      <c r="FW20" s="221"/>
      <c r="FX20" s="221"/>
      <c r="FY20" s="221"/>
      <c r="FZ20" s="221"/>
      <c r="GA20" s="221"/>
      <c r="GB20" s="221"/>
      <c r="GC20" s="221"/>
      <c r="GD20" s="221"/>
      <c r="GE20" s="221"/>
      <c r="GF20" s="221"/>
      <c r="GG20" s="221"/>
      <c r="GH20" s="221"/>
      <c r="GI20" s="221"/>
      <c r="GJ20" s="221"/>
      <c r="GK20" s="221"/>
      <c r="GL20" s="221"/>
      <c r="GM20" s="221"/>
      <c r="GN20" s="221"/>
      <c r="GO20" s="221"/>
      <c r="GP20" s="221"/>
      <c r="GQ20" s="221"/>
      <c r="GR20" s="221"/>
      <c r="GS20" s="221"/>
      <c r="GT20" s="221"/>
      <c r="GU20" s="221"/>
      <c r="GV20" s="221"/>
      <c r="GW20" s="221"/>
      <c r="GX20" s="221"/>
      <c r="GY20" s="221"/>
      <c r="GZ20" s="221"/>
      <c r="HA20" s="221"/>
      <c r="HB20" s="221"/>
      <c r="HC20" s="221"/>
      <c r="HD20" s="221"/>
      <c r="HE20" s="221"/>
      <c r="HF20" s="221"/>
      <c r="HG20" s="221"/>
      <c r="HH20" s="221"/>
      <c r="HI20" s="221"/>
      <c r="HJ20" s="221"/>
      <c r="HK20" s="221"/>
      <c r="HL20" s="221"/>
      <c r="HM20" s="221"/>
      <c r="HN20" s="221"/>
      <c r="HO20" s="221"/>
      <c r="HP20" s="221"/>
      <c r="HQ20" s="221"/>
      <c r="HR20" s="221"/>
      <c r="HS20" s="221"/>
      <c r="HT20" s="221"/>
      <c r="HU20" s="221"/>
      <c r="HV20" s="221"/>
      <c r="HW20" s="221"/>
      <c r="HX20" s="221"/>
      <c r="HY20" s="221"/>
      <c r="HZ20" s="221"/>
      <c r="IA20" s="221"/>
      <c r="IB20" s="221"/>
      <c r="IC20" s="221"/>
      <c r="ID20" s="221"/>
      <c r="IE20" s="221"/>
      <c r="IF20" s="221"/>
      <c r="IG20" s="221"/>
      <c r="IH20" s="221"/>
      <c r="II20" s="221"/>
      <c r="IJ20" s="221"/>
      <c r="IK20" s="221"/>
      <c r="IL20" s="221"/>
      <c r="IM20" s="221"/>
      <c r="IN20" s="221"/>
      <c r="IO20" s="221"/>
      <c r="IP20" s="221"/>
      <c r="IQ20" s="221"/>
      <c r="IR20" s="221"/>
      <c r="IS20" s="221"/>
      <c r="IT20" s="221"/>
      <c r="IU20" s="221"/>
      <c r="IV20" s="221"/>
      <c r="IW20" s="221"/>
      <c r="IX20" s="221"/>
      <c r="IY20" s="221"/>
      <c r="IZ20" s="221"/>
      <c r="JA20" s="221"/>
      <c r="JB20" s="221"/>
      <c r="JC20" s="221"/>
      <c r="JD20" s="221"/>
      <c r="JE20" s="221"/>
      <c r="JF20" s="221"/>
      <c r="JG20" s="221"/>
      <c r="JH20" s="221"/>
      <c r="JI20" s="221"/>
      <c r="JJ20" s="221"/>
      <c r="JK20" s="221"/>
      <c r="JL20" s="221"/>
      <c r="JM20" s="221"/>
      <c r="JN20" s="221"/>
      <c r="JO20" s="221"/>
      <c r="JP20" s="221"/>
      <c r="JQ20" s="221"/>
      <c r="JR20" s="221"/>
      <c r="JS20" s="221"/>
      <c r="JT20" s="221"/>
      <c r="JU20" s="221"/>
      <c r="JV20" s="221"/>
      <c r="JW20" s="221"/>
      <c r="JX20" s="221"/>
      <c r="JY20" s="221"/>
      <c r="JZ20" s="221"/>
      <c r="KA20" s="221"/>
      <c r="KB20" s="221"/>
      <c r="KC20" s="221"/>
      <c r="KD20" s="221"/>
      <c r="KE20" s="221"/>
      <c r="KF20" s="221"/>
      <c r="KG20" s="221"/>
      <c r="KH20" s="221"/>
      <c r="KI20" s="221"/>
      <c r="KJ20" s="221"/>
      <c r="KK20" s="221"/>
      <c r="KL20" s="221"/>
      <c r="KM20" s="221"/>
      <c r="KN20" s="221"/>
      <c r="KO20" s="221"/>
      <c r="KP20" s="221"/>
      <c r="KQ20" s="221"/>
      <c r="KR20" s="221"/>
      <c r="KS20" s="221"/>
      <c r="KT20" s="221"/>
      <c r="KU20" s="221"/>
      <c r="KV20" s="221"/>
      <c r="KW20" s="221"/>
      <c r="KX20" s="221"/>
      <c r="KY20" s="221"/>
      <c r="KZ20" s="221"/>
      <c r="LA20" s="221"/>
      <c r="LB20" s="221"/>
      <c r="LC20" s="221"/>
      <c r="LD20" s="221"/>
      <c r="LE20" s="221"/>
      <c r="LF20" s="221"/>
      <c r="LG20" s="221"/>
      <c r="LH20" s="221"/>
      <c r="LI20" s="221"/>
      <c r="LJ20" s="221"/>
      <c r="LK20" s="221"/>
      <c r="LL20" s="221"/>
      <c r="LM20" s="221"/>
      <c r="LN20" s="221"/>
      <c r="LO20" s="221"/>
      <c r="LP20" s="221"/>
      <c r="LQ20" s="221"/>
      <c r="LR20" s="221"/>
      <c r="LS20" s="221"/>
      <c r="LT20" s="221"/>
      <c r="LU20" s="221"/>
      <c r="LV20" s="221"/>
      <c r="LW20" s="221"/>
      <c r="LX20" s="221"/>
      <c r="LY20" s="221"/>
      <c r="LZ20" s="221"/>
      <c r="MA20" s="221"/>
      <c r="MB20" s="221"/>
      <c r="MC20" s="221"/>
      <c r="MD20" s="221"/>
      <c r="ME20" s="221"/>
      <c r="MF20" s="221"/>
      <c r="MG20" s="221"/>
      <c r="MH20" s="221"/>
      <c r="MI20" s="221"/>
      <c r="MJ20" s="221"/>
      <c r="MK20" s="221"/>
      <c r="ML20" s="221"/>
      <c r="MM20" s="221"/>
      <c r="MN20" s="221"/>
      <c r="MO20" s="221"/>
      <c r="MP20" s="221"/>
      <c r="MQ20" s="221"/>
      <c r="MR20" s="221"/>
      <c r="MS20" s="221"/>
      <c r="MT20" s="221"/>
      <c r="MU20" s="221"/>
      <c r="MV20" s="221"/>
      <c r="MW20" s="221"/>
      <c r="MX20" s="221"/>
      <c r="MY20" s="221"/>
      <c r="MZ20" s="221"/>
      <c r="NA20" s="221"/>
      <c r="NB20" s="221"/>
      <c r="NC20" s="221"/>
      <c r="ND20" s="221"/>
      <c r="NE20" s="221"/>
      <c r="NF20" s="221"/>
      <c r="NG20" s="221"/>
      <c r="NH20" s="221"/>
      <c r="NI20" s="221"/>
      <c r="NJ20" s="221"/>
      <c r="NK20" s="221"/>
      <c r="NL20" s="221"/>
      <c r="NM20" s="221"/>
      <c r="NN20" s="221"/>
      <c r="NO20" s="221"/>
      <c r="NP20" s="221"/>
      <c r="NQ20" s="221"/>
      <c r="NR20" s="221"/>
      <c r="NS20" s="221"/>
      <c r="NT20" s="221"/>
      <c r="NU20" s="221"/>
      <c r="NV20" s="221"/>
      <c r="NW20" s="221"/>
      <c r="NX20" s="221"/>
      <c r="NY20" s="221"/>
      <c r="NZ20" s="221"/>
      <c r="OA20" s="221"/>
      <c r="OB20" s="221"/>
      <c r="OC20" s="221"/>
      <c r="OD20" s="221"/>
      <c r="OE20" s="221"/>
      <c r="OF20" s="221"/>
      <c r="OG20" s="221"/>
      <c r="OH20" s="221"/>
      <c r="OI20" s="221"/>
      <c r="OJ20" s="221"/>
      <c r="OK20" s="221"/>
      <c r="OL20" s="221"/>
      <c r="OM20" s="221"/>
      <c r="ON20" s="221"/>
      <c r="OO20" s="221"/>
      <c r="OP20" s="221"/>
      <c r="OQ20" s="221"/>
      <c r="OR20" s="221"/>
      <c r="OS20" s="221"/>
      <c r="OT20" s="221"/>
      <c r="OU20" s="221"/>
      <c r="OV20" s="221"/>
      <c r="OW20" s="221"/>
      <c r="OX20" s="221"/>
      <c r="OY20" s="221"/>
      <c r="OZ20" s="221"/>
      <c r="PA20" s="221"/>
      <c r="PB20" s="221"/>
      <c r="PC20" s="221"/>
      <c r="PD20" s="221"/>
      <c r="PE20" s="221"/>
      <c r="PF20" s="221"/>
      <c r="PG20" s="221"/>
      <c r="PH20" s="221"/>
      <c r="PI20" s="221"/>
      <c r="PJ20" s="221"/>
      <c r="PK20" s="221"/>
      <c r="PL20" s="221"/>
      <c r="PM20" s="221"/>
      <c r="PN20" s="221"/>
      <c r="PO20" s="221"/>
      <c r="PP20" s="221"/>
      <c r="PQ20" s="221"/>
      <c r="PR20" s="221"/>
      <c r="PS20" s="221"/>
      <c r="PT20" s="221"/>
      <c r="PU20" s="221"/>
      <c r="PV20" s="221"/>
      <c r="PW20" s="221"/>
      <c r="PX20" s="221"/>
      <c r="PY20" s="221"/>
      <c r="PZ20" s="221"/>
      <c r="QA20" s="221"/>
      <c r="QB20" s="221"/>
      <c r="QC20" s="221"/>
      <c r="QD20" s="221"/>
      <c r="QE20" s="221"/>
      <c r="QF20" s="221"/>
      <c r="QG20" s="221"/>
      <c r="QH20" s="221"/>
      <c r="QI20" s="221"/>
      <c r="QJ20" s="221"/>
      <c r="QK20" s="221"/>
      <c r="QL20" s="221"/>
      <c r="QM20" s="221"/>
      <c r="QN20" s="221"/>
      <c r="QO20" s="221"/>
      <c r="QP20" s="221"/>
      <c r="QQ20" s="221"/>
      <c r="QR20" s="221"/>
      <c r="QS20" s="221"/>
      <c r="QT20" s="221"/>
      <c r="QU20" s="221"/>
      <c r="QV20" s="221"/>
      <c r="QW20" s="221"/>
      <c r="QX20" s="221"/>
      <c r="QY20" s="221"/>
      <c r="QZ20" s="221"/>
      <c r="RA20" s="221"/>
      <c r="RB20" s="221"/>
      <c r="RC20" s="221"/>
      <c r="RD20" s="221"/>
      <c r="RE20" s="221"/>
      <c r="RF20" s="221"/>
      <c r="RG20" s="221"/>
      <c r="RH20" s="221"/>
      <c r="RI20" s="221"/>
      <c r="RJ20" s="221"/>
      <c r="RK20" s="221"/>
      <c r="RL20" s="221"/>
      <c r="RM20" s="221"/>
      <c r="RN20" s="221"/>
      <c r="RO20" s="221"/>
      <c r="RP20" s="221"/>
      <c r="RQ20" s="221"/>
      <c r="RR20" s="221"/>
      <c r="RS20" s="221"/>
      <c r="RT20" s="221"/>
      <c r="RU20" s="221"/>
      <c r="RV20" s="221"/>
      <c r="RW20" s="221"/>
      <c r="RX20" s="221"/>
      <c r="RY20" s="221"/>
      <c r="RZ20" s="221"/>
      <c r="SA20" s="221"/>
      <c r="SB20" s="221"/>
      <c r="SC20" s="221"/>
      <c r="SD20" s="221"/>
      <c r="SE20" s="221"/>
      <c r="SF20" s="221"/>
      <c r="SG20" s="221"/>
      <c r="SH20" s="221"/>
      <c r="SI20" s="221"/>
      <c r="SJ20" s="221"/>
      <c r="SK20" s="221"/>
      <c r="SL20" s="221"/>
      <c r="SM20" s="221"/>
      <c r="SN20" s="221"/>
      <c r="SO20" s="221"/>
      <c r="SP20" s="221"/>
      <c r="SQ20" s="221"/>
      <c r="SR20" s="221"/>
      <c r="SS20" s="221"/>
      <c r="ST20" s="221"/>
      <c r="SU20" s="221"/>
      <c r="SV20" s="221"/>
      <c r="SW20" s="221"/>
      <c r="SX20" s="221"/>
      <c r="SY20" s="221"/>
      <c r="SZ20" s="221"/>
      <c r="TA20" s="221"/>
      <c r="TB20" s="221"/>
      <c r="TC20" s="221"/>
      <c r="TD20" s="221"/>
      <c r="TE20" s="221"/>
      <c r="TF20" s="221"/>
      <c r="TG20" s="221"/>
      <c r="TH20" s="221"/>
      <c r="TI20" s="221"/>
      <c r="TJ20" s="221"/>
      <c r="TK20" s="221"/>
      <c r="TL20" s="221"/>
      <c r="TM20" s="221"/>
      <c r="TN20" s="221"/>
      <c r="TO20" s="221"/>
      <c r="TP20" s="221"/>
      <c r="TQ20" s="221"/>
      <c r="TR20" s="221"/>
      <c r="TS20" s="221"/>
      <c r="TT20" s="221"/>
      <c r="TU20" s="221"/>
      <c r="TV20" s="221"/>
      <c r="TW20" s="221"/>
      <c r="TX20" s="221"/>
      <c r="TY20" s="221"/>
      <c r="TZ20" s="221"/>
      <c r="UA20" s="221"/>
      <c r="UB20" s="221"/>
      <c r="UC20" s="221"/>
      <c r="UD20" s="221"/>
      <c r="UE20" s="221"/>
      <c r="UF20" s="221"/>
      <c r="UG20" s="221"/>
      <c r="UH20" s="221"/>
      <c r="UI20" s="221"/>
      <c r="UJ20" s="221"/>
      <c r="UK20" s="221"/>
      <c r="UL20" s="221"/>
      <c r="UM20" s="221"/>
      <c r="UN20" s="221"/>
      <c r="UO20" s="221"/>
      <c r="UP20" s="221"/>
      <c r="UQ20" s="221"/>
      <c r="UR20" s="221"/>
      <c r="US20" s="221"/>
      <c r="UT20" s="221"/>
      <c r="UU20" s="221"/>
      <c r="UV20" s="221"/>
      <c r="UW20" s="221"/>
      <c r="UX20" s="221"/>
      <c r="UY20" s="221"/>
      <c r="UZ20" s="221"/>
      <c r="VA20" s="221"/>
      <c r="VB20" s="221"/>
      <c r="VC20" s="221"/>
      <c r="VD20" s="221"/>
      <c r="VE20" s="221"/>
      <c r="VF20" s="221"/>
      <c r="VG20" s="221"/>
      <c r="VH20" s="221"/>
      <c r="VI20" s="221"/>
      <c r="VJ20" s="221"/>
      <c r="VK20" s="221"/>
      <c r="VL20" s="221"/>
      <c r="VM20" s="221"/>
      <c r="VN20" s="221"/>
      <c r="VO20" s="221"/>
      <c r="VP20" s="221"/>
      <c r="VQ20" s="221"/>
      <c r="VR20" s="221"/>
      <c r="VS20" s="221"/>
      <c r="VT20" s="221"/>
      <c r="VU20" s="221"/>
      <c r="VV20" s="221"/>
      <c r="VW20" s="221"/>
      <c r="VX20" s="221"/>
      <c r="VY20" s="221"/>
      <c r="VZ20" s="221"/>
      <c r="WA20" s="221"/>
      <c r="WB20" s="221"/>
      <c r="WC20" s="221"/>
      <c r="WD20" s="221"/>
      <c r="WE20" s="221"/>
      <c r="WF20" s="221"/>
      <c r="WG20" s="221"/>
      <c r="WH20" s="221"/>
      <c r="WI20" s="221"/>
      <c r="WJ20" s="221"/>
      <c r="WK20" s="221"/>
      <c r="WL20" s="221"/>
      <c r="WM20" s="221"/>
      <c r="WN20" s="221"/>
      <c r="WO20" s="221"/>
      <c r="WP20" s="221"/>
      <c r="WQ20" s="221"/>
      <c r="WR20" s="221"/>
      <c r="WS20" s="221"/>
      <c r="WT20" s="221"/>
      <c r="WU20" s="221"/>
      <c r="WV20" s="221"/>
      <c r="WW20" s="221"/>
      <c r="WX20" s="221"/>
      <c r="WY20" s="221"/>
      <c r="WZ20" s="221"/>
      <c r="XA20" s="221"/>
      <c r="XB20" s="221"/>
      <c r="XC20" s="221"/>
      <c r="XD20" s="221"/>
      <c r="XE20" s="221"/>
      <c r="XF20" s="221"/>
      <c r="XG20" s="221"/>
      <c r="XH20" s="221"/>
      <c r="XI20" s="221"/>
      <c r="XJ20" s="221"/>
      <c r="XK20" s="221"/>
      <c r="XL20" s="221"/>
      <c r="XM20" s="221"/>
      <c r="XN20" s="221"/>
      <c r="XO20" s="221"/>
      <c r="XP20" s="221"/>
      <c r="XQ20" s="221"/>
      <c r="XR20" s="221"/>
      <c r="XS20" s="221"/>
      <c r="XT20" s="221"/>
      <c r="XU20" s="221"/>
      <c r="XV20" s="221"/>
      <c r="XW20" s="221"/>
      <c r="XX20" s="221"/>
      <c r="XY20" s="221"/>
      <c r="XZ20" s="221"/>
      <c r="YA20" s="221"/>
      <c r="YB20" s="221"/>
      <c r="YC20" s="221"/>
      <c r="YD20" s="221"/>
      <c r="YE20" s="221"/>
      <c r="YF20" s="221"/>
      <c r="YG20" s="221"/>
      <c r="YH20" s="221"/>
      <c r="YI20" s="221"/>
      <c r="YJ20" s="221"/>
      <c r="YK20" s="221"/>
      <c r="YL20" s="221"/>
      <c r="YM20" s="221"/>
      <c r="YN20" s="221"/>
      <c r="YO20" s="221"/>
      <c r="YP20" s="221"/>
      <c r="YQ20" s="221"/>
      <c r="YR20" s="221"/>
      <c r="YS20" s="221"/>
      <c r="YT20" s="221"/>
      <c r="YU20" s="221"/>
      <c r="YV20" s="221"/>
      <c r="YW20" s="221"/>
      <c r="YX20" s="221"/>
      <c r="YY20" s="221"/>
      <c r="YZ20" s="221"/>
      <c r="ZA20" s="221"/>
      <c r="ZB20" s="221"/>
      <c r="ZC20" s="221"/>
      <c r="ZD20" s="221"/>
      <c r="ZE20" s="221"/>
      <c r="ZF20" s="221"/>
      <c r="ZG20" s="221"/>
      <c r="ZH20" s="221"/>
      <c r="ZI20" s="221"/>
      <c r="ZJ20" s="221"/>
      <c r="ZK20" s="221"/>
      <c r="ZL20" s="221"/>
      <c r="ZM20" s="221"/>
      <c r="ZN20" s="221"/>
      <c r="ZO20" s="221"/>
      <c r="ZP20" s="221"/>
      <c r="ZQ20" s="221"/>
      <c r="ZR20" s="221"/>
      <c r="ZS20" s="221"/>
      <c r="ZT20" s="221"/>
      <c r="ZU20" s="221"/>
      <c r="ZV20" s="221"/>
      <c r="ZW20" s="221"/>
      <c r="ZX20" s="221"/>
      <c r="ZY20" s="221"/>
      <c r="ZZ20" s="221"/>
      <c r="AAA20" s="221"/>
      <c r="AAB20" s="221"/>
      <c r="AAC20" s="221"/>
      <c r="AAD20" s="221"/>
      <c r="AAE20" s="221"/>
      <c r="AAF20" s="221"/>
      <c r="AAG20" s="221"/>
      <c r="AAH20" s="221"/>
      <c r="AAI20" s="221"/>
      <c r="AAJ20" s="221"/>
      <c r="AAK20" s="221"/>
      <c r="AAL20" s="221"/>
      <c r="AAM20" s="221"/>
      <c r="AAN20" s="221"/>
      <c r="AAO20" s="221"/>
      <c r="AAP20" s="221"/>
      <c r="AAQ20" s="221"/>
      <c r="AAR20" s="221"/>
      <c r="AAS20" s="221"/>
      <c r="AAT20" s="221"/>
      <c r="AAU20" s="221"/>
      <c r="AAV20" s="221"/>
      <c r="AAW20" s="221"/>
      <c r="AAX20" s="221"/>
      <c r="AAY20" s="221"/>
      <c r="AAZ20" s="221"/>
      <c r="ABA20" s="221"/>
      <c r="ABB20" s="221"/>
      <c r="ABC20" s="221"/>
      <c r="ABD20" s="221"/>
      <c r="ABE20" s="221"/>
      <c r="ABF20" s="221"/>
      <c r="ABG20" s="221"/>
      <c r="ABH20" s="221"/>
      <c r="ABI20" s="221"/>
      <c r="ABJ20" s="221"/>
      <c r="ABK20" s="221"/>
      <c r="ABL20" s="221"/>
      <c r="ABM20" s="221"/>
      <c r="ABN20" s="221"/>
      <c r="ABO20" s="221"/>
      <c r="ABP20" s="221"/>
      <c r="ABQ20" s="221"/>
      <c r="ABR20" s="221"/>
      <c r="ABS20" s="221"/>
      <c r="ABT20" s="221"/>
      <c r="ABU20" s="221"/>
      <c r="ABV20" s="221"/>
      <c r="ABW20" s="221"/>
      <c r="ABX20" s="221"/>
      <c r="ABY20" s="221"/>
      <c r="ABZ20" s="221"/>
      <c r="ACA20" s="221"/>
      <c r="ACB20" s="221"/>
      <c r="ACC20" s="221"/>
      <c r="ACD20" s="221"/>
      <c r="ACE20" s="221"/>
      <c r="ACF20" s="221"/>
      <c r="ACG20" s="221"/>
      <c r="ACH20" s="221"/>
      <c r="ACI20" s="221"/>
      <c r="ACJ20" s="221"/>
      <c r="ACK20" s="221"/>
      <c r="ACL20" s="221"/>
      <c r="ACM20" s="221"/>
      <c r="ACN20" s="221"/>
      <c r="ACO20" s="221"/>
      <c r="ACP20" s="221"/>
      <c r="ACQ20" s="221"/>
      <c r="ACR20" s="221"/>
      <c r="ACS20" s="221"/>
      <c r="ACT20" s="221"/>
      <c r="ACU20" s="221"/>
      <c r="ACV20" s="221"/>
      <c r="ACW20" s="221"/>
      <c r="ACX20" s="221"/>
      <c r="ACY20" s="221"/>
      <c r="ACZ20" s="221"/>
      <c r="ADA20" s="221"/>
      <c r="ADB20" s="221"/>
      <c r="ADC20" s="221"/>
      <c r="ADD20" s="221"/>
      <c r="ADE20" s="221"/>
      <c r="ADF20" s="221"/>
      <c r="ADG20" s="221"/>
      <c r="ADH20" s="221"/>
      <c r="ADI20" s="221"/>
      <c r="ADJ20" s="221"/>
      <c r="ADK20" s="221"/>
      <c r="ADL20" s="221"/>
      <c r="ADM20" s="221"/>
      <c r="ADN20" s="221"/>
      <c r="ADO20" s="221"/>
      <c r="ADP20" s="221"/>
      <c r="ADQ20" s="221"/>
      <c r="ADR20" s="221"/>
      <c r="ADS20" s="221"/>
      <c r="ADT20" s="221"/>
      <c r="ADU20" s="221"/>
      <c r="ADV20" s="221"/>
      <c r="ADW20" s="221"/>
      <c r="ADX20" s="221"/>
      <c r="ADY20" s="221"/>
      <c r="ADZ20" s="221"/>
      <c r="AEA20" s="221"/>
      <c r="AEB20" s="221"/>
      <c r="AEC20" s="221"/>
      <c r="AED20" s="221"/>
      <c r="AEE20" s="221"/>
      <c r="AEF20" s="221"/>
      <c r="AEG20" s="221"/>
      <c r="AEH20" s="221"/>
      <c r="AEI20" s="221"/>
      <c r="AEJ20" s="221"/>
      <c r="AEK20" s="221"/>
      <c r="AEL20" s="221"/>
      <c r="AEM20" s="221"/>
      <c r="AEN20" s="221"/>
      <c r="AEO20" s="221"/>
      <c r="AEP20" s="221"/>
      <c r="AEQ20" s="221"/>
      <c r="AER20" s="221"/>
      <c r="AES20" s="221"/>
      <c r="AET20" s="221"/>
      <c r="AEU20" s="221"/>
      <c r="AEV20" s="221"/>
      <c r="AEW20" s="221"/>
      <c r="AEX20" s="221"/>
      <c r="AEY20" s="221"/>
      <c r="AEZ20" s="221"/>
      <c r="AFA20" s="221"/>
      <c r="AFB20" s="221"/>
      <c r="AFC20" s="221"/>
      <c r="AFD20" s="221"/>
      <c r="AFE20" s="221"/>
      <c r="AFF20" s="221"/>
      <c r="AFG20" s="221"/>
      <c r="AFH20" s="221"/>
      <c r="AFI20" s="221"/>
      <c r="AFJ20" s="221"/>
      <c r="AFK20" s="221"/>
      <c r="AFL20" s="221"/>
      <c r="AFM20" s="221"/>
      <c r="AFN20" s="221"/>
      <c r="AFO20" s="221"/>
      <c r="AFP20" s="221"/>
      <c r="AFQ20" s="221"/>
      <c r="AFR20" s="221"/>
      <c r="AFS20" s="221"/>
      <c r="AFT20" s="221"/>
      <c r="AFU20" s="221"/>
      <c r="AFV20" s="221"/>
      <c r="AFW20" s="221"/>
      <c r="AFX20" s="221"/>
      <c r="AFY20" s="221"/>
      <c r="AFZ20" s="221"/>
      <c r="AGA20" s="221"/>
      <c r="AGB20" s="221"/>
      <c r="AGC20" s="221"/>
      <c r="AGD20" s="221"/>
      <c r="AGE20" s="221"/>
      <c r="AGF20" s="221"/>
      <c r="AGG20" s="221"/>
      <c r="AGH20" s="221"/>
      <c r="AGI20" s="221"/>
      <c r="AGJ20" s="221"/>
      <c r="AGK20" s="221"/>
      <c r="AGL20" s="221"/>
      <c r="AGM20" s="221"/>
      <c r="AGN20" s="221"/>
      <c r="AGO20" s="221"/>
      <c r="AGP20" s="221"/>
      <c r="AGQ20" s="221"/>
      <c r="AGR20" s="221"/>
      <c r="AGS20" s="221"/>
      <c r="AGT20" s="221"/>
      <c r="AGU20" s="221"/>
      <c r="AGV20" s="221"/>
      <c r="AGW20" s="221"/>
      <c r="AGX20" s="221"/>
      <c r="AGY20" s="221"/>
      <c r="AGZ20" s="221"/>
      <c r="AHA20" s="221"/>
      <c r="AHB20" s="221"/>
      <c r="AHC20" s="221"/>
      <c r="AHD20" s="221"/>
      <c r="AHE20" s="221"/>
      <c r="AHF20" s="221"/>
      <c r="AHG20" s="221"/>
      <c r="AHH20" s="221"/>
      <c r="AHI20" s="221"/>
      <c r="AHJ20" s="221"/>
      <c r="AHK20" s="221"/>
      <c r="AHL20" s="221"/>
      <c r="AHM20" s="221"/>
      <c r="AHN20" s="221"/>
      <c r="AHO20" s="221"/>
      <c r="AHP20" s="221"/>
      <c r="AHQ20" s="221"/>
      <c r="AHR20" s="221"/>
      <c r="AHS20" s="221"/>
      <c r="AHT20" s="221"/>
      <c r="AHU20" s="221"/>
      <c r="AHV20" s="221"/>
      <c r="AHW20" s="221"/>
      <c r="AHX20" s="221"/>
      <c r="AHY20" s="221"/>
      <c r="AHZ20" s="221"/>
      <c r="AIA20" s="221"/>
      <c r="AIB20" s="221"/>
      <c r="AIC20" s="221"/>
      <c r="AID20" s="221"/>
      <c r="AIE20" s="221"/>
      <c r="AIF20" s="221"/>
      <c r="AIG20" s="221"/>
      <c r="AIH20" s="221"/>
      <c r="AII20" s="221"/>
      <c r="AIJ20" s="221"/>
      <c r="AIK20" s="221"/>
      <c r="AIL20" s="221"/>
      <c r="AIM20" s="221"/>
      <c r="AIN20" s="221"/>
      <c r="AIO20" s="221"/>
      <c r="AIP20" s="221"/>
      <c r="AIQ20" s="221"/>
      <c r="AIR20" s="221"/>
      <c r="AIS20" s="221"/>
      <c r="AIT20" s="221"/>
      <c r="AIU20" s="221"/>
      <c r="AIV20" s="221"/>
      <c r="AIW20" s="221"/>
      <c r="AIX20" s="221"/>
      <c r="AIY20" s="221"/>
      <c r="AIZ20" s="221"/>
      <c r="AJA20" s="221"/>
      <c r="AJB20" s="221"/>
      <c r="AJC20" s="221"/>
      <c r="AJD20" s="221"/>
      <c r="AJE20" s="221"/>
      <c r="AJF20" s="221"/>
      <c r="AJG20" s="221"/>
      <c r="AJH20" s="221"/>
      <c r="AJI20" s="221"/>
      <c r="AJJ20" s="221"/>
      <c r="AJK20" s="221"/>
      <c r="AJL20" s="221"/>
      <c r="AJM20" s="221"/>
      <c r="AJN20" s="221"/>
      <c r="AJO20" s="221"/>
      <c r="AJP20" s="221"/>
      <c r="AJQ20" s="221"/>
      <c r="AJR20" s="221"/>
      <c r="AJS20" s="221"/>
      <c r="AJT20" s="221"/>
      <c r="AJU20" s="221"/>
      <c r="AJV20" s="221"/>
      <c r="AJW20" s="221"/>
      <c r="AJX20" s="221"/>
      <c r="AJY20" s="221"/>
      <c r="AJZ20" s="221"/>
      <c r="AKA20" s="221"/>
      <c r="AKB20" s="221"/>
      <c r="AKC20" s="221"/>
      <c r="AKD20" s="221"/>
      <c r="AKE20" s="221"/>
      <c r="AKF20" s="221"/>
      <c r="AKG20" s="221"/>
      <c r="AKH20" s="221"/>
      <c r="AKI20" s="221"/>
      <c r="AKJ20" s="221"/>
      <c r="AKK20" s="221"/>
      <c r="AKL20" s="221"/>
      <c r="AKM20" s="221"/>
      <c r="AKN20" s="221"/>
      <c r="AKO20" s="221"/>
      <c r="AKP20" s="221"/>
      <c r="AKQ20" s="221"/>
      <c r="AKR20" s="221"/>
      <c r="AKS20" s="221"/>
      <c r="AKT20" s="221"/>
      <c r="AKU20" s="221"/>
      <c r="AKV20" s="221"/>
      <c r="AKW20" s="221"/>
      <c r="AKX20" s="221"/>
      <c r="AKY20" s="221"/>
      <c r="AKZ20" s="221"/>
      <c r="ALA20" s="221"/>
      <c r="ALB20" s="221"/>
      <c r="ALC20" s="221"/>
      <c r="ALD20" s="221"/>
      <c r="ALE20" s="221"/>
      <c r="ALF20" s="221"/>
      <c r="ALG20" s="221"/>
      <c r="ALH20" s="221"/>
      <c r="ALI20" s="221"/>
      <c r="ALJ20" s="221"/>
      <c r="ALK20" s="221"/>
      <c r="ALL20" s="221"/>
      <c r="ALM20" s="221"/>
      <c r="ALN20" s="221"/>
      <c r="ALO20" s="221"/>
      <c r="ALP20" s="221"/>
      <c r="ALQ20" s="221"/>
      <c r="ALR20" s="221"/>
      <c r="ALS20" s="221"/>
      <c r="ALT20" s="221"/>
      <c r="ALU20" s="221"/>
      <c r="ALV20" s="221"/>
      <c r="ALW20" s="221"/>
      <c r="ALX20" s="221"/>
      <c r="ALY20" s="221"/>
      <c r="ALZ20" s="221"/>
      <c r="AMA20" s="221"/>
      <c r="AMB20" s="221"/>
      <c r="AMC20" s="221"/>
      <c r="AMD20" s="221"/>
      <c r="AME20" s="221"/>
      <c r="AMF20" s="221"/>
      <c r="AMG20" s="221"/>
      <c r="AMH20" s="221"/>
      <c r="AMI20" s="221"/>
      <c r="AMJ20" s="221"/>
      <c r="AMK20" s="221"/>
    </row>
    <row r="21" spans="1:1025" s="225" customFormat="1" x14ac:dyDescent="0.25">
      <c r="A21" s="221" t="s">
        <v>180</v>
      </c>
      <c r="B21" s="221" t="s">
        <v>203</v>
      </c>
      <c r="C21" s="227" t="str">
        <f>'common foods'!D93</f>
        <v>05073</v>
      </c>
      <c r="D21" s="224">
        <v>1070</v>
      </c>
      <c r="E21" s="224">
        <v>14.6</v>
      </c>
      <c r="F21" s="224">
        <v>5.6</v>
      </c>
      <c r="G21" s="224">
        <v>0</v>
      </c>
      <c r="H21" s="224">
        <v>0</v>
      </c>
      <c r="I21" s="224">
        <v>0</v>
      </c>
      <c r="J21" s="224">
        <v>31</v>
      </c>
      <c r="K21" s="224">
        <v>56</v>
      </c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221"/>
      <c r="CI21" s="221"/>
      <c r="CJ21" s="221"/>
      <c r="CK21" s="221"/>
      <c r="CL21" s="221"/>
      <c r="CM21" s="221"/>
      <c r="CN21" s="221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1"/>
      <c r="DN21" s="221"/>
      <c r="DO21" s="221"/>
      <c r="DP21" s="221"/>
      <c r="DQ21" s="221"/>
      <c r="DR21" s="221"/>
      <c r="DS21" s="221"/>
      <c r="DT21" s="221"/>
      <c r="DU21" s="221"/>
      <c r="DV21" s="221"/>
      <c r="DW21" s="221"/>
      <c r="DX21" s="221"/>
      <c r="DY21" s="221"/>
      <c r="DZ21" s="221"/>
      <c r="EA21" s="221"/>
      <c r="EB21" s="221"/>
      <c r="EC21" s="221"/>
      <c r="ED21" s="221"/>
      <c r="EE21" s="221"/>
      <c r="EF21" s="221"/>
      <c r="EG21" s="221"/>
      <c r="EH21" s="221"/>
      <c r="EI21" s="221"/>
      <c r="EJ21" s="221"/>
      <c r="EK21" s="221"/>
      <c r="EL21" s="221"/>
      <c r="EM21" s="221"/>
      <c r="EN21" s="221"/>
      <c r="EO21" s="221"/>
      <c r="EP21" s="221"/>
      <c r="EQ21" s="221"/>
      <c r="ER21" s="221"/>
      <c r="ES21" s="221"/>
      <c r="ET21" s="221"/>
      <c r="EU21" s="221"/>
      <c r="EV21" s="221"/>
      <c r="EW21" s="221"/>
      <c r="EX21" s="221"/>
      <c r="EY21" s="221"/>
      <c r="EZ21" s="221"/>
      <c r="FA21" s="221"/>
      <c r="FB21" s="221"/>
      <c r="FC21" s="221"/>
      <c r="FD21" s="221"/>
      <c r="FE21" s="221"/>
      <c r="FF21" s="221"/>
      <c r="FG21" s="221"/>
      <c r="FH21" s="221"/>
      <c r="FI21" s="221"/>
      <c r="FJ21" s="221"/>
      <c r="FK21" s="221"/>
      <c r="FL21" s="221"/>
      <c r="FM21" s="221"/>
      <c r="FN21" s="221"/>
      <c r="FO21" s="221"/>
      <c r="FP21" s="221"/>
      <c r="FQ21" s="221"/>
      <c r="FR21" s="221"/>
      <c r="FS21" s="221"/>
      <c r="FT21" s="221"/>
      <c r="FU21" s="221"/>
      <c r="FV21" s="221"/>
      <c r="FW21" s="221"/>
      <c r="FX21" s="221"/>
      <c r="FY21" s="221"/>
      <c r="FZ21" s="221"/>
      <c r="GA21" s="221"/>
      <c r="GB21" s="221"/>
      <c r="GC21" s="221"/>
      <c r="GD21" s="221"/>
      <c r="GE21" s="221"/>
      <c r="GF21" s="221"/>
      <c r="GG21" s="221"/>
      <c r="GH21" s="221"/>
      <c r="GI21" s="221"/>
      <c r="GJ21" s="221"/>
      <c r="GK21" s="221"/>
      <c r="GL21" s="221"/>
      <c r="GM21" s="221"/>
      <c r="GN21" s="221"/>
      <c r="GO21" s="221"/>
      <c r="GP21" s="221"/>
      <c r="GQ21" s="221"/>
      <c r="GR21" s="221"/>
      <c r="GS21" s="221"/>
      <c r="GT21" s="221"/>
      <c r="GU21" s="221"/>
      <c r="GV21" s="221"/>
      <c r="GW21" s="221"/>
      <c r="GX21" s="221"/>
      <c r="GY21" s="221"/>
      <c r="GZ21" s="221"/>
      <c r="HA21" s="221"/>
      <c r="HB21" s="221"/>
      <c r="HC21" s="221"/>
      <c r="HD21" s="221"/>
      <c r="HE21" s="221"/>
      <c r="HF21" s="221"/>
      <c r="HG21" s="221"/>
      <c r="HH21" s="221"/>
      <c r="HI21" s="221"/>
      <c r="HJ21" s="221"/>
      <c r="HK21" s="221"/>
      <c r="HL21" s="221"/>
      <c r="HM21" s="221"/>
      <c r="HN21" s="221"/>
      <c r="HO21" s="221"/>
      <c r="HP21" s="221"/>
      <c r="HQ21" s="221"/>
      <c r="HR21" s="221"/>
      <c r="HS21" s="221"/>
      <c r="HT21" s="221"/>
      <c r="HU21" s="221"/>
      <c r="HV21" s="221"/>
      <c r="HW21" s="221"/>
      <c r="HX21" s="221"/>
      <c r="HY21" s="221"/>
      <c r="HZ21" s="221"/>
      <c r="IA21" s="221"/>
      <c r="IB21" s="221"/>
      <c r="IC21" s="221"/>
      <c r="ID21" s="221"/>
      <c r="IE21" s="221"/>
      <c r="IF21" s="221"/>
      <c r="IG21" s="221"/>
      <c r="IH21" s="221"/>
      <c r="II21" s="221"/>
      <c r="IJ21" s="221"/>
      <c r="IK21" s="221"/>
      <c r="IL21" s="221"/>
      <c r="IM21" s="221"/>
      <c r="IN21" s="221"/>
      <c r="IO21" s="221"/>
      <c r="IP21" s="221"/>
      <c r="IQ21" s="221"/>
      <c r="IR21" s="221"/>
      <c r="IS21" s="221"/>
      <c r="IT21" s="221"/>
      <c r="IU21" s="221"/>
      <c r="IV21" s="221"/>
      <c r="IW21" s="221"/>
      <c r="IX21" s="221"/>
      <c r="IY21" s="221"/>
      <c r="IZ21" s="221"/>
      <c r="JA21" s="221"/>
      <c r="JB21" s="221"/>
      <c r="JC21" s="221"/>
      <c r="JD21" s="221"/>
      <c r="JE21" s="221"/>
      <c r="JF21" s="221"/>
      <c r="JG21" s="221"/>
      <c r="JH21" s="221"/>
      <c r="JI21" s="221"/>
      <c r="JJ21" s="221"/>
      <c r="JK21" s="221"/>
      <c r="JL21" s="221"/>
      <c r="JM21" s="221"/>
      <c r="JN21" s="221"/>
      <c r="JO21" s="221"/>
      <c r="JP21" s="221"/>
      <c r="JQ21" s="221"/>
      <c r="JR21" s="221"/>
      <c r="JS21" s="221"/>
      <c r="JT21" s="221"/>
      <c r="JU21" s="221"/>
      <c r="JV21" s="221"/>
      <c r="JW21" s="221"/>
      <c r="JX21" s="221"/>
      <c r="JY21" s="221"/>
      <c r="JZ21" s="221"/>
      <c r="KA21" s="221"/>
      <c r="KB21" s="221"/>
      <c r="KC21" s="221"/>
      <c r="KD21" s="221"/>
      <c r="KE21" s="221"/>
      <c r="KF21" s="221"/>
      <c r="KG21" s="221"/>
      <c r="KH21" s="221"/>
      <c r="KI21" s="221"/>
      <c r="KJ21" s="221"/>
      <c r="KK21" s="221"/>
      <c r="KL21" s="221"/>
      <c r="KM21" s="221"/>
      <c r="KN21" s="221"/>
      <c r="KO21" s="221"/>
      <c r="KP21" s="221"/>
      <c r="KQ21" s="221"/>
      <c r="KR21" s="221"/>
      <c r="KS21" s="221"/>
      <c r="KT21" s="221"/>
      <c r="KU21" s="221"/>
      <c r="KV21" s="221"/>
      <c r="KW21" s="221"/>
      <c r="KX21" s="221"/>
      <c r="KY21" s="221"/>
      <c r="KZ21" s="221"/>
      <c r="LA21" s="221"/>
      <c r="LB21" s="221"/>
      <c r="LC21" s="221"/>
      <c r="LD21" s="221"/>
      <c r="LE21" s="221"/>
      <c r="LF21" s="221"/>
      <c r="LG21" s="221"/>
      <c r="LH21" s="221"/>
      <c r="LI21" s="221"/>
      <c r="LJ21" s="221"/>
      <c r="LK21" s="221"/>
      <c r="LL21" s="221"/>
      <c r="LM21" s="221"/>
      <c r="LN21" s="221"/>
      <c r="LO21" s="221"/>
      <c r="LP21" s="221"/>
      <c r="LQ21" s="221"/>
      <c r="LR21" s="221"/>
      <c r="LS21" s="221"/>
      <c r="LT21" s="221"/>
      <c r="LU21" s="221"/>
      <c r="LV21" s="221"/>
      <c r="LW21" s="221"/>
      <c r="LX21" s="221"/>
      <c r="LY21" s="221"/>
      <c r="LZ21" s="221"/>
      <c r="MA21" s="221"/>
      <c r="MB21" s="221"/>
      <c r="MC21" s="221"/>
      <c r="MD21" s="221"/>
      <c r="ME21" s="221"/>
      <c r="MF21" s="221"/>
      <c r="MG21" s="221"/>
      <c r="MH21" s="221"/>
      <c r="MI21" s="221"/>
      <c r="MJ21" s="221"/>
      <c r="MK21" s="221"/>
      <c r="ML21" s="221"/>
      <c r="MM21" s="221"/>
      <c r="MN21" s="221"/>
      <c r="MO21" s="221"/>
      <c r="MP21" s="221"/>
      <c r="MQ21" s="221"/>
      <c r="MR21" s="221"/>
      <c r="MS21" s="221"/>
      <c r="MT21" s="221"/>
      <c r="MU21" s="221"/>
      <c r="MV21" s="221"/>
      <c r="MW21" s="221"/>
      <c r="MX21" s="221"/>
      <c r="MY21" s="221"/>
      <c r="MZ21" s="221"/>
      <c r="NA21" s="221"/>
      <c r="NB21" s="221"/>
      <c r="NC21" s="221"/>
      <c r="ND21" s="221"/>
      <c r="NE21" s="221"/>
      <c r="NF21" s="221"/>
      <c r="NG21" s="221"/>
      <c r="NH21" s="221"/>
      <c r="NI21" s="221"/>
      <c r="NJ21" s="221"/>
      <c r="NK21" s="221"/>
      <c r="NL21" s="221"/>
      <c r="NM21" s="221"/>
      <c r="NN21" s="221"/>
      <c r="NO21" s="221"/>
      <c r="NP21" s="221"/>
      <c r="NQ21" s="221"/>
      <c r="NR21" s="221"/>
      <c r="NS21" s="221"/>
      <c r="NT21" s="221"/>
      <c r="NU21" s="221"/>
      <c r="NV21" s="221"/>
      <c r="NW21" s="221"/>
      <c r="NX21" s="221"/>
      <c r="NY21" s="221"/>
      <c r="NZ21" s="221"/>
      <c r="OA21" s="221"/>
      <c r="OB21" s="221"/>
      <c r="OC21" s="221"/>
      <c r="OD21" s="221"/>
      <c r="OE21" s="221"/>
      <c r="OF21" s="221"/>
      <c r="OG21" s="221"/>
      <c r="OH21" s="221"/>
      <c r="OI21" s="221"/>
      <c r="OJ21" s="221"/>
      <c r="OK21" s="221"/>
      <c r="OL21" s="221"/>
      <c r="OM21" s="221"/>
      <c r="ON21" s="221"/>
      <c r="OO21" s="221"/>
      <c r="OP21" s="221"/>
      <c r="OQ21" s="221"/>
      <c r="OR21" s="221"/>
      <c r="OS21" s="221"/>
      <c r="OT21" s="221"/>
      <c r="OU21" s="221"/>
      <c r="OV21" s="221"/>
      <c r="OW21" s="221"/>
      <c r="OX21" s="221"/>
      <c r="OY21" s="221"/>
      <c r="OZ21" s="221"/>
      <c r="PA21" s="221"/>
      <c r="PB21" s="221"/>
      <c r="PC21" s="221"/>
      <c r="PD21" s="221"/>
      <c r="PE21" s="221"/>
      <c r="PF21" s="221"/>
      <c r="PG21" s="221"/>
      <c r="PH21" s="221"/>
      <c r="PI21" s="221"/>
      <c r="PJ21" s="221"/>
      <c r="PK21" s="221"/>
      <c r="PL21" s="221"/>
      <c r="PM21" s="221"/>
      <c r="PN21" s="221"/>
      <c r="PO21" s="221"/>
      <c r="PP21" s="221"/>
      <c r="PQ21" s="221"/>
      <c r="PR21" s="221"/>
      <c r="PS21" s="221"/>
      <c r="PT21" s="221"/>
      <c r="PU21" s="221"/>
      <c r="PV21" s="221"/>
      <c r="PW21" s="221"/>
      <c r="PX21" s="221"/>
      <c r="PY21" s="221"/>
      <c r="PZ21" s="221"/>
      <c r="QA21" s="221"/>
      <c r="QB21" s="221"/>
      <c r="QC21" s="221"/>
      <c r="QD21" s="221"/>
      <c r="QE21" s="221"/>
      <c r="QF21" s="221"/>
      <c r="QG21" s="221"/>
      <c r="QH21" s="221"/>
      <c r="QI21" s="221"/>
      <c r="QJ21" s="221"/>
      <c r="QK21" s="221"/>
      <c r="QL21" s="221"/>
      <c r="QM21" s="221"/>
      <c r="QN21" s="221"/>
      <c r="QO21" s="221"/>
      <c r="QP21" s="221"/>
      <c r="QQ21" s="221"/>
      <c r="QR21" s="221"/>
      <c r="QS21" s="221"/>
      <c r="QT21" s="221"/>
      <c r="QU21" s="221"/>
      <c r="QV21" s="221"/>
      <c r="QW21" s="221"/>
      <c r="QX21" s="221"/>
      <c r="QY21" s="221"/>
      <c r="QZ21" s="221"/>
      <c r="RA21" s="221"/>
      <c r="RB21" s="221"/>
      <c r="RC21" s="221"/>
      <c r="RD21" s="221"/>
      <c r="RE21" s="221"/>
      <c r="RF21" s="221"/>
      <c r="RG21" s="221"/>
      <c r="RH21" s="221"/>
      <c r="RI21" s="221"/>
      <c r="RJ21" s="221"/>
      <c r="RK21" s="221"/>
      <c r="RL21" s="221"/>
      <c r="RM21" s="221"/>
      <c r="RN21" s="221"/>
      <c r="RO21" s="221"/>
      <c r="RP21" s="221"/>
      <c r="RQ21" s="221"/>
      <c r="RR21" s="221"/>
      <c r="RS21" s="221"/>
      <c r="RT21" s="221"/>
      <c r="RU21" s="221"/>
      <c r="RV21" s="221"/>
      <c r="RW21" s="221"/>
      <c r="RX21" s="221"/>
      <c r="RY21" s="221"/>
      <c r="RZ21" s="221"/>
      <c r="SA21" s="221"/>
      <c r="SB21" s="221"/>
      <c r="SC21" s="221"/>
      <c r="SD21" s="221"/>
      <c r="SE21" s="221"/>
      <c r="SF21" s="221"/>
      <c r="SG21" s="221"/>
      <c r="SH21" s="221"/>
      <c r="SI21" s="221"/>
      <c r="SJ21" s="221"/>
      <c r="SK21" s="221"/>
      <c r="SL21" s="221"/>
      <c r="SM21" s="221"/>
      <c r="SN21" s="221"/>
      <c r="SO21" s="221"/>
      <c r="SP21" s="221"/>
      <c r="SQ21" s="221"/>
      <c r="SR21" s="221"/>
      <c r="SS21" s="221"/>
      <c r="ST21" s="221"/>
      <c r="SU21" s="221"/>
      <c r="SV21" s="221"/>
      <c r="SW21" s="221"/>
      <c r="SX21" s="221"/>
      <c r="SY21" s="221"/>
      <c r="SZ21" s="221"/>
      <c r="TA21" s="221"/>
      <c r="TB21" s="221"/>
      <c r="TC21" s="221"/>
      <c r="TD21" s="221"/>
      <c r="TE21" s="221"/>
      <c r="TF21" s="221"/>
      <c r="TG21" s="221"/>
      <c r="TH21" s="221"/>
      <c r="TI21" s="221"/>
      <c r="TJ21" s="221"/>
      <c r="TK21" s="221"/>
      <c r="TL21" s="221"/>
      <c r="TM21" s="221"/>
      <c r="TN21" s="221"/>
      <c r="TO21" s="221"/>
      <c r="TP21" s="221"/>
      <c r="TQ21" s="221"/>
      <c r="TR21" s="221"/>
      <c r="TS21" s="221"/>
      <c r="TT21" s="221"/>
      <c r="TU21" s="221"/>
      <c r="TV21" s="221"/>
      <c r="TW21" s="221"/>
      <c r="TX21" s="221"/>
      <c r="TY21" s="221"/>
      <c r="TZ21" s="221"/>
      <c r="UA21" s="221"/>
      <c r="UB21" s="221"/>
      <c r="UC21" s="221"/>
      <c r="UD21" s="221"/>
      <c r="UE21" s="221"/>
      <c r="UF21" s="221"/>
      <c r="UG21" s="221"/>
      <c r="UH21" s="221"/>
      <c r="UI21" s="221"/>
      <c r="UJ21" s="221"/>
      <c r="UK21" s="221"/>
      <c r="UL21" s="221"/>
      <c r="UM21" s="221"/>
      <c r="UN21" s="221"/>
      <c r="UO21" s="221"/>
      <c r="UP21" s="221"/>
      <c r="UQ21" s="221"/>
      <c r="UR21" s="221"/>
      <c r="US21" s="221"/>
      <c r="UT21" s="221"/>
      <c r="UU21" s="221"/>
      <c r="UV21" s="221"/>
      <c r="UW21" s="221"/>
      <c r="UX21" s="221"/>
      <c r="UY21" s="221"/>
      <c r="UZ21" s="221"/>
      <c r="VA21" s="221"/>
      <c r="VB21" s="221"/>
      <c r="VC21" s="221"/>
      <c r="VD21" s="221"/>
      <c r="VE21" s="221"/>
      <c r="VF21" s="221"/>
      <c r="VG21" s="221"/>
      <c r="VH21" s="221"/>
      <c r="VI21" s="221"/>
      <c r="VJ21" s="221"/>
      <c r="VK21" s="221"/>
      <c r="VL21" s="221"/>
      <c r="VM21" s="221"/>
      <c r="VN21" s="221"/>
      <c r="VO21" s="221"/>
      <c r="VP21" s="221"/>
      <c r="VQ21" s="221"/>
      <c r="VR21" s="221"/>
      <c r="VS21" s="221"/>
      <c r="VT21" s="221"/>
      <c r="VU21" s="221"/>
      <c r="VV21" s="221"/>
      <c r="VW21" s="221"/>
      <c r="VX21" s="221"/>
      <c r="VY21" s="221"/>
      <c r="VZ21" s="221"/>
      <c r="WA21" s="221"/>
      <c r="WB21" s="221"/>
      <c r="WC21" s="221"/>
      <c r="WD21" s="221"/>
      <c r="WE21" s="221"/>
      <c r="WF21" s="221"/>
      <c r="WG21" s="221"/>
      <c r="WH21" s="221"/>
      <c r="WI21" s="221"/>
      <c r="WJ21" s="221"/>
      <c r="WK21" s="221"/>
      <c r="WL21" s="221"/>
      <c r="WM21" s="221"/>
      <c r="WN21" s="221"/>
      <c r="WO21" s="221"/>
      <c r="WP21" s="221"/>
      <c r="WQ21" s="221"/>
      <c r="WR21" s="221"/>
      <c r="WS21" s="221"/>
      <c r="WT21" s="221"/>
      <c r="WU21" s="221"/>
      <c r="WV21" s="221"/>
      <c r="WW21" s="221"/>
      <c r="WX21" s="221"/>
      <c r="WY21" s="221"/>
      <c r="WZ21" s="221"/>
      <c r="XA21" s="221"/>
      <c r="XB21" s="221"/>
      <c r="XC21" s="221"/>
      <c r="XD21" s="221"/>
      <c r="XE21" s="221"/>
      <c r="XF21" s="221"/>
      <c r="XG21" s="221"/>
      <c r="XH21" s="221"/>
      <c r="XI21" s="221"/>
      <c r="XJ21" s="221"/>
      <c r="XK21" s="221"/>
      <c r="XL21" s="221"/>
      <c r="XM21" s="221"/>
      <c r="XN21" s="221"/>
      <c r="XO21" s="221"/>
      <c r="XP21" s="221"/>
      <c r="XQ21" s="221"/>
      <c r="XR21" s="221"/>
      <c r="XS21" s="221"/>
      <c r="XT21" s="221"/>
      <c r="XU21" s="221"/>
      <c r="XV21" s="221"/>
      <c r="XW21" s="221"/>
      <c r="XX21" s="221"/>
      <c r="XY21" s="221"/>
      <c r="XZ21" s="221"/>
      <c r="YA21" s="221"/>
      <c r="YB21" s="221"/>
      <c r="YC21" s="221"/>
      <c r="YD21" s="221"/>
      <c r="YE21" s="221"/>
      <c r="YF21" s="221"/>
      <c r="YG21" s="221"/>
      <c r="YH21" s="221"/>
      <c r="YI21" s="221"/>
      <c r="YJ21" s="221"/>
      <c r="YK21" s="221"/>
      <c r="YL21" s="221"/>
      <c r="YM21" s="221"/>
      <c r="YN21" s="221"/>
      <c r="YO21" s="221"/>
      <c r="YP21" s="221"/>
      <c r="YQ21" s="221"/>
      <c r="YR21" s="221"/>
      <c r="YS21" s="221"/>
      <c r="YT21" s="221"/>
      <c r="YU21" s="221"/>
      <c r="YV21" s="221"/>
      <c r="YW21" s="221"/>
      <c r="YX21" s="221"/>
      <c r="YY21" s="221"/>
      <c r="YZ21" s="221"/>
      <c r="ZA21" s="221"/>
      <c r="ZB21" s="221"/>
      <c r="ZC21" s="221"/>
      <c r="ZD21" s="221"/>
      <c r="ZE21" s="221"/>
      <c r="ZF21" s="221"/>
      <c r="ZG21" s="221"/>
      <c r="ZH21" s="221"/>
      <c r="ZI21" s="221"/>
      <c r="ZJ21" s="221"/>
      <c r="ZK21" s="221"/>
      <c r="ZL21" s="221"/>
      <c r="ZM21" s="221"/>
      <c r="ZN21" s="221"/>
      <c r="ZO21" s="221"/>
      <c r="ZP21" s="221"/>
      <c r="ZQ21" s="221"/>
      <c r="ZR21" s="221"/>
      <c r="ZS21" s="221"/>
      <c r="ZT21" s="221"/>
      <c r="ZU21" s="221"/>
      <c r="ZV21" s="221"/>
      <c r="ZW21" s="221"/>
      <c r="ZX21" s="221"/>
      <c r="ZY21" s="221"/>
      <c r="ZZ21" s="221"/>
      <c r="AAA21" s="221"/>
      <c r="AAB21" s="221"/>
      <c r="AAC21" s="221"/>
      <c r="AAD21" s="221"/>
      <c r="AAE21" s="221"/>
      <c r="AAF21" s="221"/>
      <c r="AAG21" s="221"/>
      <c r="AAH21" s="221"/>
      <c r="AAI21" s="221"/>
      <c r="AAJ21" s="221"/>
      <c r="AAK21" s="221"/>
      <c r="AAL21" s="221"/>
      <c r="AAM21" s="221"/>
      <c r="AAN21" s="221"/>
      <c r="AAO21" s="221"/>
      <c r="AAP21" s="221"/>
      <c r="AAQ21" s="221"/>
      <c r="AAR21" s="221"/>
      <c r="AAS21" s="221"/>
      <c r="AAT21" s="221"/>
      <c r="AAU21" s="221"/>
      <c r="AAV21" s="221"/>
      <c r="AAW21" s="221"/>
      <c r="AAX21" s="221"/>
      <c r="AAY21" s="221"/>
      <c r="AAZ21" s="221"/>
      <c r="ABA21" s="221"/>
      <c r="ABB21" s="221"/>
      <c r="ABC21" s="221"/>
      <c r="ABD21" s="221"/>
      <c r="ABE21" s="221"/>
      <c r="ABF21" s="221"/>
      <c r="ABG21" s="221"/>
      <c r="ABH21" s="221"/>
      <c r="ABI21" s="221"/>
      <c r="ABJ21" s="221"/>
      <c r="ABK21" s="221"/>
      <c r="ABL21" s="221"/>
      <c r="ABM21" s="221"/>
      <c r="ABN21" s="221"/>
      <c r="ABO21" s="221"/>
      <c r="ABP21" s="221"/>
      <c r="ABQ21" s="221"/>
      <c r="ABR21" s="221"/>
      <c r="ABS21" s="221"/>
      <c r="ABT21" s="221"/>
      <c r="ABU21" s="221"/>
      <c r="ABV21" s="221"/>
      <c r="ABW21" s="221"/>
      <c r="ABX21" s="221"/>
      <c r="ABY21" s="221"/>
      <c r="ABZ21" s="221"/>
      <c r="ACA21" s="221"/>
      <c r="ACB21" s="221"/>
      <c r="ACC21" s="221"/>
      <c r="ACD21" s="221"/>
      <c r="ACE21" s="221"/>
      <c r="ACF21" s="221"/>
      <c r="ACG21" s="221"/>
      <c r="ACH21" s="221"/>
      <c r="ACI21" s="221"/>
      <c r="ACJ21" s="221"/>
      <c r="ACK21" s="221"/>
      <c r="ACL21" s="221"/>
      <c r="ACM21" s="221"/>
      <c r="ACN21" s="221"/>
      <c r="ACO21" s="221"/>
      <c r="ACP21" s="221"/>
      <c r="ACQ21" s="221"/>
      <c r="ACR21" s="221"/>
      <c r="ACS21" s="221"/>
      <c r="ACT21" s="221"/>
      <c r="ACU21" s="221"/>
      <c r="ACV21" s="221"/>
      <c r="ACW21" s="221"/>
      <c r="ACX21" s="221"/>
      <c r="ACY21" s="221"/>
      <c r="ACZ21" s="221"/>
      <c r="ADA21" s="221"/>
      <c r="ADB21" s="221"/>
      <c r="ADC21" s="221"/>
      <c r="ADD21" s="221"/>
      <c r="ADE21" s="221"/>
      <c r="ADF21" s="221"/>
      <c r="ADG21" s="221"/>
      <c r="ADH21" s="221"/>
      <c r="ADI21" s="221"/>
      <c r="ADJ21" s="221"/>
      <c r="ADK21" s="221"/>
      <c r="ADL21" s="221"/>
      <c r="ADM21" s="221"/>
      <c r="ADN21" s="221"/>
      <c r="ADO21" s="221"/>
      <c r="ADP21" s="221"/>
      <c r="ADQ21" s="221"/>
      <c r="ADR21" s="221"/>
      <c r="ADS21" s="221"/>
      <c r="ADT21" s="221"/>
      <c r="ADU21" s="221"/>
      <c r="ADV21" s="221"/>
      <c r="ADW21" s="221"/>
      <c r="ADX21" s="221"/>
      <c r="ADY21" s="221"/>
      <c r="ADZ21" s="221"/>
      <c r="AEA21" s="221"/>
      <c r="AEB21" s="221"/>
      <c r="AEC21" s="221"/>
      <c r="AED21" s="221"/>
      <c r="AEE21" s="221"/>
      <c r="AEF21" s="221"/>
      <c r="AEG21" s="221"/>
      <c r="AEH21" s="221"/>
      <c r="AEI21" s="221"/>
      <c r="AEJ21" s="221"/>
      <c r="AEK21" s="221"/>
      <c r="AEL21" s="221"/>
      <c r="AEM21" s="221"/>
      <c r="AEN21" s="221"/>
      <c r="AEO21" s="221"/>
      <c r="AEP21" s="221"/>
      <c r="AEQ21" s="221"/>
      <c r="AER21" s="221"/>
      <c r="AES21" s="221"/>
      <c r="AET21" s="221"/>
      <c r="AEU21" s="221"/>
      <c r="AEV21" s="221"/>
      <c r="AEW21" s="221"/>
      <c r="AEX21" s="221"/>
      <c r="AEY21" s="221"/>
      <c r="AEZ21" s="221"/>
      <c r="AFA21" s="221"/>
      <c r="AFB21" s="221"/>
      <c r="AFC21" s="221"/>
      <c r="AFD21" s="221"/>
      <c r="AFE21" s="221"/>
      <c r="AFF21" s="221"/>
      <c r="AFG21" s="221"/>
      <c r="AFH21" s="221"/>
      <c r="AFI21" s="221"/>
      <c r="AFJ21" s="221"/>
      <c r="AFK21" s="221"/>
      <c r="AFL21" s="221"/>
      <c r="AFM21" s="221"/>
      <c r="AFN21" s="221"/>
      <c r="AFO21" s="221"/>
      <c r="AFP21" s="221"/>
      <c r="AFQ21" s="221"/>
      <c r="AFR21" s="221"/>
      <c r="AFS21" s="221"/>
      <c r="AFT21" s="221"/>
      <c r="AFU21" s="221"/>
      <c r="AFV21" s="221"/>
      <c r="AFW21" s="221"/>
      <c r="AFX21" s="221"/>
      <c r="AFY21" s="221"/>
      <c r="AFZ21" s="221"/>
      <c r="AGA21" s="221"/>
      <c r="AGB21" s="221"/>
      <c r="AGC21" s="221"/>
      <c r="AGD21" s="221"/>
      <c r="AGE21" s="221"/>
      <c r="AGF21" s="221"/>
      <c r="AGG21" s="221"/>
      <c r="AGH21" s="221"/>
      <c r="AGI21" s="221"/>
      <c r="AGJ21" s="221"/>
      <c r="AGK21" s="221"/>
      <c r="AGL21" s="221"/>
      <c r="AGM21" s="221"/>
      <c r="AGN21" s="221"/>
      <c r="AGO21" s="221"/>
      <c r="AGP21" s="221"/>
      <c r="AGQ21" s="221"/>
      <c r="AGR21" s="221"/>
      <c r="AGS21" s="221"/>
      <c r="AGT21" s="221"/>
      <c r="AGU21" s="221"/>
      <c r="AGV21" s="221"/>
      <c r="AGW21" s="221"/>
      <c r="AGX21" s="221"/>
      <c r="AGY21" s="221"/>
      <c r="AGZ21" s="221"/>
      <c r="AHA21" s="221"/>
      <c r="AHB21" s="221"/>
      <c r="AHC21" s="221"/>
      <c r="AHD21" s="221"/>
      <c r="AHE21" s="221"/>
      <c r="AHF21" s="221"/>
      <c r="AHG21" s="221"/>
      <c r="AHH21" s="221"/>
      <c r="AHI21" s="221"/>
      <c r="AHJ21" s="221"/>
      <c r="AHK21" s="221"/>
      <c r="AHL21" s="221"/>
      <c r="AHM21" s="221"/>
      <c r="AHN21" s="221"/>
      <c r="AHO21" s="221"/>
      <c r="AHP21" s="221"/>
      <c r="AHQ21" s="221"/>
      <c r="AHR21" s="221"/>
      <c r="AHS21" s="221"/>
      <c r="AHT21" s="221"/>
      <c r="AHU21" s="221"/>
      <c r="AHV21" s="221"/>
      <c r="AHW21" s="221"/>
      <c r="AHX21" s="221"/>
      <c r="AHY21" s="221"/>
      <c r="AHZ21" s="221"/>
      <c r="AIA21" s="221"/>
      <c r="AIB21" s="221"/>
      <c r="AIC21" s="221"/>
      <c r="AID21" s="221"/>
      <c r="AIE21" s="221"/>
      <c r="AIF21" s="221"/>
      <c r="AIG21" s="221"/>
      <c r="AIH21" s="221"/>
      <c r="AII21" s="221"/>
      <c r="AIJ21" s="221"/>
      <c r="AIK21" s="221"/>
      <c r="AIL21" s="221"/>
      <c r="AIM21" s="221"/>
      <c r="AIN21" s="221"/>
      <c r="AIO21" s="221"/>
      <c r="AIP21" s="221"/>
      <c r="AIQ21" s="221"/>
      <c r="AIR21" s="221"/>
      <c r="AIS21" s="221"/>
      <c r="AIT21" s="221"/>
      <c r="AIU21" s="221"/>
      <c r="AIV21" s="221"/>
      <c r="AIW21" s="221"/>
      <c r="AIX21" s="221"/>
      <c r="AIY21" s="221"/>
      <c r="AIZ21" s="221"/>
      <c r="AJA21" s="221"/>
      <c r="AJB21" s="221"/>
      <c r="AJC21" s="221"/>
      <c r="AJD21" s="221"/>
      <c r="AJE21" s="221"/>
      <c r="AJF21" s="221"/>
      <c r="AJG21" s="221"/>
      <c r="AJH21" s="221"/>
      <c r="AJI21" s="221"/>
      <c r="AJJ21" s="221"/>
      <c r="AJK21" s="221"/>
      <c r="AJL21" s="221"/>
      <c r="AJM21" s="221"/>
      <c r="AJN21" s="221"/>
      <c r="AJO21" s="221"/>
      <c r="AJP21" s="221"/>
      <c r="AJQ21" s="221"/>
      <c r="AJR21" s="221"/>
      <c r="AJS21" s="221"/>
      <c r="AJT21" s="221"/>
      <c r="AJU21" s="221"/>
      <c r="AJV21" s="221"/>
      <c r="AJW21" s="221"/>
      <c r="AJX21" s="221"/>
      <c r="AJY21" s="221"/>
      <c r="AJZ21" s="221"/>
      <c r="AKA21" s="221"/>
      <c r="AKB21" s="221"/>
      <c r="AKC21" s="221"/>
      <c r="AKD21" s="221"/>
      <c r="AKE21" s="221"/>
      <c r="AKF21" s="221"/>
      <c r="AKG21" s="221"/>
      <c r="AKH21" s="221"/>
      <c r="AKI21" s="221"/>
      <c r="AKJ21" s="221"/>
      <c r="AKK21" s="221"/>
      <c r="AKL21" s="221"/>
      <c r="AKM21" s="221"/>
      <c r="AKN21" s="221"/>
      <c r="AKO21" s="221"/>
      <c r="AKP21" s="221"/>
      <c r="AKQ21" s="221"/>
      <c r="AKR21" s="221"/>
      <c r="AKS21" s="221"/>
      <c r="AKT21" s="221"/>
      <c r="AKU21" s="221"/>
      <c r="AKV21" s="221"/>
      <c r="AKW21" s="221"/>
      <c r="AKX21" s="221"/>
      <c r="AKY21" s="221"/>
      <c r="AKZ21" s="221"/>
      <c r="ALA21" s="221"/>
      <c r="ALB21" s="221"/>
      <c r="ALC21" s="221"/>
      <c r="ALD21" s="221"/>
      <c r="ALE21" s="221"/>
      <c r="ALF21" s="221"/>
      <c r="ALG21" s="221"/>
      <c r="ALH21" s="221"/>
      <c r="ALI21" s="221"/>
      <c r="ALJ21" s="221"/>
      <c r="ALK21" s="221"/>
      <c r="ALL21" s="221"/>
      <c r="ALM21" s="221"/>
      <c r="ALN21" s="221"/>
      <c r="ALO21" s="221"/>
      <c r="ALP21" s="221"/>
      <c r="ALQ21" s="221"/>
      <c r="ALR21" s="221"/>
      <c r="ALS21" s="221"/>
      <c r="ALT21" s="221"/>
      <c r="ALU21" s="221"/>
      <c r="ALV21" s="221"/>
      <c r="ALW21" s="221"/>
      <c r="ALX21" s="221"/>
      <c r="ALY21" s="221"/>
      <c r="ALZ21" s="221"/>
      <c r="AMA21" s="221"/>
      <c r="AMB21" s="221"/>
      <c r="AMC21" s="221"/>
      <c r="AMD21" s="221"/>
      <c r="AME21" s="221"/>
      <c r="AMF21" s="221"/>
      <c r="AMG21" s="221"/>
      <c r="AMH21" s="221"/>
      <c r="AMI21" s="221"/>
      <c r="AMJ21" s="221"/>
      <c r="AMK21" s="221"/>
    </row>
    <row r="22" spans="1:1025" s="225" customFormat="1" x14ac:dyDescent="0.25">
      <c r="A22" s="221" t="s">
        <v>180</v>
      </c>
      <c r="B22" s="221" t="s">
        <v>207</v>
      </c>
      <c r="C22" s="227" t="str">
        <f>'common foods'!D94</f>
        <v>05074</v>
      </c>
      <c r="D22" s="224">
        <v>803.95</v>
      </c>
      <c r="E22" s="224">
        <v>7.6</v>
      </c>
      <c r="F22" s="224">
        <v>3.254</v>
      </c>
      <c r="G22" s="224">
        <v>0</v>
      </c>
      <c r="H22" s="224">
        <v>0</v>
      </c>
      <c r="I22" s="224">
        <v>0</v>
      </c>
      <c r="J22" s="224">
        <v>30.75</v>
      </c>
      <c r="K22" s="224">
        <v>84</v>
      </c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221"/>
      <c r="CI22" s="221"/>
      <c r="CJ22" s="221"/>
      <c r="CK22" s="221"/>
      <c r="CL22" s="221"/>
      <c r="CM22" s="221"/>
      <c r="CN22" s="221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221"/>
      <c r="DK22" s="221"/>
      <c r="DL22" s="221"/>
      <c r="DM22" s="221"/>
      <c r="DN22" s="221"/>
      <c r="DO22" s="221"/>
      <c r="DP22" s="221"/>
      <c r="DQ22" s="221"/>
      <c r="DR22" s="221"/>
      <c r="DS22" s="221"/>
      <c r="DT22" s="221"/>
      <c r="DU22" s="221"/>
      <c r="DV22" s="221"/>
      <c r="DW22" s="221"/>
      <c r="DX22" s="221"/>
      <c r="DY22" s="221"/>
      <c r="DZ22" s="221"/>
      <c r="EA22" s="221"/>
      <c r="EB22" s="221"/>
      <c r="EC22" s="221"/>
      <c r="ED22" s="221"/>
      <c r="EE22" s="221"/>
      <c r="EF22" s="221"/>
      <c r="EG22" s="221"/>
      <c r="EH22" s="221"/>
      <c r="EI22" s="221"/>
      <c r="EJ22" s="221"/>
      <c r="EK22" s="221"/>
      <c r="EL22" s="221"/>
      <c r="EM22" s="221"/>
      <c r="EN22" s="221"/>
      <c r="EO22" s="221"/>
      <c r="EP22" s="221"/>
      <c r="EQ22" s="221"/>
      <c r="ER22" s="221"/>
      <c r="ES22" s="221"/>
      <c r="ET22" s="221"/>
      <c r="EU22" s="221"/>
      <c r="EV22" s="221"/>
      <c r="EW22" s="221"/>
      <c r="EX22" s="221"/>
      <c r="EY22" s="221"/>
      <c r="EZ22" s="221"/>
      <c r="FA22" s="221"/>
      <c r="FB22" s="221"/>
      <c r="FC22" s="221"/>
      <c r="FD22" s="221"/>
      <c r="FE22" s="221"/>
      <c r="FF22" s="221"/>
      <c r="FG22" s="221"/>
      <c r="FH22" s="221"/>
      <c r="FI22" s="221"/>
      <c r="FJ22" s="221"/>
      <c r="FK22" s="221"/>
      <c r="FL22" s="221"/>
      <c r="FM22" s="221"/>
      <c r="FN22" s="221"/>
      <c r="FO22" s="221"/>
      <c r="FP22" s="221"/>
      <c r="FQ22" s="221"/>
      <c r="FR22" s="221"/>
      <c r="FS22" s="221"/>
      <c r="FT22" s="221"/>
      <c r="FU22" s="221"/>
      <c r="FV22" s="221"/>
      <c r="FW22" s="221"/>
      <c r="FX22" s="221"/>
      <c r="FY22" s="221"/>
      <c r="FZ22" s="221"/>
      <c r="GA22" s="221"/>
      <c r="GB22" s="221"/>
      <c r="GC22" s="221"/>
      <c r="GD22" s="221"/>
      <c r="GE22" s="221"/>
      <c r="GF22" s="221"/>
      <c r="GG22" s="221"/>
      <c r="GH22" s="221"/>
      <c r="GI22" s="221"/>
      <c r="GJ22" s="221"/>
      <c r="GK22" s="221"/>
      <c r="GL22" s="221"/>
      <c r="GM22" s="221"/>
      <c r="GN22" s="221"/>
      <c r="GO22" s="221"/>
      <c r="GP22" s="221"/>
      <c r="GQ22" s="221"/>
      <c r="GR22" s="221"/>
      <c r="GS22" s="221"/>
      <c r="GT22" s="221"/>
      <c r="GU22" s="221"/>
      <c r="GV22" s="221"/>
      <c r="GW22" s="221"/>
      <c r="GX22" s="221"/>
      <c r="GY22" s="221"/>
      <c r="GZ22" s="221"/>
      <c r="HA22" s="221"/>
      <c r="HB22" s="221"/>
      <c r="HC22" s="221"/>
      <c r="HD22" s="221"/>
      <c r="HE22" s="221"/>
      <c r="HF22" s="221"/>
      <c r="HG22" s="221"/>
      <c r="HH22" s="221"/>
      <c r="HI22" s="221"/>
      <c r="HJ22" s="221"/>
      <c r="HK22" s="221"/>
      <c r="HL22" s="221"/>
      <c r="HM22" s="221"/>
      <c r="HN22" s="221"/>
      <c r="HO22" s="221"/>
      <c r="HP22" s="221"/>
      <c r="HQ22" s="221"/>
      <c r="HR22" s="221"/>
      <c r="HS22" s="221"/>
      <c r="HT22" s="221"/>
      <c r="HU22" s="221"/>
      <c r="HV22" s="221"/>
      <c r="HW22" s="221"/>
      <c r="HX22" s="221"/>
      <c r="HY22" s="221"/>
      <c r="HZ22" s="221"/>
      <c r="IA22" s="221"/>
      <c r="IB22" s="221"/>
      <c r="IC22" s="221"/>
      <c r="ID22" s="221"/>
      <c r="IE22" s="221"/>
      <c r="IF22" s="221"/>
      <c r="IG22" s="221"/>
      <c r="IH22" s="221"/>
      <c r="II22" s="221"/>
      <c r="IJ22" s="221"/>
      <c r="IK22" s="221"/>
      <c r="IL22" s="221"/>
      <c r="IM22" s="221"/>
      <c r="IN22" s="221"/>
      <c r="IO22" s="221"/>
      <c r="IP22" s="221"/>
      <c r="IQ22" s="221"/>
      <c r="IR22" s="221"/>
      <c r="IS22" s="221"/>
      <c r="IT22" s="221"/>
      <c r="IU22" s="221"/>
      <c r="IV22" s="221"/>
      <c r="IW22" s="221"/>
      <c r="IX22" s="221"/>
      <c r="IY22" s="221"/>
      <c r="IZ22" s="221"/>
      <c r="JA22" s="221"/>
      <c r="JB22" s="221"/>
      <c r="JC22" s="221"/>
      <c r="JD22" s="221"/>
      <c r="JE22" s="221"/>
      <c r="JF22" s="221"/>
      <c r="JG22" s="221"/>
      <c r="JH22" s="221"/>
      <c r="JI22" s="221"/>
      <c r="JJ22" s="221"/>
      <c r="JK22" s="221"/>
      <c r="JL22" s="221"/>
      <c r="JM22" s="221"/>
      <c r="JN22" s="221"/>
      <c r="JO22" s="221"/>
      <c r="JP22" s="221"/>
      <c r="JQ22" s="221"/>
      <c r="JR22" s="221"/>
      <c r="JS22" s="221"/>
      <c r="JT22" s="221"/>
      <c r="JU22" s="221"/>
      <c r="JV22" s="221"/>
      <c r="JW22" s="221"/>
      <c r="JX22" s="221"/>
      <c r="JY22" s="221"/>
      <c r="JZ22" s="221"/>
      <c r="KA22" s="221"/>
      <c r="KB22" s="221"/>
      <c r="KC22" s="221"/>
      <c r="KD22" s="221"/>
      <c r="KE22" s="221"/>
      <c r="KF22" s="221"/>
      <c r="KG22" s="221"/>
      <c r="KH22" s="221"/>
      <c r="KI22" s="221"/>
      <c r="KJ22" s="221"/>
      <c r="KK22" s="221"/>
      <c r="KL22" s="221"/>
      <c r="KM22" s="221"/>
      <c r="KN22" s="221"/>
      <c r="KO22" s="221"/>
      <c r="KP22" s="221"/>
      <c r="KQ22" s="221"/>
      <c r="KR22" s="221"/>
      <c r="KS22" s="221"/>
      <c r="KT22" s="221"/>
      <c r="KU22" s="221"/>
      <c r="KV22" s="221"/>
      <c r="KW22" s="221"/>
      <c r="KX22" s="221"/>
      <c r="KY22" s="221"/>
      <c r="KZ22" s="221"/>
      <c r="LA22" s="221"/>
      <c r="LB22" s="221"/>
      <c r="LC22" s="221"/>
      <c r="LD22" s="221"/>
      <c r="LE22" s="221"/>
      <c r="LF22" s="221"/>
      <c r="LG22" s="221"/>
      <c r="LH22" s="221"/>
      <c r="LI22" s="221"/>
      <c r="LJ22" s="221"/>
      <c r="LK22" s="221"/>
      <c r="LL22" s="221"/>
      <c r="LM22" s="221"/>
      <c r="LN22" s="221"/>
      <c r="LO22" s="221"/>
      <c r="LP22" s="221"/>
      <c r="LQ22" s="221"/>
      <c r="LR22" s="221"/>
      <c r="LS22" s="221"/>
      <c r="LT22" s="221"/>
      <c r="LU22" s="221"/>
      <c r="LV22" s="221"/>
      <c r="LW22" s="221"/>
      <c r="LX22" s="221"/>
      <c r="LY22" s="221"/>
      <c r="LZ22" s="221"/>
      <c r="MA22" s="221"/>
      <c r="MB22" s="221"/>
      <c r="MC22" s="221"/>
      <c r="MD22" s="221"/>
      <c r="ME22" s="221"/>
      <c r="MF22" s="221"/>
      <c r="MG22" s="221"/>
      <c r="MH22" s="221"/>
      <c r="MI22" s="221"/>
      <c r="MJ22" s="221"/>
      <c r="MK22" s="221"/>
      <c r="ML22" s="221"/>
      <c r="MM22" s="221"/>
      <c r="MN22" s="221"/>
      <c r="MO22" s="221"/>
      <c r="MP22" s="221"/>
      <c r="MQ22" s="221"/>
      <c r="MR22" s="221"/>
      <c r="MS22" s="221"/>
      <c r="MT22" s="221"/>
      <c r="MU22" s="221"/>
      <c r="MV22" s="221"/>
      <c r="MW22" s="221"/>
      <c r="MX22" s="221"/>
      <c r="MY22" s="221"/>
      <c r="MZ22" s="221"/>
      <c r="NA22" s="221"/>
      <c r="NB22" s="221"/>
      <c r="NC22" s="221"/>
      <c r="ND22" s="221"/>
      <c r="NE22" s="221"/>
      <c r="NF22" s="221"/>
      <c r="NG22" s="221"/>
      <c r="NH22" s="221"/>
      <c r="NI22" s="221"/>
      <c r="NJ22" s="221"/>
      <c r="NK22" s="221"/>
      <c r="NL22" s="221"/>
      <c r="NM22" s="221"/>
      <c r="NN22" s="221"/>
      <c r="NO22" s="221"/>
      <c r="NP22" s="221"/>
      <c r="NQ22" s="221"/>
      <c r="NR22" s="221"/>
      <c r="NS22" s="221"/>
      <c r="NT22" s="221"/>
      <c r="NU22" s="221"/>
      <c r="NV22" s="221"/>
      <c r="NW22" s="221"/>
      <c r="NX22" s="221"/>
      <c r="NY22" s="221"/>
      <c r="NZ22" s="221"/>
      <c r="OA22" s="221"/>
      <c r="OB22" s="221"/>
      <c r="OC22" s="221"/>
      <c r="OD22" s="221"/>
      <c r="OE22" s="221"/>
      <c r="OF22" s="221"/>
      <c r="OG22" s="221"/>
      <c r="OH22" s="221"/>
      <c r="OI22" s="221"/>
      <c r="OJ22" s="221"/>
      <c r="OK22" s="221"/>
      <c r="OL22" s="221"/>
      <c r="OM22" s="221"/>
      <c r="ON22" s="221"/>
      <c r="OO22" s="221"/>
      <c r="OP22" s="221"/>
      <c r="OQ22" s="221"/>
      <c r="OR22" s="221"/>
      <c r="OS22" s="221"/>
      <c r="OT22" s="221"/>
      <c r="OU22" s="221"/>
      <c r="OV22" s="221"/>
      <c r="OW22" s="221"/>
      <c r="OX22" s="221"/>
      <c r="OY22" s="221"/>
      <c r="OZ22" s="221"/>
      <c r="PA22" s="221"/>
      <c r="PB22" s="221"/>
      <c r="PC22" s="221"/>
      <c r="PD22" s="221"/>
      <c r="PE22" s="221"/>
      <c r="PF22" s="221"/>
      <c r="PG22" s="221"/>
      <c r="PH22" s="221"/>
      <c r="PI22" s="221"/>
      <c r="PJ22" s="221"/>
      <c r="PK22" s="221"/>
      <c r="PL22" s="221"/>
      <c r="PM22" s="221"/>
      <c r="PN22" s="221"/>
      <c r="PO22" s="221"/>
      <c r="PP22" s="221"/>
      <c r="PQ22" s="221"/>
      <c r="PR22" s="221"/>
      <c r="PS22" s="221"/>
      <c r="PT22" s="221"/>
      <c r="PU22" s="221"/>
      <c r="PV22" s="221"/>
      <c r="PW22" s="221"/>
      <c r="PX22" s="221"/>
      <c r="PY22" s="221"/>
      <c r="PZ22" s="221"/>
      <c r="QA22" s="221"/>
      <c r="QB22" s="221"/>
      <c r="QC22" s="221"/>
      <c r="QD22" s="221"/>
      <c r="QE22" s="221"/>
      <c r="QF22" s="221"/>
      <c r="QG22" s="221"/>
      <c r="QH22" s="221"/>
      <c r="QI22" s="221"/>
      <c r="QJ22" s="221"/>
      <c r="QK22" s="221"/>
      <c r="QL22" s="221"/>
      <c r="QM22" s="221"/>
      <c r="QN22" s="221"/>
      <c r="QO22" s="221"/>
      <c r="QP22" s="221"/>
      <c r="QQ22" s="221"/>
      <c r="QR22" s="221"/>
      <c r="QS22" s="221"/>
      <c r="QT22" s="221"/>
      <c r="QU22" s="221"/>
      <c r="QV22" s="221"/>
      <c r="QW22" s="221"/>
      <c r="QX22" s="221"/>
      <c r="QY22" s="221"/>
      <c r="QZ22" s="221"/>
      <c r="RA22" s="221"/>
      <c r="RB22" s="221"/>
      <c r="RC22" s="221"/>
      <c r="RD22" s="221"/>
      <c r="RE22" s="221"/>
      <c r="RF22" s="221"/>
      <c r="RG22" s="221"/>
      <c r="RH22" s="221"/>
      <c r="RI22" s="221"/>
      <c r="RJ22" s="221"/>
      <c r="RK22" s="221"/>
      <c r="RL22" s="221"/>
      <c r="RM22" s="221"/>
      <c r="RN22" s="221"/>
      <c r="RO22" s="221"/>
      <c r="RP22" s="221"/>
      <c r="RQ22" s="221"/>
      <c r="RR22" s="221"/>
      <c r="RS22" s="221"/>
      <c r="RT22" s="221"/>
      <c r="RU22" s="221"/>
      <c r="RV22" s="221"/>
      <c r="RW22" s="221"/>
      <c r="RX22" s="221"/>
      <c r="RY22" s="221"/>
      <c r="RZ22" s="221"/>
      <c r="SA22" s="221"/>
      <c r="SB22" s="221"/>
      <c r="SC22" s="221"/>
      <c r="SD22" s="221"/>
      <c r="SE22" s="221"/>
      <c r="SF22" s="221"/>
      <c r="SG22" s="221"/>
      <c r="SH22" s="221"/>
      <c r="SI22" s="221"/>
      <c r="SJ22" s="221"/>
      <c r="SK22" s="221"/>
      <c r="SL22" s="221"/>
      <c r="SM22" s="221"/>
      <c r="SN22" s="221"/>
      <c r="SO22" s="221"/>
      <c r="SP22" s="221"/>
      <c r="SQ22" s="221"/>
      <c r="SR22" s="221"/>
      <c r="SS22" s="221"/>
      <c r="ST22" s="221"/>
      <c r="SU22" s="221"/>
      <c r="SV22" s="221"/>
      <c r="SW22" s="221"/>
      <c r="SX22" s="221"/>
      <c r="SY22" s="221"/>
      <c r="SZ22" s="221"/>
      <c r="TA22" s="221"/>
      <c r="TB22" s="221"/>
      <c r="TC22" s="221"/>
      <c r="TD22" s="221"/>
      <c r="TE22" s="221"/>
      <c r="TF22" s="221"/>
      <c r="TG22" s="221"/>
      <c r="TH22" s="221"/>
      <c r="TI22" s="221"/>
      <c r="TJ22" s="221"/>
      <c r="TK22" s="221"/>
      <c r="TL22" s="221"/>
      <c r="TM22" s="221"/>
      <c r="TN22" s="221"/>
      <c r="TO22" s="221"/>
      <c r="TP22" s="221"/>
      <c r="TQ22" s="221"/>
      <c r="TR22" s="221"/>
      <c r="TS22" s="221"/>
      <c r="TT22" s="221"/>
      <c r="TU22" s="221"/>
      <c r="TV22" s="221"/>
      <c r="TW22" s="221"/>
      <c r="TX22" s="221"/>
      <c r="TY22" s="221"/>
      <c r="TZ22" s="221"/>
      <c r="UA22" s="221"/>
      <c r="UB22" s="221"/>
      <c r="UC22" s="221"/>
      <c r="UD22" s="221"/>
      <c r="UE22" s="221"/>
      <c r="UF22" s="221"/>
      <c r="UG22" s="221"/>
      <c r="UH22" s="221"/>
      <c r="UI22" s="221"/>
      <c r="UJ22" s="221"/>
      <c r="UK22" s="221"/>
      <c r="UL22" s="221"/>
      <c r="UM22" s="221"/>
      <c r="UN22" s="221"/>
      <c r="UO22" s="221"/>
      <c r="UP22" s="221"/>
      <c r="UQ22" s="221"/>
      <c r="UR22" s="221"/>
      <c r="US22" s="221"/>
      <c r="UT22" s="221"/>
      <c r="UU22" s="221"/>
      <c r="UV22" s="221"/>
      <c r="UW22" s="221"/>
      <c r="UX22" s="221"/>
      <c r="UY22" s="221"/>
      <c r="UZ22" s="221"/>
      <c r="VA22" s="221"/>
      <c r="VB22" s="221"/>
      <c r="VC22" s="221"/>
      <c r="VD22" s="221"/>
      <c r="VE22" s="221"/>
      <c r="VF22" s="221"/>
      <c r="VG22" s="221"/>
      <c r="VH22" s="221"/>
      <c r="VI22" s="221"/>
      <c r="VJ22" s="221"/>
      <c r="VK22" s="221"/>
      <c r="VL22" s="221"/>
      <c r="VM22" s="221"/>
      <c r="VN22" s="221"/>
      <c r="VO22" s="221"/>
      <c r="VP22" s="221"/>
      <c r="VQ22" s="221"/>
      <c r="VR22" s="221"/>
      <c r="VS22" s="221"/>
      <c r="VT22" s="221"/>
      <c r="VU22" s="221"/>
      <c r="VV22" s="221"/>
      <c r="VW22" s="221"/>
      <c r="VX22" s="221"/>
      <c r="VY22" s="221"/>
      <c r="VZ22" s="221"/>
      <c r="WA22" s="221"/>
      <c r="WB22" s="221"/>
      <c r="WC22" s="221"/>
      <c r="WD22" s="221"/>
      <c r="WE22" s="221"/>
      <c r="WF22" s="221"/>
      <c r="WG22" s="221"/>
      <c r="WH22" s="221"/>
      <c r="WI22" s="221"/>
      <c r="WJ22" s="221"/>
      <c r="WK22" s="221"/>
      <c r="WL22" s="221"/>
      <c r="WM22" s="221"/>
      <c r="WN22" s="221"/>
      <c r="WO22" s="221"/>
      <c r="WP22" s="221"/>
      <c r="WQ22" s="221"/>
      <c r="WR22" s="221"/>
      <c r="WS22" s="221"/>
      <c r="WT22" s="221"/>
      <c r="WU22" s="221"/>
      <c r="WV22" s="221"/>
      <c r="WW22" s="221"/>
      <c r="WX22" s="221"/>
      <c r="WY22" s="221"/>
      <c r="WZ22" s="221"/>
      <c r="XA22" s="221"/>
      <c r="XB22" s="221"/>
      <c r="XC22" s="221"/>
      <c r="XD22" s="221"/>
      <c r="XE22" s="221"/>
      <c r="XF22" s="221"/>
      <c r="XG22" s="221"/>
      <c r="XH22" s="221"/>
      <c r="XI22" s="221"/>
      <c r="XJ22" s="221"/>
      <c r="XK22" s="221"/>
      <c r="XL22" s="221"/>
      <c r="XM22" s="221"/>
      <c r="XN22" s="221"/>
      <c r="XO22" s="221"/>
      <c r="XP22" s="221"/>
      <c r="XQ22" s="221"/>
      <c r="XR22" s="221"/>
      <c r="XS22" s="221"/>
      <c r="XT22" s="221"/>
      <c r="XU22" s="221"/>
      <c r="XV22" s="221"/>
      <c r="XW22" s="221"/>
      <c r="XX22" s="221"/>
      <c r="XY22" s="221"/>
      <c r="XZ22" s="221"/>
      <c r="YA22" s="221"/>
      <c r="YB22" s="221"/>
      <c r="YC22" s="221"/>
      <c r="YD22" s="221"/>
      <c r="YE22" s="221"/>
      <c r="YF22" s="221"/>
      <c r="YG22" s="221"/>
      <c r="YH22" s="221"/>
      <c r="YI22" s="221"/>
      <c r="YJ22" s="221"/>
      <c r="YK22" s="221"/>
      <c r="YL22" s="221"/>
      <c r="YM22" s="221"/>
      <c r="YN22" s="221"/>
      <c r="YO22" s="221"/>
      <c r="YP22" s="221"/>
      <c r="YQ22" s="221"/>
      <c r="YR22" s="221"/>
      <c r="YS22" s="221"/>
      <c r="YT22" s="221"/>
      <c r="YU22" s="221"/>
      <c r="YV22" s="221"/>
      <c r="YW22" s="221"/>
      <c r="YX22" s="221"/>
      <c r="YY22" s="221"/>
      <c r="YZ22" s="221"/>
      <c r="ZA22" s="221"/>
      <c r="ZB22" s="221"/>
      <c r="ZC22" s="221"/>
      <c r="ZD22" s="221"/>
      <c r="ZE22" s="221"/>
      <c r="ZF22" s="221"/>
      <c r="ZG22" s="221"/>
      <c r="ZH22" s="221"/>
      <c r="ZI22" s="221"/>
      <c r="ZJ22" s="221"/>
      <c r="ZK22" s="221"/>
      <c r="ZL22" s="221"/>
      <c r="ZM22" s="221"/>
      <c r="ZN22" s="221"/>
      <c r="ZO22" s="221"/>
      <c r="ZP22" s="221"/>
      <c r="ZQ22" s="221"/>
      <c r="ZR22" s="221"/>
      <c r="ZS22" s="221"/>
      <c r="ZT22" s="221"/>
      <c r="ZU22" s="221"/>
      <c r="ZV22" s="221"/>
      <c r="ZW22" s="221"/>
      <c r="ZX22" s="221"/>
      <c r="ZY22" s="221"/>
      <c r="ZZ22" s="221"/>
      <c r="AAA22" s="221"/>
      <c r="AAB22" s="221"/>
      <c r="AAC22" s="221"/>
      <c r="AAD22" s="221"/>
      <c r="AAE22" s="221"/>
      <c r="AAF22" s="221"/>
      <c r="AAG22" s="221"/>
      <c r="AAH22" s="221"/>
      <c r="AAI22" s="221"/>
      <c r="AAJ22" s="221"/>
      <c r="AAK22" s="221"/>
      <c r="AAL22" s="221"/>
      <c r="AAM22" s="221"/>
      <c r="AAN22" s="221"/>
      <c r="AAO22" s="221"/>
      <c r="AAP22" s="221"/>
      <c r="AAQ22" s="221"/>
      <c r="AAR22" s="221"/>
      <c r="AAS22" s="221"/>
      <c r="AAT22" s="221"/>
      <c r="AAU22" s="221"/>
      <c r="AAV22" s="221"/>
      <c r="AAW22" s="221"/>
      <c r="AAX22" s="221"/>
      <c r="AAY22" s="221"/>
      <c r="AAZ22" s="221"/>
      <c r="ABA22" s="221"/>
      <c r="ABB22" s="221"/>
      <c r="ABC22" s="221"/>
      <c r="ABD22" s="221"/>
      <c r="ABE22" s="221"/>
      <c r="ABF22" s="221"/>
      <c r="ABG22" s="221"/>
      <c r="ABH22" s="221"/>
      <c r="ABI22" s="221"/>
      <c r="ABJ22" s="221"/>
      <c r="ABK22" s="221"/>
      <c r="ABL22" s="221"/>
      <c r="ABM22" s="221"/>
      <c r="ABN22" s="221"/>
      <c r="ABO22" s="221"/>
      <c r="ABP22" s="221"/>
      <c r="ABQ22" s="221"/>
      <c r="ABR22" s="221"/>
      <c r="ABS22" s="221"/>
      <c r="ABT22" s="221"/>
      <c r="ABU22" s="221"/>
      <c r="ABV22" s="221"/>
      <c r="ABW22" s="221"/>
      <c r="ABX22" s="221"/>
      <c r="ABY22" s="221"/>
      <c r="ABZ22" s="221"/>
      <c r="ACA22" s="221"/>
      <c r="ACB22" s="221"/>
      <c r="ACC22" s="221"/>
      <c r="ACD22" s="221"/>
      <c r="ACE22" s="221"/>
      <c r="ACF22" s="221"/>
      <c r="ACG22" s="221"/>
      <c r="ACH22" s="221"/>
      <c r="ACI22" s="221"/>
      <c r="ACJ22" s="221"/>
      <c r="ACK22" s="221"/>
      <c r="ACL22" s="221"/>
      <c r="ACM22" s="221"/>
      <c r="ACN22" s="221"/>
      <c r="ACO22" s="221"/>
      <c r="ACP22" s="221"/>
      <c r="ACQ22" s="221"/>
      <c r="ACR22" s="221"/>
      <c r="ACS22" s="221"/>
      <c r="ACT22" s="221"/>
      <c r="ACU22" s="221"/>
      <c r="ACV22" s="221"/>
      <c r="ACW22" s="221"/>
      <c r="ACX22" s="221"/>
      <c r="ACY22" s="221"/>
      <c r="ACZ22" s="221"/>
      <c r="ADA22" s="221"/>
      <c r="ADB22" s="221"/>
      <c r="ADC22" s="221"/>
      <c r="ADD22" s="221"/>
      <c r="ADE22" s="221"/>
      <c r="ADF22" s="221"/>
      <c r="ADG22" s="221"/>
      <c r="ADH22" s="221"/>
      <c r="ADI22" s="221"/>
      <c r="ADJ22" s="221"/>
      <c r="ADK22" s="221"/>
      <c r="ADL22" s="221"/>
      <c r="ADM22" s="221"/>
      <c r="ADN22" s="221"/>
      <c r="ADO22" s="221"/>
      <c r="ADP22" s="221"/>
      <c r="ADQ22" s="221"/>
      <c r="ADR22" s="221"/>
      <c r="ADS22" s="221"/>
      <c r="ADT22" s="221"/>
      <c r="ADU22" s="221"/>
      <c r="ADV22" s="221"/>
      <c r="ADW22" s="221"/>
      <c r="ADX22" s="221"/>
      <c r="ADY22" s="221"/>
      <c r="ADZ22" s="221"/>
      <c r="AEA22" s="221"/>
      <c r="AEB22" s="221"/>
      <c r="AEC22" s="221"/>
      <c r="AED22" s="221"/>
      <c r="AEE22" s="221"/>
      <c r="AEF22" s="221"/>
      <c r="AEG22" s="221"/>
      <c r="AEH22" s="221"/>
      <c r="AEI22" s="221"/>
      <c r="AEJ22" s="221"/>
      <c r="AEK22" s="221"/>
      <c r="AEL22" s="221"/>
      <c r="AEM22" s="221"/>
      <c r="AEN22" s="221"/>
      <c r="AEO22" s="221"/>
      <c r="AEP22" s="221"/>
      <c r="AEQ22" s="221"/>
      <c r="AER22" s="221"/>
      <c r="AES22" s="221"/>
      <c r="AET22" s="221"/>
      <c r="AEU22" s="221"/>
      <c r="AEV22" s="221"/>
      <c r="AEW22" s="221"/>
      <c r="AEX22" s="221"/>
      <c r="AEY22" s="221"/>
      <c r="AEZ22" s="221"/>
      <c r="AFA22" s="221"/>
      <c r="AFB22" s="221"/>
      <c r="AFC22" s="221"/>
      <c r="AFD22" s="221"/>
      <c r="AFE22" s="221"/>
      <c r="AFF22" s="221"/>
      <c r="AFG22" s="221"/>
      <c r="AFH22" s="221"/>
      <c r="AFI22" s="221"/>
      <c r="AFJ22" s="221"/>
      <c r="AFK22" s="221"/>
      <c r="AFL22" s="221"/>
      <c r="AFM22" s="221"/>
      <c r="AFN22" s="221"/>
      <c r="AFO22" s="221"/>
      <c r="AFP22" s="221"/>
      <c r="AFQ22" s="221"/>
      <c r="AFR22" s="221"/>
      <c r="AFS22" s="221"/>
      <c r="AFT22" s="221"/>
      <c r="AFU22" s="221"/>
      <c r="AFV22" s="221"/>
      <c r="AFW22" s="221"/>
      <c r="AFX22" s="221"/>
      <c r="AFY22" s="221"/>
      <c r="AFZ22" s="221"/>
      <c r="AGA22" s="221"/>
      <c r="AGB22" s="221"/>
      <c r="AGC22" s="221"/>
      <c r="AGD22" s="221"/>
      <c r="AGE22" s="221"/>
      <c r="AGF22" s="221"/>
      <c r="AGG22" s="221"/>
      <c r="AGH22" s="221"/>
      <c r="AGI22" s="221"/>
      <c r="AGJ22" s="221"/>
      <c r="AGK22" s="221"/>
      <c r="AGL22" s="221"/>
      <c r="AGM22" s="221"/>
      <c r="AGN22" s="221"/>
      <c r="AGO22" s="221"/>
      <c r="AGP22" s="221"/>
      <c r="AGQ22" s="221"/>
      <c r="AGR22" s="221"/>
      <c r="AGS22" s="221"/>
      <c r="AGT22" s="221"/>
      <c r="AGU22" s="221"/>
      <c r="AGV22" s="221"/>
      <c r="AGW22" s="221"/>
      <c r="AGX22" s="221"/>
      <c r="AGY22" s="221"/>
      <c r="AGZ22" s="221"/>
      <c r="AHA22" s="221"/>
      <c r="AHB22" s="221"/>
      <c r="AHC22" s="221"/>
      <c r="AHD22" s="221"/>
      <c r="AHE22" s="221"/>
      <c r="AHF22" s="221"/>
      <c r="AHG22" s="221"/>
      <c r="AHH22" s="221"/>
      <c r="AHI22" s="221"/>
      <c r="AHJ22" s="221"/>
      <c r="AHK22" s="221"/>
      <c r="AHL22" s="221"/>
      <c r="AHM22" s="221"/>
      <c r="AHN22" s="221"/>
      <c r="AHO22" s="221"/>
      <c r="AHP22" s="221"/>
      <c r="AHQ22" s="221"/>
      <c r="AHR22" s="221"/>
      <c r="AHS22" s="221"/>
      <c r="AHT22" s="221"/>
      <c r="AHU22" s="221"/>
      <c r="AHV22" s="221"/>
      <c r="AHW22" s="221"/>
      <c r="AHX22" s="221"/>
      <c r="AHY22" s="221"/>
      <c r="AHZ22" s="221"/>
      <c r="AIA22" s="221"/>
      <c r="AIB22" s="221"/>
      <c r="AIC22" s="221"/>
      <c r="AID22" s="221"/>
      <c r="AIE22" s="221"/>
      <c r="AIF22" s="221"/>
      <c r="AIG22" s="221"/>
      <c r="AIH22" s="221"/>
      <c r="AII22" s="221"/>
      <c r="AIJ22" s="221"/>
      <c r="AIK22" s="221"/>
      <c r="AIL22" s="221"/>
      <c r="AIM22" s="221"/>
      <c r="AIN22" s="221"/>
      <c r="AIO22" s="221"/>
      <c r="AIP22" s="221"/>
      <c r="AIQ22" s="221"/>
      <c r="AIR22" s="221"/>
      <c r="AIS22" s="221"/>
      <c r="AIT22" s="221"/>
      <c r="AIU22" s="221"/>
      <c r="AIV22" s="221"/>
      <c r="AIW22" s="221"/>
      <c r="AIX22" s="221"/>
      <c r="AIY22" s="221"/>
      <c r="AIZ22" s="221"/>
      <c r="AJA22" s="221"/>
      <c r="AJB22" s="221"/>
      <c r="AJC22" s="221"/>
      <c r="AJD22" s="221"/>
      <c r="AJE22" s="221"/>
      <c r="AJF22" s="221"/>
      <c r="AJG22" s="221"/>
      <c r="AJH22" s="221"/>
      <c r="AJI22" s="221"/>
      <c r="AJJ22" s="221"/>
      <c r="AJK22" s="221"/>
      <c r="AJL22" s="221"/>
      <c r="AJM22" s="221"/>
      <c r="AJN22" s="221"/>
      <c r="AJO22" s="221"/>
      <c r="AJP22" s="221"/>
      <c r="AJQ22" s="221"/>
      <c r="AJR22" s="221"/>
      <c r="AJS22" s="221"/>
      <c r="AJT22" s="221"/>
      <c r="AJU22" s="221"/>
      <c r="AJV22" s="221"/>
      <c r="AJW22" s="221"/>
      <c r="AJX22" s="221"/>
      <c r="AJY22" s="221"/>
      <c r="AJZ22" s="221"/>
      <c r="AKA22" s="221"/>
      <c r="AKB22" s="221"/>
      <c r="AKC22" s="221"/>
      <c r="AKD22" s="221"/>
      <c r="AKE22" s="221"/>
      <c r="AKF22" s="221"/>
      <c r="AKG22" s="221"/>
      <c r="AKH22" s="221"/>
      <c r="AKI22" s="221"/>
      <c r="AKJ22" s="221"/>
      <c r="AKK22" s="221"/>
      <c r="AKL22" s="221"/>
      <c r="AKM22" s="221"/>
      <c r="AKN22" s="221"/>
      <c r="AKO22" s="221"/>
      <c r="AKP22" s="221"/>
      <c r="AKQ22" s="221"/>
      <c r="AKR22" s="221"/>
      <c r="AKS22" s="221"/>
      <c r="AKT22" s="221"/>
      <c r="AKU22" s="221"/>
      <c r="AKV22" s="221"/>
      <c r="AKW22" s="221"/>
      <c r="AKX22" s="221"/>
      <c r="AKY22" s="221"/>
      <c r="AKZ22" s="221"/>
      <c r="ALA22" s="221"/>
      <c r="ALB22" s="221"/>
      <c r="ALC22" s="221"/>
      <c r="ALD22" s="221"/>
      <c r="ALE22" s="221"/>
      <c r="ALF22" s="221"/>
      <c r="ALG22" s="221"/>
      <c r="ALH22" s="221"/>
      <c r="ALI22" s="221"/>
      <c r="ALJ22" s="221"/>
      <c r="ALK22" s="221"/>
      <c r="ALL22" s="221"/>
      <c r="ALM22" s="221"/>
      <c r="ALN22" s="221"/>
      <c r="ALO22" s="221"/>
      <c r="ALP22" s="221"/>
      <c r="ALQ22" s="221"/>
      <c r="ALR22" s="221"/>
      <c r="ALS22" s="221"/>
      <c r="ALT22" s="221"/>
      <c r="ALU22" s="221"/>
      <c r="ALV22" s="221"/>
      <c r="ALW22" s="221"/>
      <c r="ALX22" s="221"/>
      <c r="ALY22" s="221"/>
      <c r="ALZ22" s="221"/>
      <c r="AMA22" s="221"/>
      <c r="AMB22" s="221"/>
      <c r="AMC22" s="221"/>
      <c r="AMD22" s="221"/>
      <c r="AME22" s="221"/>
      <c r="AMF22" s="221"/>
      <c r="AMG22" s="221"/>
      <c r="AMH22" s="221"/>
      <c r="AMI22" s="221"/>
      <c r="AMJ22" s="221"/>
      <c r="AMK22" s="221"/>
    </row>
    <row r="23" spans="1:1025" s="225" customFormat="1" x14ac:dyDescent="0.25">
      <c r="A23" s="221" t="s">
        <v>180</v>
      </c>
      <c r="B23" s="221" t="s">
        <v>213</v>
      </c>
      <c r="C23" s="227" t="str">
        <f>'common foods'!D95</f>
        <v>05079</v>
      </c>
      <c r="D23" s="224">
        <v>467.75</v>
      </c>
      <c r="E23" s="224">
        <v>1.3</v>
      </c>
      <c r="F23" s="224">
        <v>0.248</v>
      </c>
      <c r="G23" s="224">
        <v>0.31</v>
      </c>
      <c r="H23" s="224">
        <v>0.31</v>
      </c>
      <c r="I23" s="224">
        <v>0</v>
      </c>
      <c r="J23" s="224">
        <v>24.38</v>
      </c>
      <c r="K23" s="224">
        <v>97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221"/>
      <c r="CE23" s="221"/>
      <c r="CF23" s="221"/>
      <c r="CG23" s="221"/>
      <c r="CH23" s="221"/>
      <c r="CI23" s="221"/>
      <c r="CJ23" s="221"/>
      <c r="CK23" s="221"/>
      <c r="CL23" s="221"/>
      <c r="CM23" s="221"/>
      <c r="CN23" s="221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  <c r="DJ23" s="221"/>
      <c r="DK23" s="221"/>
      <c r="DL23" s="221"/>
      <c r="DM23" s="221"/>
      <c r="DN23" s="221"/>
      <c r="DO23" s="221"/>
      <c r="DP23" s="221"/>
      <c r="DQ23" s="221"/>
      <c r="DR23" s="221"/>
      <c r="DS23" s="221"/>
      <c r="DT23" s="221"/>
      <c r="DU23" s="221"/>
      <c r="DV23" s="221"/>
      <c r="DW23" s="221"/>
      <c r="DX23" s="221"/>
      <c r="DY23" s="221"/>
      <c r="DZ23" s="221"/>
      <c r="EA23" s="221"/>
      <c r="EB23" s="221"/>
      <c r="EC23" s="221"/>
      <c r="ED23" s="221"/>
      <c r="EE23" s="221"/>
      <c r="EF23" s="221"/>
      <c r="EG23" s="221"/>
      <c r="EH23" s="221"/>
      <c r="EI23" s="221"/>
      <c r="EJ23" s="221"/>
      <c r="EK23" s="221"/>
      <c r="EL23" s="221"/>
      <c r="EM23" s="221"/>
      <c r="EN23" s="221"/>
      <c r="EO23" s="221"/>
      <c r="EP23" s="221"/>
      <c r="EQ23" s="221"/>
      <c r="ER23" s="221"/>
      <c r="ES23" s="221"/>
      <c r="ET23" s="221"/>
      <c r="EU23" s="221"/>
      <c r="EV23" s="221"/>
      <c r="EW23" s="221"/>
      <c r="EX23" s="221"/>
      <c r="EY23" s="221"/>
      <c r="EZ23" s="221"/>
      <c r="FA23" s="221"/>
      <c r="FB23" s="221"/>
      <c r="FC23" s="221"/>
      <c r="FD23" s="221"/>
      <c r="FE23" s="221"/>
      <c r="FF23" s="221"/>
      <c r="FG23" s="221"/>
      <c r="FH23" s="221"/>
      <c r="FI23" s="221"/>
      <c r="FJ23" s="221"/>
      <c r="FK23" s="221"/>
      <c r="FL23" s="221"/>
      <c r="FM23" s="221"/>
      <c r="FN23" s="221"/>
      <c r="FO23" s="221"/>
      <c r="FP23" s="221"/>
      <c r="FQ23" s="221"/>
      <c r="FR23" s="221"/>
      <c r="FS23" s="221"/>
      <c r="FT23" s="221"/>
      <c r="FU23" s="221"/>
      <c r="FV23" s="221"/>
      <c r="FW23" s="221"/>
      <c r="FX23" s="221"/>
      <c r="FY23" s="221"/>
      <c r="FZ23" s="221"/>
      <c r="GA23" s="221"/>
      <c r="GB23" s="221"/>
      <c r="GC23" s="221"/>
      <c r="GD23" s="221"/>
      <c r="GE23" s="221"/>
      <c r="GF23" s="221"/>
      <c r="GG23" s="221"/>
      <c r="GH23" s="221"/>
      <c r="GI23" s="221"/>
      <c r="GJ23" s="221"/>
      <c r="GK23" s="221"/>
      <c r="GL23" s="221"/>
      <c r="GM23" s="221"/>
      <c r="GN23" s="221"/>
      <c r="GO23" s="221"/>
      <c r="GP23" s="221"/>
      <c r="GQ23" s="221"/>
      <c r="GR23" s="221"/>
      <c r="GS23" s="221"/>
      <c r="GT23" s="221"/>
      <c r="GU23" s="221"/>
      <c r="GV23" s="221"/>
      <c r="GW23" s="221"/>
      <c r="GX23" s="221"/>
      <c r="GY23" s="221"/>
      <c r="GZ23" s="221"/>
      <c r="HA23" s="221"/>
      <c r="HB23" s="221"/>
      <c r="HC23" s="221"/>
      <c r="HD23" s="221"/>
      <c r="HE23" s="221"/>
      <c r="HF23" s="221"/>
      <c r="HG23" s="221"/>
      <c r="HH23" s="221"/>
      <c r="HI23" s="221"/>
      <c r="HJ23" s="221"/>
      <c r="HK23" s="221"/>
      <c r="HL23" s="221"/>
      <c r="HM23" s="221"/>
      <c r="HN23" s="221"/>
      <c r="HO23" s="221"/>
      <c r="HP23" s="221"/>
      <c r="HQ23" s="221"/>
      <c r="HR23" s="221"/>
      <c r="HS23" s="221"/>
      <c r="HT23" s="221"/>
      <c r="HU23" s="221"/>
      <c r="HV23" s="221"/>
      <c r="HW23" s="221"/>
      <c r="HX23" s="221"/>
      <c r="HY23" s="221"/>
      <c r="HZ23" s="221"/>
      <c r="IA23" s="221"/>
      <c r="IB23" s="221"/>
      <c r="IC23" s="221"/>
      <c r="ID23" s="221"/>
      <c r="IE23" s="221"/>
      <c r="IF23" s="221"/>
      <c r="IG23" s="221"/>
      <c r="IH23" s="221"/>
      <c r="II23" s="221"/>
      <c r="IJ23" s="221"/>
      <c r="IK23" s="221"/>
      <c r="IL23" s="221"/>
      <c r="IM23" s="221"/>
      <c r="IN23" s="221"/>
      <c r="IO23" s="221"/>
      <c r="IP23" s="221"/>
      <c r="IQ23" s="221"/>
      <c r="IR23" s="221"/>
      <c r="IS23" s="221"/>
      <c r="IT23" s="221"/>
      <c r="IU23" s="221"/>
      <c r="IV23" s="221"/>
      <c r="IW23" s="221"/>
      <c r="IX23" s="221"/>
      <c r="IY23" s="221"/>
      <c r="IZ23" s="221"/>
      <c r="JA23" s="221"/>
      <c r="JB23" s="221"/>
      <c r="JC23" s="221"/>
      <c r="JD23" s="221"/>
      <c r="JE23" s="221"/>
      <c r="JF23" s="221"/>
      <c r="JG23" s="221"/>
      <c r="JH23" s="221"/>
      <c r="JI23" s="221"/>
      <c r="JJ23" s="221"/>
      <c r="JK23" s="221"/>
      <c r="JL23" s="221"/>
      <c r="JM23" s="221"/>
      <c r="JN23" s="221"/>
      <c r="JO23" s="221"/>
      <c r="JP23" s="221"/>
      <c r="JQ23" s="221"/>
      <c r="JR23" s="221"/>
      <c r="JS23" s="221"/>
      <c r="JT23" s="221"/>
      <c r="JU23" s="221"/>
      <c r="JV23" s="221"/>
      <c r="JW23" s="221"/>
      <c r="JX23" s="221"/>
      <c r="JY23" s="221"/>
      <c r="JZ23" s="221"/>
      <c r="KA23" s="221"/>
      <c r="KB23" s="221"/>
      <c r="KC23" s="221"/>
      <c r="KD23" s="221"/>
      <c r="KE23" s="221"/>
      <c r="KF23" s="221"/>
      <c r="KG23" s="221"/>
      <c r="KH23" s="221"/>
      <c r="KI23" s="221"/>
      <c r="KJ23" s="221"/>
      <c r="KK23" s="221"/>
      <c r="KL23" s="221"/>
      <c r="KM23" s="221"/>
      <c r="KN23" s="221"/>
      <c r="KO23" s="221"/>
      <c r="KP23" s="221"/>
      <c r="KQ23" s="221"/>
      <c r="KR23" s="221"/>
      <c r="KS23" s="221"/>
      <c r="KT23" s="221"/>
      <c r="KU23" s="221"/>
      <c r="KV23" s="221"/>
      <c r="KW23" s="221"/>
      <c r="KX23" s="221"/>
      <c r="KY23" s="221"/>
      <c r="KZ23" s="221"/>
      <c r="LA23" s="221"/>
      <c r="LB23" s="221"/>
      <c r="LC23" s="221"/>
      <c r="LD23" s="221"/>
      <c r="LE23" s="221"/>
      <c r="LF23" s="221"/>
      <c r="LG23" s="221"/>
      <c r="LH23" s="221"/>
      <c r="LI23" s="221"/>
      <c r="LJ23" s="221"/>
      <c r="LK23" s="221"/>
      <c r="LL23" s="221"/>
      <c r="LM23" s="221"/>
      <c r="LN23" s="221"/>
      <c r="LO23" s="221"/>
      <c r="LP23" s="221"/>
      <c r="LQ23" s="221"/>
      <c r="LR23" s="221"/>
      <c r="LS23" s="221"/>
      <c r="LT23" s="221"/>
      <c r="LU23" s="221"/>
      <c r="LV23" s="221"/>
      <c r="LW23" s="221"/>
      <c r="LX23" s="221"/>
      <c r="LY23" s="221"/>
      <c r="LZ23" s="221"/>
      <c r="MA23" s="221"/>
      <c r="MB23" s="221"/>
      <c r="MC23" s="221"/>
      <c r="MD23" s="221"/>
      <c r="ME23" s="221"/>
      <c r="MF23" s="221"/>
      <c r="MG23" s="221"/>
      <c r="MH23" s="221"/>
      <c r="MI23" s="221"/>
      <c r="MJ23" s="221"/>
      <c r="MK23" s="221"/>
      <c r="ML23" s="221"/>
      <c r="MM23" s="221"/>
      <c r="MN23" s="221"/>
      <c r="MO23" s="221"/>
      <c r="MP23" s="221"/>
      <c r="MQ23" s="221"/>
      <c r="MR23" s="221"/>
      <c r="MS23" s="221"/>
      <c r="MT23" s="221"/>
      <c r="MU23" s="221"/>
      <c r="MV23" s="221"/>
      <c r="MW23" s="221"/>
      <c r="MX23" s="221"/>
      <c r="MY23" s="221"/>
      <c r="MZ23" s="221"/>
      <c r="NA23" s="221"/>
      <c r="NB23" s="221"/>
      <c r="NC23" s="221"/>
      <c r="ND23" s="221"/>
      <c r="NE23" s="221"/>
      <c r="NF23" s="221"/>
      <c r="NG23" s="221"/>
      <c r="NH23" s="221"/>
      <c r="NI23" s="221"/>
      <c r="NJ23" s="221"/>
      <c r="NK23" s="221"/>
      <c r="NL23" s="221"/>
      <c r="NM23" s="221"/>
      <c r="NN23" s="221"/>
      <c r="NO23" s="221"/>
      <c r="NP23" s="221"/>
      <c r="NQ23" s="221"/>
      <c r="NR23" s="221"/>
      <c r="NS23" s="221"/>
      <c r="NT23" s="221"/>
      <c r="NU23" s="221"/>
      <c r="NV23" s="221"/>
      <c r="NW23" s="221"/>
      <c r="NX23" s="221"/>
      <c r="NY23" s="221"/>
      <c r="NZ23" s="221"/>
      <c r="OA23" s="221"/>
      <c r="OB23" s="221"/>
      <c r="OC23" s="221"/>
      <c r="OD23" s="221"/>
      <c r="OE23" s="221"/>
      <c r="OF23" s="221"/>
      <c r="OG23" s="221"/>
      <c r="OH23" s="221"/>
      <c r="OI23" s="221"/>
      <c r="OJ23" s="221"/>
      <c r="OK23" s="221"/>
      <c r="OL23" s="221"/>
      <c r="OM23" s="221"/>
      <c r="ON23" s="221"/>
      <c r="OO23" s="221"/>
      <c r="OP23" s="221"/>
      <c r="OQ23" s="221"/>
      <c r="OR23" s="221"/>
      <c r="OS23" s="221"/>
      <c r="OT23" s="221"/>
      <c r="OU23" s="221"/>
      <c r="OV23" s="221"/>
      <c r="OW23" s="221"/>
      <c r="OX23" s="221"/>
      <c r="OY23" s="221"/>
      <c r="OZ23" s="221"/>
      <c r="PA23" s="221"/>
      <c r="PB23" s="221"/>
      <c r="PC23" s="221"/>
      <c r="PD23" s="221"/>
      <c r="PE23" s="221"/>
      <c r="PF23" s="221"/>
      <c r="PG23" s="221"/>
      <c r="PH23" s="221"/>
      <c r="PI23" s="221"/>
      <c r="PJ23" s="221"/>
      <c r="PK23" s="221"/>
      <c r="PL23" s="221"/>
      <c r="PM23" s="221"/>
      <c r="PN23" s="221"/>
      <c r="PO23" s="221"/>
      <c r="PP23" s="221"/>
      <c r="PQ23" s="221"/>
      <c r="PR23" s="221"/>
      <c r="PS23" s="221"/>
      <c r="PT23" s="221"/>
      <c r="PU23" s="221"/>
      <c r="PV23" s="221"/>
      <c r="PW23" s="221"/>
      <c r="PX23" s="221"/>
      <c r="PY23" s="221"/>
      <c r="PZ23" s="221"/>
      <c r="QA23" s="221"/>
      <c r="QB23" s="221"/>
      <c r="QC23" s="221"/>
      <c r="QD23" s="221"/>
      <c r="QE23" s="221"/>
      <c r="QF23" s="221"/>
      <c r="QG23" s="221"/>
      <c r="QH23" s="221"/>
      <c r="QI23" s="221"/>
      <c r="QJ23" s="221"/>
      <c r="QK23" s="221"/>
      <c r="QL23" s="221"/>
      <c r="QM23" s="221"/>
      <c r="QN23" s="221"/>
      <c r="QO23" s="221"/>
      <c r="QP23" s="221"/>
      <c r="QQ23" s="221"/>
      <c r="QR23" s="221"/>
      <c r="QS23" s="221"/>
      <c r="QT23" s="221"/>
      <c r="QU23" s="221"/>
      <c r="QV23" s="221"/>
      <c r="QW23" s="221"/>
      <c r="QX23" s="221"/>
      <c r="QY23" s="221"/>
      <c r="QZ23" s="221"/>
      <c r="RA23" s="221"/>
      <c r="RB23" s="221"/>
      <c r="RC23" s="221"/>
      <c r="RD23" s="221"/>
      <c r="RE23" s="221"/>
      <c r="RF23" s="221"/>
      <c r="RG23" s="221"/>
      <c r="RH23" s="221"/>
      <c r="RI23" s="221"/>
      <c r="RJ23" s="221"/>
      <c r="RK23" s="221"/>
      <c r="RL23" s="221"/>
      <c r="RM23" s="221"/>
      <c r="RN23" s="221"/>
      <c r="RO23" s="221"/>
      <c r="RP23" s="221"/>
      <c r="RQ23" s="221"/>
      <c r="RR23" s="221"/>
      <c r="RS23" s="221"/>
      <c r="RT23" s="221"/>
      <c r="RU23" s="221"/>
      <c r="RV23" s="221"/>
      <c r="RW23" s="221"/>
      <c r="RX23" s="221"/>
      <c r="RY23" s="221"/>
      <c r="RZ23" s="221"/>
      <c r="SA23" s="221"/>
      <c r="SB23" s="221"/>
      <c r="SC23" s="221"/>
      <c r="SD23" s="221"/>
      <c r="SE23" s="221"/>
      <c r="SF23" s="221"/>
      <c r="SG23" s="221"/>
      <c r="SH23" s="221"/>
      <c r="SI23" s="221"/>
      <c r="SJ23" s="221"/>
      <c r="SK23" s="221"/>
      <c r="SL23" s="221"/>
      <c r="SM23" s="221"/>
      <c r="SN23" s="221"/>
      <c r="SO23" s="221"/>
      <c r="SP23" s="221"/>
      <c r="SQ23" s="221"/>
      <c r="SR23" s="221"/>
      <c r="SS23" s="221"/>
      <c r="ST23" s="221"/>
      <c r="SU23" s="221"/>
      <c r="SV23" s="221"/>
      <c r="SW23" s="221"/>
      <c r="SX23" s="221"/>
      <c r="SY23" s="221"/>
      <c r="SZ23" s="221"/>
      <c r="TA23" s="221"/>
      <c r="TB23" s="221"/>
      <c r="TC23" s="221"/>
      <c r="TD23" s="221"/>
      <c r="TE23" s="221"/>
      <c r="TF23" s="221"/>
      <c r="TG23" s="221"/>
      <c r="TH23" s="221"/>
      <c r="TI23" s="221"/>
      <c r="TJ23" s="221"/>
      <c r="TK23" s="221"/>
      <c r="TL23" s="221"/>
      <c r="TM23" s="221"/>
      <c r="TN23" s="221"/>
      <c r="TO23" s="221"/>
      <c r="TP23" s="221"/>
      <c r="TQ23" s="221"/>
      <c r="TR23" s="221"/>
      <c r="TS23" s="221"/>
      <c r="TT23" s="221"/>
      <c r="TU23" s="221"/>
      <c r="TV23" s="221"/>
      <c r="TW23" s="221"/>
      <c r="TX23" s="221"/>
      <c r="TY23" s="221"/>
      <c r="TZ23" s="221"/>
      <c r="UA23" s="221"/>
      <c r="UB23" s="221"/>
      <c r="UC23" s="221"/>
      <c r="UD23" s="221"/>
      <c r="UE23" s="221"/>
      <c r="UF23" s="221"/>
      <c r="UG23" s="221"/>
      <c r="UH23" s="221"/>
      <c r="UI23" s="221"/>
      <c r="UJ23" s="221"/>
      <c r="UK23" s="221"/>
      <c r="UL23" s="221"/>
      <c r="UM23" s="221"/>
      <c r="UN23" s="221"/>
      <c r="UO23" s="221"/>
      <c r="UP23" s="221"/>
      <c r="UQ23" s="221"/>
      <c r="UR23" s="221"/>
      <c r="US23" s="221"/>
      <c r="UT23" s="221"/>
      <c r="UU23" s="221"/>
      <c r="UV23" s="221"/>
      <c r="UW23" s="221"/>
      <c r="UX23" s="221"/>
      <c r="UY23" s="221"/>
      <c r="UZ23" s="221"/>
      <c r="VA23" s="221"/>
      <c r="VB23" s="221"/>
      <c r="VC23" s="221"/>
      <c r="VD23" s="221"/>
      <c r="VE23" s="221"/>
      <c r="VF23" s="221"/>
      <c r="VG23" s="221"/>
      <c r="VH23" s="221"/>
      <c r="VI23" s="221"/>
      <c r="VJ23" s="221"/>
      <c r="VK23" s="221"/>
      <c r="VL23" s="221"/>
      <c r="VM23" s="221"/>
      <c r="VN23" s="221"/>
      <c r="VO23" s="221"/>
      <c r="VP23" s="221"/>
      <c r="VQ23" s="221"/>
      <c r="VR23" s="221"/>
      <c r="VS23" s="221"/>
      <c r="VT23" s="221"/>
      <c r="VU23" s="221"/>
      <c r="VV23" s="221"/>
      <c r="VW23" s="221"/>
      <c r="VX23" s="221"/>
      <c r="VY23" s="221"/>
      <c r="VZ23" s="221"/>
      <c r="WA23" s="221"/>
      <c r="WB23" s="221"/>
      <c r="WC23" s="221"/>
      <c r="WD23" s="221"/>
      <c r="WE23" s="221"/>
      <c r="WF23" s="221"/>
      <c r="WG23" s="221"/>
      <c r="WH23" s="221"/>
      <c r="WI23" s="221"/>
      <c r="WJ23" s="221"/>
      <c r="WK23" s="221"/>
      <c r="WL23" s="221"/>
      <c r="WM23" s="221"/>
      <c r="WN23" s="221"/>
      <c r="WO23" s="221"/>
      <c r="WP23" s="221"/>
      <c r="WQ23" s="221"/>
      <c r="WR23" s="221"/>
      <c r="WS23" s="221"/>
      <c r="WT23" s="221"/>
      <c r="WU23" s="221"/>
      <c r="WV23" s="221"/>
      <c r="WW23" s="221"/>
      <c r="WX23" s="221"/>
      <c r="WY23" s="221"/>
      <c r="WZ23" s="221"/>
      <c r="XA23" s="221"/>
      <c r="XB23" s="221"/>
      <c r="XC23" s="221"/>
      <c r="XD23" s="221"/>
      <c r="XE23" s="221"/>
      <c r="XF23" s="221"/>
      <c r="XG23" s="221"/>
      <c r="XH23" s="221"/>
      <c r="XI23" s="221"/>
      <c r="XJ23" s="221"/>
      <c r="XK23" s="221"/>
      <c r="XL23" s="221"/>
      <c r="XM23" s="221"/>
      <c r="XN23" s="221"/>
      <c r="XO23" s="221"/>
      <c r="XP23" s="221"/>
      <c r="XQ23" s="221"/>
      <c r="XR23" s="221"/>
      <c r="XS23" s="221"/>
      <c r="XT23" s="221"/>
      <c r="XU23" s="221"/>
      <c r="XV23" s="221"/>
      <c r="XW23" s="221"/>
      <c r="XX23" s="221"/>
      <c r="XY23" s="221"/>
      <c r="XZ23" s="221"/>
      <c r="YA23" s="221"/>
      <c r="YB23" s="221"/>
      <c r="YC23" s="221"/>
      <c r="YD23" s="221"/>
      <c r="YE23" s="221"/>
      <c r="YF23" s="221"/>
      <c r="YG23" s="221"/>
      <c r="YH23" s="221"/>
      <c r="YI23" s="221"/>
      <c r="YJ23" s="221"/>
      <c r="YK23" s="221"/>
      <c r="YL23" s="221"/>
      <c r="YM23" s="221"/>
      <c r="YN23" s="221"/>
      <c r="YO23" s="221"/>
      <c r="YP23" s="221"/>
      <c r="YQ23" s="221"/>
      <c r="YR23" s="221"/>
      <c r="YS23" s="221"/>
      <c r="YT23" s="221"/>
      <c r="YU23" s="221"/>
      <c r="YV23" s="221"/>
      <c r="YW23" s="221"/>
      <c r="YX23" s="221"/>
      <c r="YY23" s="221"/>
      <c r="YZ23" s="221"/>
      <c r="ZA23" s="221"/>
      <c r="ZB23" s="221"/>
      <c r="ZC23" s="221"/>
      <c r="ZD23" s="221"/>
      <c r="ZE23" s="221"/>
      <c r="ZF23" s="221"/>
      <c r="ZG23" s="221"/>
      <c r="ZH23" s="221"/>
      <c r="ZI23" s="221"/>
      <c r="ZJ23" s="221"/>
      <c r="ZK23" s="221"/>
      <c r="ZL23" s="221"/>
      <c r="ZM23" s="221"/>
      <c r="ZN23" s="221"/>
      <c r="ZO23" s="221"/>
      <c r="ZP23" s="221"/>
      <c r="ZQ23" s="221"/>
      <c r="ZR23" s="221"/>
      <c r="ZS23" s="221"/>
      <c r="ZT23" s="221"/>
      <c r="ZU23" s="221"/>
      <c r="ZV23" s="221"/>
      <c r="ZW23" s="221"/>
      <c r="ZX23" s="221"/>
      <c r="ZY23" s="221"/>
      <c r="ZZ23" s="221"/>
      <c r="AAA23" s="221"/>
      <c r="AAB23" s="221"/>
      <c r="AAC23" s="221"/>
      <c r="AAD23" s="221"/>
      <c r="AAE23" s="221"/>
      <c r="AAF23" s="221"/>
      <c r="AAG23" s="221"/>
      <c r="AAH23" s="221"/>
      <c r="AAI23" s="221"/>
      <c r="AAJ23" s="221"/>
      <c r="AAK23" s="221"/>
      <c r="AAL23" s="221"/>
      <c r="AAM23" s="221"/>
      <c r="AAN23" s="221"/>
      <c r="AAO23" s="221"/>
      <c r="AAP23" s="221"/>
      <c r="AAQ23" s="221"/>
      <c r="AAR23" s="221"/>
      <c r="AAS23" s="221"/>
      <c r="AAT23" s="221"/>
      <c r="AAU23" s="221"/>
      <c r="AAV23" s="221"/>
      <c r="AAW23" s="221"/>
      <c r="AAX23" s="221"/>
      <c r="AAY23" s="221"/>
      <c r="AAZ23" s="221"/>
      <c r="ABA23" s="221"/>
      <c r="ABB23" s="221"/>
      <c r="ABC23" s="221"/>
      <c r="ABD23" s="221"/>
      <c r="ABE23" s="221"/>
      <c r="ABF23" s="221"/>
      <c r="ABG23" s="221"/>
      <c r="ABH23" s="221"/>
      <c r="ABI23" s="221"/>
      <c r="ABJ23" s="221"/>
      <c r="ABK23" s="221"/>
      <c r="ABL23" s="221"/>
      <c r="ABM23" s="221"/>
      <c r="ABN23" s="221"/>
      <c r="ABO23" s="221"/>
      <c r="ABP23" s="221"/>
      <c r="ABQ23" s="221"/>
      <c r="ABR23" s="221"/>
      <c r="ABS23" s="221"/>
      <c r="ABT23" s="221"/>
      <c r="ABU23" s="221"/>
      <c r="ABV23" s="221"/>
      <c r="ABW23" s="221"/>
      <c r="ABX23" s="221"/>
      <c r="ABY23" s="221"/>
      <c r="ABZ23" s="221"/>
      <c r="ACA23" s="221"/>
      <c r="ACB23" s="221"/>
      <c r="ACC23" s="221"/>
      <c r="ACD23" s="221"/>
      <c r="ACE23" s="221"/>
      <c r="ACF23" s="221"/>
      <c r="ACG23" s="221"/>
      <c r="ACH23" s="221"/>
      <c r="ACI23" s="221"/>
      <c r="ACJ23" s="221"/>
      <c r="ACK23" s="221"/>
      <c r="ACL23" s="221"/>
      <c r="ACM23" s="221"/>
      <c r="ACN23" s="221"/>
      <c r="ACO23" s="221"/>
      <c r="ACP23" s="221"/>
      <c r="ACQ23" s="221"/>
      <c r="ACR23" s="221"/>
      <c r="ACS23" s="221"/>
      <c r="ACT23" s="221"/>
      <c r="ACU23" s="221"/>
      <c r="ACV23" s="221"/>
      <c r="ACW23" s="221"/>
      <c r="ACX23" s="221"/>
      <c r="ACY23" s="221"/>
      <c r="ACZ23" s="221"/>
      <c r="ADA23" s="221"/>
      <c r="ADB23" s="221"/>
      <c r="ADC23" s="221"/>
      <c r="ADD23" s="221"/>
      <c r="ADE23" s="221"/>
      <c r="ADF23" s="221"/>
      <c r="ADG23" s="221"/>
      <c r="ADH23" s="221"/>
      <c r="ADI23" s="221"/>
      <c r="ADJ23" s="221"/>
      <c r="ADK23" s="221"/>
      <c r="ADL23" s="221"/>
      <c r="ADM23" s="221"/>
      <c r="ADN23" s="221"/>
      <c r="ADO23" s="221"/>
      <c r="ADP23" s="221"/>
      <c r="ADQ23" s="221"/>
      <c r="ADR23" s="221"/>
      <c r="ADS23" s="221"/>
      <c r="ADT23" s="221"/>
      <c r="ADU23" s="221"/>
      <c r="ADV23" s="221"/>
      <c r="ADW23" s="221"/>
      <c r="ADX23" s="221"/>
      <c r="ADY23" s="221"/>
      <c r="ADZ23" s="221"/>
      <c r="AEA23" s="221"/>
      <c r="AEB23" s="221"/>
      <c r="AEC23" s="221"/>
      <c r="AED23" s="221"/>
      <c r="AEE23" s="221"/>
      <c r="AEF23" s="221"/>
      <c r="AEG23" s="221"/>
      <c r="AEH23" s="221"/>
      <c r="AEI23" s="221"/>
      <c r="AEJ23" s="221"/>
      <c r="AEK23" s="221"/>
      <c r="AEL23" s="221"/>
      <c r="AEM23" s="221"/>
      <c r="AEN23" s="221"/>
      <c r="AEO23" s="221"/>
      <c r="AEP23" s="221"/>
      <c r="AEQ23" s="221"/>
      <c r="AER23" s="221"/>
      <c r="AES23" s="221"/>
      <c r="AET23" s="221"/>
      <c r="AEU23" s="221"/>
      <c r="AEV23" s="221"/>
      <c r="AEW23" s="221"/>
      <c r="AEX23" s="221"/>
      <c r="AEY23" s="221"/>
      <c r="AEZ23" s="221"/>
      <c r="AFA23" s="221"/>
      <c r="AFB23" s="221"/>
      <c r="AFC23" s="221"/>
      <c r="AFD23" s="221"/>
      <c r="AFE23" s="221"/>
      <c r="AFF23" s="221"/>
      <c r="AFG23" s="221"/>
      <c r="AFH23" s="221"/>
      <c r="AFI23" s="221"/>
      <c r="AFJ23" s="221"/>
      <c r="AFK23" s="221"/>
      <c r="AFL23" s="221"/>
      <c r="AFM23" s="221"/>
      <c r="AFN23" s="221"/>
      <c r="AFO23" s="221"/>
      <c r="AFP23" s="221"/>
      <c r="AFQ23" s="221"/>
      <c r="AFR23" s="221"/>
      <c r="AFS23" s="221"/>
      <c r="AFT23" s="221"/>
      <c r="AFU23" s="221"/>
      <c r="AFV23" s="221"/>
      <c r="AFW23" s="221"/>
      <c r="AFX23" s="221"/>
      <c r="AFY23" s="221"/>
      <c r="AFZ23" s="221"/>
      <c r="AGA23" s="221"/>
      <c r="AGB23" s="221"/>
      <c r="AGC23" s="221"/>
      <c r="AGD23" s="221"/>
      <c r="AGE23" s="221"/>
      <c r="AGF23" s="221"/>
      <c r="AGG23" s="221"/>
      <c r="AGH23" s="221"/>
      <c r="AGI23" s="221"/>
      <c r="AGJ23" s="221"/>
      <c r="AGK23" s="221"/>
      <c r="AGL23" s="221"/>
      <c r="AGM23" s="221"/>
      <c r="AGN23" s="221"/>
      <c r="AGO23" s="221"/>
      <c r="AGP23" s="221"/>
      <c r="AGQ23" s="221"/>
      <c r="AGR23" s="221"/>
      <c r="AGS23" s="221"/>
      <c r="AGT23" s="221"/>
      <c r="AGU23" s="221"/>
      <c r="AGV23" s="221"/>
      <c r="AGW23" s="221"/>
      <c r="AGX23" s="221"/>
      <c r="AGY23" s="221"/>
      <c r="AGZ23" s="221"/>
      <c r="AHA23" s="221"/>
      <c r="AHB23" s="221"/>
      <c r="AHC23" s="221"/>
      <c r="AHD23" s="221"/>
      <c r="AHE23" s="221"/>
      <c r="AHF23" s="221"/>
      <c r="AHG23" s="221"/>
      <c r="AHH23" s="221"/>
      <c r="AHI23" s="221"/>
      <c r="AHJ23" s="221"/>
      <c r="AHK23" s="221"/>
      <c r="AHL23" s="221"/>
      <c r="AHM23" s="221"/>
      <c r="AHN23" s="221"/>
      <c r="AHO23" s="221"/>
      <c r="AHP23" s="221"/>
      <c r="AHQ23" s="221"/>
      <c r="AHR23" s="221"/>
      <c r="AHS23" s="221"/>
      <c r="AHT23" s="221"/>
      <c r="AHU23" s="221"/>
      <c r="AHV23" s="221"/>
      <c r="AHW23" s="221"/>
      <c r="AHX23" s="221"/>
      <c r="AHY23" s="221"/>
      <c r="AHZ23" s="221"/>
      <c r="AIA23" s="221"/>
      <c r="AIB23" s="221"/>
      <c r="AIC23" s="221"/>
      <c r="AID23" s="221"/>
      <c r="AIE23" s="221"/>
      <c r="AIF23" s="221"/>
      <c r="AIG23" s="221"/>
      <c r="AIH23" s="221"/>
      <c r="AII23" s="221"/>
      <c r="AIJ23" s="221"/>
      <c r="AIK23" s="221"/>
      <c r="AIL23" s="221"/>
      <c r="AIM23" s="221"/>
      <c r="AIN23" s="221"/>
      <c r="AIO23" s="221"/>
      <c r="AIP23" s="221"/>
      <c r="AIQ23" s="221"/>
      <c r="AIR23" s="221"/>
      <c r="AIS23" s="221"/>
      <c r="AIT23" s="221"/>
      <c r="AIU23" s="221"/>
      <c r="AIV23" s="221"/>
      <c r="AIW23" s="221"/>
      <c r="AIX23" s="221"/>
      <c r="AIY23" s="221"/>
      <c r="AIZ23" s="221"/>
      <c r="AJA23" s="221"/>
      <c r="AJB23" s="221"/>
      <c r="AJC23" s="221"/>
      <c r="AJD23" s="221"/>
      <c r="AJE23" s="221"/>
      <c r="AJF23" s="221"/>
      <c r="AJG23" s="221"/>
      <c r="AJH23" s="221"/>
      <c r="AJI23" s="221"/>
      <c r="AJJ23" s="221"/>
      <c r="AJK23" s="221"/>
      <c r="AJL23" s="221"/>
      <c r="AJM23" s="221"/>
      <c r="AJN23" s="221"/>
      <c r="AJO23" s="221"/>
      <c r="AJP23" s="221"/>
      <c r="AJQ23" s="221"/>
      <c r="AJR23" s="221"/>
      <c r="AJS23" s="221"/>
      <c r="AJT23" s="221"/>
      <c r="AJU23" s="221"/>
      <c r="AJV23" s="221"/>
      <c r="AJW23" s="221"/>
      <c r="AJX23" s="221"/>
      <c r="AJY23" s="221"/>
      <c r="AJZ23" s="221"/>
      <c r="AKA23" s="221"/>
      <c r="AKB23" s="221"/>
      <c r="AKC23" s="221"/>
      <c r="AKD23" s="221"/>
      <c r="AKE23" s="221"/>
      <c r="AKF23" s="221"/>
      <c r="AKG23" s="221"/>
      <c r="AKH23" s="221"/>
      <c r="AKI23" s="221"/>
      <c r="AKJ23" s="221"/>
      <c r="AKK23" s="221"/>
      <c r="AKL23" s="221"/>
      <c r="AKM23" s="221"/>
      <c r="AKN23" s="221"/>
      <c r="AKO23" s="221"/>
      <c r="AKP23" s="221"/>
      <c r="AKQ23" s="221"/>
      <c r="AKR23" s="221"/>
      <c r="AKS23" s="221"/>
      <c r="AKT23" s="221"/>
      <c r="AKU23" s="221"/>
      <c r="AKV23" s="221"/>
      <c r="AKW23" s="221"/>
      <c r="AKX23" s="221"/>
      <c r="AKY23" s="221"/>
      <c r="AKZ23" s="221"/>
      <c r="ALA23" s="221"/>
      <c r="ALB23" s="221"/>
      <c r="ALC23" s="221"/>
      <c r="ALD23" s="221"/>
      <c r="ALE23" s="221"/>
      <c r="ALF23" s="221"/>
      <c r="ALG23" s="221"/>
      <c r="ALH23" s="221"/>
      <c r="ALI23" s="221"/>
      <c r="ALJ23" s="221"/>
      <c r="ALK23" s="221"/>
      <c r="ALL23" s="221"/>
      <c r="ALM23" s="221"/>
      <c r="ALN23" s="221"/>
      <c r="ALO23" s="221"/>
      <c r="ALP23" s="221"/>
      <c r="ALQ23" s="221"/>
      <c r="ALR23" s="221"/>
      <c r="ALS23" s="221"/>
      <c r="ALT23" s="221"/>
      <c r="ALU23" s="221"/>
      <c r="ALV23" s="221"/>
      <c r="ALW23" s="221"/>
      <c r="ALX23" s="221"/>
      <c r="ALY23" s="221"/>
      <c r="ALZ23" s="221"/>
      <c r="AMA23" s="221"/>
      <c r="AMB23" s="221"/>
      <c r="AMC23" s="221"/>
      <c r="AMD23" s="221"/>
      <c r="AME23" s="221"/>
      <c r="AMF23" s="221"/>
      <c r="AMG23" s="221"/>
      <c r="AMH23" s="221"/>
      <c r="AMI23" s="221"/>
      <c r="AMJ23" s="221"/>
      <c r="AMK23" s="221"/>
    </row>
    <row r="24" spans="1:1025" s="225" customFormat="1" x14ac:dyDescent="0.25">
      <c r="A24" s="221" t="s">
        <v>180</v>
      </c>
      <c r="B24" s="221" t="s">
        <v>234</v>
      </c>
      <c r="C24" s="227" t="str">
        <f>'common foods'!D96</f>
        <v>05080</v>
      </c>
      <c r="D24" s="232">
        <v>680</v>
      </c>
      <c r="E24" s="232">
        <v>5.5</v>
      </c>
      <c r="F24" s="232">
        <v>1.2</v>
      </c>
      <c r="G24" s="232">
        <v>0.3</v>
      </c>
      <c r="H24" s="232">
        <v>0.2</v>
      </c>
      <c r="I24" s="232">
        <v>0</v>
      </c>
      <c r="J24" s="232">
        <v>27.7</v>
      </c>
      <c r="K24" s="232">
        <v>330</v>
      </c>
      <c r="L24" s="221" t="s">
        <v>436</v>
      </c>
      <c r="M24" s="221" t="s">
        <v>442</v>
      </c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  <c r="FB24" s="221"/>
      <c r="FC24" s="221"/>
      <c r="FD24" s="221"/>
      <c r="FE24" s="221"/>
      <c r="FF24" s="221"/>
      <c r="FG24" s="221"/>
      <c r="FH24" s="221"/>
      <c r="FI24" s="221"/>
      <c r="FJ24" s="221"/>
      <c r="FK24" s="221"/>
      <c r="FL24" s="221"/>
      <c r="FM24" s="221"/>
      <c r="FN24" s="221"/>
      <c r="FO24" s="221"/>
      <c r="FP24" s="221"/>
      <c r="FQ24" s="221"/>
      <c r="FR24" s="221"/>
      <c r="FS24" s="221"/>
      <c r="FT24" s="221"/>
      <c r="FU24" s="221"/>
      <c r="FV24" s="221"/>
      <c r="FW24" s="221"/>
      <c r="FX24" s="221"/>
      <c r="FY24" s="221"/>
      <c r="FZ24" s="221"/>
      <c r="GA24" s="221"/>
      <c r="GB24" s="221"/>
      <c r="GC24" s="221"/>
      <c r="GD24" s="221"/>
      <c r="GE24" s="221"/>
      <c r="GF24" s="221"/>
      <c r="GG24" s="221"/>
      <c r="GH24" s="221"/>
      <c r="GI24" s="221"/>
      <c r="GJ24" s="221"/>
      <c r="GK24" s="221"/>
      <c r="GL24" s="221"/>
      <c r="GM24" s="221"/>
      <c r="GN24" s="221"/>
      <c r="GO24" s="221"/>
      <c r="GP24" s="221"/>
      <c r="GQ24" s="221"/>
      <c r="GR24" s="221"/>
      <c r="GS24" s="221"/>
      <c r="GT24" s="221"/>
      <c r="GU24" s="221"/>
      <c r="GV24" s="221"/>
      <c r="GW24" s="221"/>
      <c r="GX24" s="221"/>
      <c r="GY24" s="221"/>
      <c r="GZ24" s="221"/>
      <c r="HA24" s="221"/>
      <c r="HB24" s="221"/>
      <c r="HC24" s="221"/>
      <c r="HD24" s="221"/>
      <c r="HE24" s="221"/>
      <c r="HF24" s="221"/>
      <c r="HG24" s="221"/>
      <c r="HH24" s="221"/>
      <c r="HI24" s="221"/>
      <c r="HJ24" s="221"/>
      <c r="HK24" s="221"/>
      <c r="HL24" s="221"/>
      <c r="HM24" s="221"/>
      <c r="HN24" s="221"/>
      <c r="HO24" s="221"/>
      <c r="HP24" s="221"/>
      <c r="HQ24" s="221"/>
      <c r="HR24" s="221"/>
      <c r="HS24" s="221"/>
      <c r="HT24" s="221"/>
      <c r="HU24" s="221"/>
      <c r="HV24" s="221"/>
      <c r="HW24" s="221"/>
      <c r="HX24" s="221"/>
      <c r="HY24" s="221"/>
      <c r="HZ24" s="221"/>
      <c r="IA24" s="221"/>
      <c r="IB24" s="221"/>
      <c r="IC24" s="221"/>
      <c r="ID24" s="221"/>
      <c r="IE24" s="221"/>
      <c r="IF24" s="221"/>
      <c r="IG24" s="221"/>
      <c r="IH24" s="221"/>
      <c r="II24" s="221"/>
      <c r="IJ24" s="221"/>
      <c r="IK24" s="221"/>
      <c r="IL24" s="221"/>
      <c r="IM24" s="221"/>
      <c r="IN24" s="221"/>
      <c r="IO24" s="221"/>
      <c r="IP24" s="221"/>
      <c r="IQ24" s="221"/>
      <c r="IR24" s="221"/>
      <c r="IS24" s="221"/>
      <c r="IT24" s="221"/>
      <c r="IU24" s="221"/>
      <c r="IV24" s="221"/>
      <c r="IW24" s="221"/>
      <c r="IX24" s="221"/>
      <c r="IY24" s="221"/>
      <c r="IZ24" s="221"/>
      <c r="JA24" s="221"/>
      <c r="JB24" s="221"/>
      <c r="JC24" s="221"/>
      <c r="JD24" s="221"/>
      <c r="JE24" s="221"/>
      <c r="JF24" s="221"/>
      <c r="JG24" s="221"/>
      <c r="JH24" s="221"/>
      <c r="JI24" s="221"/>
      <c r="JJ24" s="221"/>
      <c r="JK24" s="221"/>
      <c r="JL24" s="221"/>
      <c r="JM24" s="221"/>
      <c r="JN24" s="221"/>
      <c r="JO24" s="221"/>
      <c r="JP24" s="221"/>
      <c r="JQ24" s="221"/>
      <c r="JR24" s="221"/>
      <c r="JS24" s="221"/>
      <c r="JT24" s="221"/>
      <c r="JU24" s="221"/>
      <c r="JV24" s="221"/>
      <c r="JW24" s="221"/>
      <c r="JX24" s="221"/>
      <c r="JY24" s="221"/>
      <c r="JZ24" s="221"/>
      <c r="KA24" s="221"/>
      <c r="KB24" s="221"/>
      <c r="KC24" s="221"/>
      <c r="KD24" s="221"/>
      <c r="KE24" s="221"/>
      <c r="KF24" s="221"/>
      <c r="KG24" s="221"/>
      <c r="KH24" s="221"/>
      <c r="KI24" s="221"/>
      <c r="KJ24" s="221"/>
      <c r="KK24" s="221"/>
      <c r="KL24" s="221"/>
      <c r="KM24" s="221"/>
      <c r="KN24" s="221"/>
      <c r="KO24" s="221"/>
      <c r="KP24" s="221"/>
      <c r="KQ24" s="221"/>
      <c r="KR24" s="221"/>
      <c r="KS24" s="221"/>
      <c r="KT24" s="221"/>
      <c r="KU24" s="221"/>
      <c r="KV24" s="221"/>
      <c r="KW24" s="221"/>
      <c r="KX24" s="221"/>
      <c r="KY24" s="221"/>
      <c r="KZ24" s="221"/>
      <c r="LA24" s="221"/>
      <c r="LB24" s="221"/>
      <c r="LC24" s="221"/>
      <c r="LD24" s="221"/>
      <c r="LE24" s="221"/>
      <c r="LF24" s="221"/>
      <c r="LG24" s="221"/>
      <c r="LH24" s="221"/>
      <c r="LI24" s="221"/>
      <c r="LJ24" s="221"/>
      <c r="LK24" s="221"/>
      <c r="LL24" s="221"/>
      <c r="LM24" s="221"/>
      <c r="LN24" s="221"/>
      <c r="LO24" s="221"/>
      <c r="LP24" s="221"/>
      <c r="LQ24" s="221"/>
      <c r="LR24" s="221"/>
      <c r="LS24" s="221"/>
      <c r="LT24" s="221"/>
      <c r="LU24" s="221"/>
      <c r="LV24" s="221"/>
      <c r="LW24" s="221"/>
      <c r="LX24" s="221"/>
      <c r="LY24" s="221"/>
      <c r="LZ24" s="221"/>
      <c r="MA24" s="221"/>
      <c r="MB24" s="221"/>
      <c r="MC24" s="221"/>
      <c r="MD24" s="221"/>
      <c r="ME24" s="221"/>
      <c r="MF24" s="221"/>
      <c r="MG24" s="221"/>
      <c r="MH24" s="221"/>
      <c r="MI24" s="221"/>
      <c r="MJ24" s="221"/>
      <c r="MK24" s="221"/>
      <c r="ML24" s="221"/>
      <c r="MM24" s="221"/>
      <c r="MN24" s="221"/>
      <c r="MO24" s="221"/>
      <c r="MP24" s="221"/>
      <c r="MQ24" s="221"/>
      <c r="MR24" s="221"/>
      <c r="MS24" s="221"/>
      <c r="MT24" s="221"/>
      <c r="MU24" s="221"/>
      <c r="MV24" s="221"/>
      <c r="MW24" s="221"/>
      <c r="MX24" s="221"/>
      <c r="MY24" s="221"/>
      <c r="MZ24" s="221"/>
      <c r="NA24" s="221"/>
      <c r="NB24" s="221"/>
      <c r="NC24" s="221"/>
      <c r="ND24" s="221"/>
      <c r="NE24" s="221"/>
      <c r="NF24" s="221"/>
      <c r="NG24" s="221"/>
      <c r="NH24" s="221"/>
      <c r="NI24" s="221"/>
      <c r="NJ24" s="221"/>
      <c r="NK24" s="221"/>
      <c r="NL24" s="221"/>
      <c r="NM24" s="221"/>
      <c r="NN24" s="221"/>
      <c r="NO24" s="221"/>
      <c r="NP24" s="221"/>
      <c r="NQ24" s="221"/>
      <c r="NR24" s="221"/>
      <c r="NS24" s="221"/>
      <c r="NT24" s="221"/>
      <c r="NU24" s="221"/>
      <c r="NV24" s="221"/>
      <c r="NW24" s="221"/>
      <c r="NX24" s="221"/>
      <c r="NY24" s="221"/>
      <c r="NZ24" s="221"/>
      <c r="OA24" s="221"/>
      <c r="OB24" s="221"/>
      <c r="OC24" s="221"/>
      <c r="OD24" s="221"/>
      <c r="OE24" s="221"/>
      <c r="OF24" s="221"/>
      <c r="OG24" s="221"/>
      <c r="OH24" s="221"/>
      <c r="OI24" s="221"/>
      <c r="OJ24" s="221"/>
      <c r="OK24" s="221"/>
      <c r="OL24" s="221"/>
      <c r="OM24" s="221"/>
      <c r="ON24" s="221"/>
      <c r="OO24" s="221"/>
      <c r="OP24" s="221"/>
      <c r="OQ24" s="221"/>
      <c r="OR24" s="221"/>
      <c r="OS24" s="221"/>
      <c r="OT24" s="221"/>
      <c r="OU24" s="221"/>
      <c r="OV24" s="221"/>
      <c r="OW24" s="221"/>
      <c r="OX24" s="221"/>
      <c r="OY24" s="221"/>
      <c r="OZ24" s="221"/>
      <c r="PA24" s="221"/>
      <c r="PB24" s="221"/>
      <c r="PC24" s="221"/>
      <c r="PD24" s="221"/>
      <c r="PE24" s="221"/>
      <c r="PF24" s="221"/>
      <c r="PG24" s="221"/>
      <c r="PH24" s="221"/>
      <c r="PI24" s="221"/>
      <c r="PJ24" s="221"/>
      <c r="PK24" s="221"/>
      <c r="PL24" s="221"/>
      <c r="PM24" s="221"/>
      <c r="PN24" s="221"/>
      <c r="PO24" s="221"/>
      <c r="PP24" s="221"/>
      <c r="PQ24" s="221"/>
      <c r="PR24" s="221"/>
      <c r="PS24" s="221"/>
      <c r="PT24" s="221"/>
      <c r="PU24" s="221"/>
      <c r="PV24" s="221"/>
      <c r="PW24" s="221"/>
      <c r="PX24" s="221"/>
      <c r="PY24" s="221"/>
      <c r="PZ24" s="221"/>
      <c r="QA24" s="221"/>
      <c r="QB24" s="221"/>
      <c r="QC24" s="221"/>
      <c r="QD24" s="221"/>
      <c r="QE24" s="221"/>
      <c r="QF24" s="221"/>
      <c r="QG24" s="221"/>
      <c r="QH24" s="221"/>
      <c r="QI24" s="221"/>
      <c r="QJ24" s="221"/>
      <c r="QK24" s="221"/>
      <c r="QL24" s="221"/>
      <c r="QM24" s="221"/>
      <c r="QN24" s="221"/>
      <c r="QO24" s="221"/>
      <c r="QP24" s="221"/>
      <c r="QQ24" s="221"/>
      <c r="QR24" s="221"/>
      <c r="QS24" s="221"/>
      <c r="QT24" s="221"/>
      <c r="QU24" s="221"/>
      <c r="QV24" s="221"/>
      <c r="QW24" s="221"/>
      <c r="QX24" s="221"/>
      <c r="QY24" s="221"/>
      <c r="QZ24" s="221"/>
      <c r="RA24" s="221"/>
      <c r="RB24" s="221"/>
      <c r="RC24" s="221"/>
      <c r="RD24" s="221"/>
      <c r="RE24" s="221"/>
      <c r="RF24" s="221"/>
      <c r="RG24" s="221"/>
      <c r="RH24" s="221"/>
      <c r="RI24" s="221"/>
      <c r="RJ24" s="221"/>
      <c r="RK24" s="221"/>
      <c r="RL24" s="221"/>
      <c r="RM24" s="221"/>
      <c r="RN24" s="221"/>
      <c r="RO24" s="221"/>
      <c r="RP24" s="221"/>
      <c r="RQ24" s="221"/>
      <c r="RR24" s="221"/>
      <c r="RS24" s="221"/>
      <c r="RT24" s="221"/>
      <c r="RU24" s="221"/>
      <c r="RV24" s="221"/>
      <c r="RW24" s="221"/>
      <c r="RX24" s="221"/>
      <c r="RY24" s="221"/>
      <c r="RZ24" s="221"/>
      <c r="SA24" s="221"/>
      <c r="SB24" s="221"/>
      <c r="SC24" s="221"/>
      <c r="SD24" s="221"/>
      <c r="SE24" s="221"/>
      <c r="SF24" s="221"/>
      <c r="SG24" s="221"/>
      <c r="SH24" s="221"/>
      <c r="SI24" s="221"/>
      <c r="SJ24" s="221"/>
      <c r="SK24" s="221"/>
      <c r="SL24" s="221"/>
      <c r="SM24" s="221"/>
      <c r="SN24" s="221"/>
      <c r="SO24" s="221"/>
      <c r="SP24" s="221"/>
      <c r="SQ24" s="221"/>
      <c r="SR24" s="221"/>
      <c r="SS24" s="221"/>
      <c r="ST24" s="221"/>
      <c r="SU24" s="221"/>
      <c r="SV24" s="221"/>
      <c r="SW24" s="221"/>
      <c r="SX24" s="221"/>
      <c r="SY24" s="221"/>
      <c r="SZ24" s="221"/>
      <c r="TA24" s="221"/>
      <c r="TB24" s="221"/>
      <c r="TC24" s="221"/>
      <c r="TD24" s="221"/>
      <c r="TE24" s="221"/>
      <c r="TF24" s="221"/>
      <c r="TG24" s="221"/>
      <c r="TH24" s="221"/>
      <c r="TI24" s="221"/>
      <c r="TJ24" s="221"/>
      <c r="TK24" s="221"/>
      <c r="TL24" s="221"/>
      <c r="TM24" s="221"/>
      <c r="TN24" s="221"/>
      <c r="TO24" s="221"/>
      <c r="TP24" s="221"/>
      <c r="TQ24" s="221"/>
      <c r="TR24" s="221"/>
      <c r="TS24" s="221"/>
      <c r="TT24" s="221"/>
      <c r="TU24" s="221"/>
      <c r="TV24" s="221"/>
      <c r="TW24" s="221"/>
      <c r="TX24" s="221"/>
      <c r="TY24" s="221"/>
      <c r="TZ24" s="221"/>
      <c r="UA24" s="221"/>
      <c r="UB24" s="221"/>
      <c r="UC24" s="221"/>
      <c r="UD24" s="221"/>
      <c r="UE24" s="221"/>
      <c r="UF24" s="221"/>
      <c r="UG24" s="221"/>
      <c r="UH24" s="221"/>
      <c r="UI24" s="221"/>
      <c r="UJ24" s="221"/>
      <c r="UK24" s="221"/>
      <c r="UL24" s="221"/>
      <c r="UM24" s="221"/>
      <c r="UN24" s="221"/>
      <c r="UO24" s="221"/>
      <c r="UP24" s="221"/>
      <c r="UQ24" s="221"/>
      <c r="UR24" s="221"/>
      <c r="US24" s="221"/>
      <c r="UT24" s="221"/>
      <c r="UU24" s="221"/>
      <c r="UV24" s="221"/>
      <c r="UW24" s="221"/>
      <c r="UX24" s="221"/>
      <c r="UY24" s="221"/>
      <c r="UZ24" s="221"/>
      <c r="VA24" s="221"/>
      <c r="VB24" s="221"/>
      <c r="VC24" s="221"/>
      <c r="VD24" s="221"/>
      <c r="VE24" s="221"/>
      <c r="VF24" s="221"/>
      <c r="VG24" s="221"/>
      <c r="VH24" s="221"/>
      <c r="VI24" s="221"/>
      <c r="VJ24" s="221"/>
      <c r="VK24" s="221"/>
      <c r="VL24" s="221"/>
      <c r="VM24" s="221"/>
      <c r="VN24" s="221"/>
      <c r="VO24" s="221"/>
      <c r="VP24" s="221"/>
      <c r="VQ24" s="221"/>
      <c r="VR24" s="221"/>
      <c r="VS24" s="221"/>
      <c r="VT24" s="221"/>
      <c r="VU24" s="221"/>
      <c r="VV24" s="221"/>
      <c r="VW24" s="221"/>
      <c r="VX24" s="221"/>
      <c r="VY24" s="221"/>
      <c r="VZ24" s="221"/>
      <c r="WA24" s="221"/>
      <c r="WB24" s="221"/>
      <c r="WC24" s="221"/>
      <c r="WD24" s="221"/>
      <c r="WE24" s="221"/>
      <c r="WF24" s="221"/>
      <c r="WG24" s="221"/>
      <c r="WH24" s="221"/>
      <c r="WI24" s="221"/>
      <c r="WJ24" s="221"/>
      <c r="WK24" s="221"/>
      <c r="WL24" s="221"/>
      <c r="WM24" s="221"/>
      <c r="WN24" s="221"/>
      <c r="WO24" s="221"/>
      <c r="WP24" s="221"/>
      <c r="WQ24" s="221"/>
      <c r="WR24" s="221"/>
      <c r="WS24" s="221"/>
      <c r="WT24" s="221"/>
      <c r="WU24" s="221"/>
      <c r="WV24" s="221"/>
      <c r="WW24" s="221"/>
      <c r="WX24" s="221"/>
      <c r="WY24" s="221"/>
      <c r="WZ24" s="221"/>
      <c r="XA24" s="221"/>
      <c r="XB24" s="221"/>
      <c r="XC24" s="221"/>
      <c r="XD24" s="221"/>
      <c r="XE24" s="221"/>
      <c r="XF24" s="221"/>
      <c r="XG24" s="221"/>
      <c r="XH24" s="221"/>
      <c r="XI24" s="221"/>
      <c r="XJ24" s="221"/>
      <c r="XK24" s="221"/>
      <c r="XL24" s="221"/>
      <c r="XM24" s="221"/>
      <c r="XN24" s="221"/>
      <c r="XO24" s="221"/>
      <c r="XP24" s="221"/>
      <c r="XQ24" s="221"/>
      <c r="XR24" s="221"/>
      <c r="XS24" s="221"/>
      <c r="XT24" s="221"/>
      <c r="XU24" s="221"/>
      <c r="XV24" s="221"/>
      <c r="XW24" s="221"/>
      <c r="XX24" s="221"/>
      <c r="XY24" s="221"/>
      <c r="XZ24" s="221"/>
      <c r="YA24" s="221"/>
      <c r="YB24" s="221"/>
      <c r="YC24" s="221"/>
      <c r="YD24" s="221"/>
      <c r="YE24" s="221"/>
      <c r="YF24" s="221"/>
      <c r="YG24" s="221"/>
      <c r="YH24" s="221"/>
      <c r="YI24" s="221"/>
      <c r="YJ24" s="221"/>
      <c r="YK24" s="221"/>
      <c r="YL24" s="221"/>
      <c r="YM24" s="221"/>
      <c r="YN24" s="221"/>
      <c r="YO24" s="221"/>
      <c r="YP24" s="221"/>
      <c r="YQ24" s="221"/>
      <c r="YR24" s="221"/>
      <c r="YS24" s="221"/>
      <c r="YT24" s="221"/>
      <c r="YU24" s="221"/>
      <c r="YV24" s="221"/>
      <c r="YW24" s="221"/>
      <c r="YX24" s="221"/>
      <c r="YY24" s="221"/>
      <c r="YZ24" s="221"/>
      <c r="ZA24" s="221"/>
      <c r="ZB24" s="221"/>
      <c r="ZC24" s="221"/>
      <c r="ZD24" s="221"/>
      <c r="ZE24" s="221"/>
      <c r="ZF24" s="221"/>
      <c r="ZG24" s="221"/>
      <c r="ZH24" s="221"/>
      <c r="ZI24" s="221"/>
      <c r="ZJ24" s="221"/>
      <c r="ZK24" s="221"/>
      <c r="ZL24" s="221"/>
      <c r="ZM24" s="221"/>
      <c r="ZN24" s="221"/>
      <c r="ZO24" s="221"/>
      <c r="ZP24" s="221"/>
      <c r="ZQ24" s="221"/>
      <c r="ZR24" s="221"/>
      <c r="ZS24" s="221"/>
      <c r="ZT24" s="221"/>
      <c r="ZU24" s="221"/>
      <c r="ZV24" s="221"/>
      <c r="ZW24" s="221"/>
      <c r="ZX24" s="221"/>
      <c r="ZY24" s="221"/>
      <c r="ZZ24" s="221"/>
      <c r="AAA24" s="221"/>
      <c r="AAB24" s="221"/>
      <c r="AAC24" s="221"/>
      <c r="AAD24" s="221"/>
      <c r="AAE24" s="221"/>
      <c r="AAF24" s="221"/>
      <c r="AAG24" s="221"/>
      <c r="AAH24" s="221"/>
      <c r="AAI24" s="221"/>
      <c r="AAJ24" s="221"/>
      <c r="AAK24" s="221"/>
      <c r="AAL24" s="221"/>
      <c r="AAM24" s="221"/>
      <c r="AAN24" s="221"/>
      <c r="AAO24" s="221"/>
      <c r="AAP24" s="221"/>
      <c r="AAQ24" s="221"/>
      <c r="AAR24" s="221"/>
      <c r="AAS24" s="221"/>
      <c r="AAT24" s="221"/>
      <c r="AAU24" s="221"/>
      <c r="AAV24" s="221"/>
      <c r="AAW24" s="221"/>
      <c r="AAX24" s="221"/>
      <c r="AAY24" s="221"/>
      <c r="AAZ24" s="221"/>
      <c r="ABA24" s="221"/>
      <c r="ABB24" s="221"/>
      <c r="ABC24" s="221"/>
      <c r="ABD24" s="221"/>
      <c r="ABE24" s="221"/>
      <c r="ABF24" s="221"/>
      <c r="ABG24" s="221"/>
      <c r="ABH24" s="221"/>
      <c r="ABI24" s="221"/>
      <c r="ABJ24" s="221"/>
      <c r="ABK24" s="221"/>
      <c r="ABL24" s="221"/>
      <c r="ABM24" s="221"/>
      <c r="ABN24" s="221"/>
      <c r="ABO24" s="221"/>
      <c r="ABP24" s="221"/>
      <c r="ABQ24" s="221"/>
      <c r="ABR24" s="221"/>
      <c r="ABS24" s="221"/>
      <c r="ABT24" s="221"/>
      <c r="ABU24" s="221"/>
      <c r="ABV24" s="221"/>
      <c r="ABW24" s="221"/>
      <c r="ABX24" s="221"/>
      <c r="ABY24" s="221"/>
      <c r="ABZ24" s="221"/>
      <c r="ACA24" s="221"/>
      <c r="ACB24" s="221"/>
      <c r="ACC24" s="221"/>
      <c r="ACD24" s="221"/>
      <c r="ACE24" s="221"/>
      <c r="ACF24" s="221"/>
      <c r="ACG24" s="221"/>
      <c r="ACH24" s="221"/>
      <c r="ACI24" s="221"/>
      <c r="ACJ24" s="221"/>
      <c r="ACK24" s="221"/>
      <c r="ACL24" s="221"/>
      <c r="ACM24" s="221"/>
      <c r="ACN24" s="221"/>
      <c r="ACO24" s="221"/>
      <c r="ACP24" s="221"/>
      <c r="ACQ24" s="221"/>
      <c r="ACR24" s="221"/>
      <c r="ACS24" s="221"/>
      <c r="ACT24" s="221"/>
      <c r="ACU24" s="221"/>
      <c r="ACV24" s="221"/>
      <c r="ACW24" s="221"/>
      <c r="ACX24" s="221"/>
      <c r="ACY24" s="221"/>
      <c r="ACZ24" s="221"/>
      <c r="ADA24" s="221"/>
      <c r="ADB24" s="221"/>
      <c r="ADC24" s="221"/>
      <c r="ADD24" s="221"/>
      <c r="ADE24" s="221"/>
      <c r="ADF24" s="221"/>
      <c r="ADG24" s="221"/>
      <c r="ADH24" s="221"/>
      <c r="ADI24" s="221"/>
      <c r="ADJ24" s="221"/>
      <c r="ADK24" s="221"/>
      <c r="ADL24" s="221"/>
      <c r="ADM24" s="221"/>
      <c r="ADN24" s="221"/>
      <c r="ADO24" s="221"/>
      <c r="ADP24" s="221"/>
      <c r="ADQ24" s="221"/>
      <c r="ADR24" s="221"/>
      <c r="ADS24" s="221"/>
      <c r="ADT24" s="221"/>
      <c r="ADU24" s="221"/>
      <c r="ADV24" s="221"/>
      <c r="ADW24" s="221"/>
      <c r="ADX24" s="221"/>
      <c r="ADY24" s="221"/>
      <c r="ADZ24" s="221"/>
      <c r="AEA24" s="221"/>
      <c r="AEB24" s="221"/>
      <c r="AEC24" s="221"/>
      <c r="AED24" s="221"/>
      <c r="AEE24" s="221"/>
      <c r="AEF24" s="221"/>
      <c r="AEG24" s="221"/>
      <c r="AEH24" s="221"/>
      <c r="AEI24" s="221"/>
      <c r="AEJ24" s="221"/>
      <c r="AEK24" s="221"/>
      <c r="AEL24" s="221"/>
      <c r="AEM24" s="221"/>
      <c r="AEN24" s="221"/>
      <c r="AEO24" s="221"/>
      <c r="AEP24" s="221"/>
      <c r="AEQ24" s="221"/>
      <c r="AER24" s="221"/>
      <c r="AES24" s="221"/>
      <c r="AET24" s="221"/>
      <c r="AEU24" s="221"/>
      <c r="AEV24" s="221"/>
      <c r="AEW24" s="221"/>
      <c r="AEX24" s="221"/>
      <c r="AEY24" s="221"/>
      <c r="AEZ24" s="221"/>
      <c r="AFA24" s="221"/>
      <c r="AFB24" s="221"/>
      <c r="AFC24" s="221"/>
      <c r="AFD24" s="221"/>
      <c r="AFE24" s="221"/>
      <c r="AFF24" s="221"/>
      <c r="AFG24" s="221"/>
      <c r="AFH24" s="221"/>
      <c r="AFI24" s="221"/>
      <c r="AFJ24" s="221"/>
      <c r="AFK24" s="221"/>
      <c r="AFL24" s="221"/>
      <c r="AFM24" s="221"/>
      <c r="AFN24" s="221"/>
      <c r="AFO24" s="221"/>
      <c r="AFP24" s="221"/>
      <c r="AFQ24" s="221"/>
      <c r="AFR24" s="221"/>
      <c r="AFS24" s="221"/>
      <c r="AFT24" s="221"/>
      <c r="AFU24" s="221"/>
      <c r="AFV24" s="221"/>
      <c r="AFW24" s="221"/>
      <c r="AFX24" s="221"/>
      <c r="AFY24" s="221"/>
      <c r="AFZ24" s="221"/>
      <c r="AGA24" s="221"/>
      <c r="AGB24" s="221"/>
      <c r="AGC24" s="221"/>
      <c r="AGD24" s="221"/>
      <c r="AGE24" s="221"/>
      <c r="AGF24" s="221"/>
      <c r="AGG24" s="221"/>
      <c r="AGH24" s="221"/>
      <c r="AGI24" s="221"/>
      <c r="AGJ24" s="221"/>
      <c r="AGK24" s="221"/>
      <c r="AGL24" s="221"/>
      <c r="AGM24" s="221"/>
      <c r="AGN24" s="221"/>
      <c r="AGO24" s="221"/>
      <c r="AGP24" s="221"/>
      <c r="AGQ24" s="221"/>
      <c r="AGR24" s="221"/>
      <c r="AGS24" s="221"/>
      <c r="AGT24" s="221"/>
      <c r="AGU24" s="221"/>
      <c r="AGV24" s="221"/>
      <c r="AGW24" s="221"/>
      <c r="AGX24" s="221"/>
      <c r="AGY24" s="221"/>
      <c r="AGZ24" s="221"/>
      <c r="AHA24" s="221"/>
      <c r="AHB24" s="221"/>
      <c r="AHC24" s="221"/>
      <c r="AHD24" s="221"/>
      <c r="AHE24" s="221"/>
      <c r="AHF24" s="221"/>
      <c r="AHG24" s="221"/>
      <c r="AHH24" s="221"/>
      <c r="AHI24" s="221"/>
      <c r="AHJ24" s="221"/>
      <c r="AHK24" s="221"/>
      <c r="AHL24" s="221"/>
      <c r="AHM24" s="221"/>
      <c r="AHN24" s="221"/>
      <c r="AHO24" s="221"/>
      <c r="AHP24" s="221"/>
      <c r="AHQ24" s="221"/>
      <c r="AHR24" s="221"/>
      <c r="AHS24" s="221"/>
      <c r="AHT24" s="221"/>
      <c r="AHU24" s="221"/>
      <c r="AHV24" s="221"/>
      <c r="AHW24" s="221"/>
      <c r="AHX24" s="221"/>
      <c r="AHY24" s="221"/>
      <c r="AHZ24" s="221"/>
      <c r="AIA24" s="221"/>
      <c r="AIB24" s="221"/>
      <c r="AIC24" s="221"/>
      <c r="AID24" s="221"/>
      <c r="AIE24" s="221"/>
      <c r="AIF24" s="221"/>
      <c r="AIG24" s="221"/>
      <c r="AIH24" s="221"/>
      <c r="AII24" s="221"/>
      <c r="AIJ24" s="221"/>
      <c r="AIK24" s="221"/>
      <c r="AIL24" s="221"/>
      <c r="AIM24" s="221"/>
      <c r="AIN24" s="221"/>
      <c r="AIO24" s="221"/>
      <c r="AIP24" s="221"/>
      <c r="AIQ24" s="221"/>
      <c r="AIR24" s="221"/>
      <c r="AIS24" s="221"/>
      <c r="AIT24" s="221"/>
      <c r="AIU24" s="221"/>
      <c r="AIV24" s="221"/>
      <c r="AIW24" s="221"/>
      <c r="AIX24" s="221"/>
      <c r="AIY24" s="221"/>
      <c r="AIZ24" s="221"/>
      <c r="AJA24" s="221"/>
      <c r="AJB24" s="221"/>
      <c r="AJC24" s="221"/>
      <c r="AJD24" s="221"/>
      <c r="AJE24" s="221"/>
      <c r="AJF24" s="221"/>
      <c r="AJG24" s="221"/>
      <c r="AJH24" s="221"/>
      <c r="AJI24" s="221"/>
      <c r="AJJ24" s="221"/>
      <c r="AJK24" s="221"/>
      <c r="AJL24" s="221"/>
      <c r="AJM24" s="221"/>
      <c r="AJN24" s="221"/>
      <c r="AJO24" s="221"/>
      <c r="AJP24" s="221"/>
      <c r="AJQ24" s="221"/>
      <c r="AJR24" s="221"/>
      <c r="AJS24" s="221"/>
      <c r="AJT24" s="221"/>
      <c r="AJU24" s="221"/>
      <c r="AJV24" s="221"/>
      <c r="AJW24" s="221"/>
      <c r="AJX24" s="221"/>
      <c r="AJY24" s="221"/>
      <c r="AJZ24" s="221"/>
      <c r="AKA24" s="221"/>
      <c r="AKB24" s="221"/>
      <c r="AKC24" s="221"/>
      <c r="AKD24" s="221"/>
      <c r="AKE24" s="221"/>
      <c r="AKF24" s="221"/>
      <c r="AKG24" s="221"/>
      <c r="AKH24" s="221"/>
      <c r="AKI24" s="221"/>
      <c r="AKJ24" s="221"/>
      <c r="AKK24" s="221"/>
      <c r="AKL24" s="221"/>
      <c r="AKM24" s="221"/>
      <c r="AKN24" s="221"/>
      <c r="AKO24" s="221"/>
      <c r="AKP24" s="221"/>
      <c r="AKQ24" s="221"/>
      <c r="AKR24" s="221"/>
      <c r="AKS24" s="221"/>
      <c r="AKT24" s="221"/>
      <c r="AKU24" s="221"/>
      <c r="AKV24" s="221"/>
      <c r="AKW24" s="221"/>
      <c r="AKX24" s="221"/>
      <c r="AKY24" s="221"/>
      <c r="AKZ24" s="221"/>
      <c r="ALA24" s="221"/>
      <c r="ALB24" s="221"/>
      <c r="ALC24" s="221"/>
      <c r="ALD24" s="221"/>
      <c r="ALE24" s="221"/>
      <c r="ALF24" s="221"/>
      <c r="ALG24" s="221"/>
      <c r="ALH24" s="221"/>
      <c r="ALI24" s="221"/>
      <c r="ALJ24" s="221"/>
      <c r="ALK24" s="221"/>
      <c r="ALL24" s="221"/>
      <c r="ALM24" s="221"/>
      <c r="ALN24" s="221"/>
      <c r="ALO24" s="221"/>
      <c r="ALP24" s="221"/>
      <c r="ALQ24" s="221"/>
      <c r="ALR24" s="221"/>
      <c r="ALS24" s="221"/>
      <c r="ALT24" s="221"/>
      <c r="ALU24" s="221"/>
      <c r="ALV24" s="221"/>
      <c r="ALW24" s="221"/>
      <c r="ALX24" s="221"/>
      <c r="ALY24" s="221"/>
      <c r="ALZ24" s="221"/>
      <c r="AMA24" s="221"/>
      <c r="AMB24" s="221"/>
      <c r="AMC24" s="221"/>
      <c r="AMD24" s="221"/>
      <c r="AME24" s="221"/>
      <c r="AMF24" s="221"/>
      <c r="AMG24" s="221"/>
      <c r="AMH24" s="221"/>
      <c r="AMI24" s="221"/>
      <c r="AMJ24" s="221"/>
      <c r="AMK24" s="221"/>
    </row>
    <row r="25" spans="1:1025" s="225" customFormat="1" x14ac:dyDescent="0.25">
      <c r="A25" s="221" t="s">
        <v>180</v>
      </c>
      <c r="B25" s="221" t="s">
        <v>215</v>
      </c>
      <c r="C25" s="227" t="str">
        <f>'common foods'!D97</f>
        <v>05081</v>
      </c>
      <c r="D25" s="224">
        <v>828.13</v>
      </c>
      <c r="E25" s="224">
        <v>11.96</v>
      </c>
      <c r="F25" s="224">
        <v>1.425</v>
      </c>
      <c r="G25" s="224">
        <v>11.68</v>
      </c>
      <c r="H25" s="224">
        <v>0</v>
      </c>
      <c r="I25" s="224">
        <v>0.6</v>
      </c>
      <c r="J25" s="224">
        <v>11</v>
      </c>
      <c r="K25" s="224">
        <v>275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221"/>
      <c r="BZ25" s="221"/>
      <c r="CA25" s="221"/>
      <c r="CB25" s="221"/>
      <c r="CC25" s="221"/>
      <c r="CD25" s="221"/>
      <c r="CE25" s="221"/>
      <c r="CF25" s="221"/>
      <c r="CG25" s="221"/>
      <c r="CH25" s="221"/>
      <c r="CI25" s="221"/>
      <c r="CJ25" s="221"/>
      <c r="CK25" s="221"/>
      <c r="CL25" s="221"/>
      <c r="CM25" s="221"/>
      <c r="CN25" s="221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221"/>
      <c r="DF25" s="221"/>
      <c r="DG25" s="221"/>
      <c r="DH25" s="221"/>
      <c r="DI25" s="221"/>
      <c r="DJ25" s="221"/>
      <c r="DK25" s="221"/>
      <c r="DL25" s="221"/>
      <c r="DM25" s="221"/>
      <c r="DN25" s="221"/>
      <c r="DO25" s="221"/>
      <c r="DP25" s="221"/>
      <c r="DQ25" s="221"/>
      <c r="DR25" s="221"/>
      <c r="DS25" s="221"/>
      <c r="DT25" s="221"/>
      <c r="DU25" s="221"/>
      <c r="DV25" s="221"/>
      <c r="DW25" s="221"/>
      <c r="DX25" s="221"/>
      <c r="DY25" s="221"/>
      <c r="DZ25" s="221"/>
      <c r="EA25" s="221"/>
      <c r="EB25" s="221"/>
      <c r="EC25" s="221"/>
      <c r="ED25" s="221"/>
      <c r="EE25" s="221"/>
      <c r="EF25" s="221"/>
      <c r="EG25" s="221"/>
      <c r="EH25" s="221"/>
      <c r="EI25" s="221"/>
      <c r="EJ25" s="221"/>
      <c r="EK25" s="221"/>
      <c r="EL25" s="221"/>
      <c r="EM25" s="221"/>
      <c r="EN25" s="221"/>
      <c r="EO25" s="221"/>
      <c r="EP25" s="221"/>
      <c r="EQ25" s="221"/>
      <c r="ER25" s="221"/>
      <c r="ES25" s="221"/>
      <c r="ET25" s="221"/>
      <c r="EU25" s="221"/>
      <c r="EV25" s="221"/>
      <c r="EW25" s="221"/>
      <c r="EX25" s="221"/>
      <c r="EY25" s="221"/>
      <c r="EZ25" s="221"/>
      <c r="FA25" s="221"/>
      <c r="FB25" s="221"/>
      <c r="FC25" s="221"/>
      <c r="FD25" s="221"/>
      <c r="FE25" s="221"/>
      <c r="FF25" s="221"/>
      <c r="FG25" s="221"/>
      <c r="FH25" s="221"/>
      <c r="FI25" s="221"/>
      <c r="FJ25" s="221"/>
      <c r="FK25" s="221"/>
      <c r="FL25" s="221"/>
      <c r="FM25" s="221"/>
      <c r="FN25" s="221"/>
      <c r="FO25" s="221"/>
      <c r="FP25" s="221"/>
      <c r="FQ25" s="221"/>
      <c r="FR25" s="221"/>
      <c r="FS25" s="221"/>
      <c r="FT25" s="221"/>
      <c r="FU25" s="221"/>
      <c r="FV25" s="221"/>
      <c r="FW25" s="221"/>
      <c r="FX25" s="221"/>
      <c r="FY25" s="221"/>
      <c r="FZ25" s="221"/>
      <c r="GA25" s="221"/>
      <c r="GB25" s="221"/>
      <c r="GC25" s="221"/>
      <c r="GD25" s="221"/>
      <c r="GE25" s="221"/>
      <c r="GF25" s="221"/>
      <c r="GG25" s="221"/>
      <c r="GH25" s="221"/>
      <c r="GI25" s="221"/>
      <c r="GJ25" s="221"/>
      <c r="GK25" s="221"/>
      <c r="GL25" s="221"/>
      <c r="GM25" s="221"/>
      <c r="GN25" s="221"/>
      <c r="GO25" s="221"/>
      <c r="GP25" s="221"/>
      <c r="GQ25" s="221"/>
      <c r="GR25" s="221"/>
      <c r="GS25" s="221"/>
      <c r="GT25" s="221"/>
      <c r="GU25" s="221"/>
      <c r="GV25" s="221"/>
      <c r="GW25" s="221"/>
      <c r="GX25" s="221"/>
      <c r="GY25" s="221"/>
      <c r="GZ25" s="221"/>
      <c r="HA25" s="221"/>
      <c r="HB25" s="221"/>
      <c r="HC25" s="221"/>
      <c r="HD25" s="221"/>
      <c r="HE25" s="221"/>
      <c r="HF25" s="221"/>
      <c r="HG25" s="221"/>
      <c r="HH25" s="221"/>
      <c r="HI25" s="221"/>
      <c r="HJ25" s="221"/>
      <c r="HK25" s="221"/>
      <c r="HL25" s="221"/>
      <c r="HM25" s="221"/>
      <c r="HN25" s="221"/>
      <c r="HO25" s="221"/>
      <c r="HP25" s="221"/>
      <c r="HQ25" s="221"/>
      <c r="HR25" s="221"/>
      <c r="HS25" s="221"/>
      <c r="HT25" s="221"/>
      <c r="HU25" s="221"/>
      <c r="HV25" s="221"/>
      <c r="HW25" s="221"/>
      <c r="HX25" s="221"/>
      <c r="HY25" s="221"/>
      <c r="HZ25" s="221"/>
      <c r="IA25" s="221"/>
      <c r="IB25" s="221"/>
      <c r="IC25" s="221"/>
      <c r="ID25" s="221"/>
      <c r="IE25" s="221"/>
      <c r="IF25" s="221"/>
      <c r="IG25" s="221"/>
      <c r="IH25" s="221"/>
      <c r="II25" s="221"/>
      <c r="IJ25" s="221"/>
      <c r="IK25" s="221"/>
      <c r="IL25" s="221"/>
      <c r="IM25" s="221"/>
      <c r="IN25" s="221"/>
      <c r="IO25" s="221"/>
      <c r="IP25" s="221"/>
      <c r="IQ25" s="221"/>
      <c r="IR25" s="221"/>
      <c r="IS25" s="221"/>
      <c r="IT25" s="221"/>
      <c r="IU25" s="221"/>
      <c r="IV25" s="221"/>
      <c r="IW25" s="221"/>
      <c r="IX25" s="221"/>
      <c r="IY25" s="221"/>
      <c r="IZ25" s="221"/>
      <c r="JA25" s="221"/>
      <c r="JB25" s="221"/>
      <c r="JC25" s="221"/>
      <c r="JD25" s="221"/>
      <c r="JE25" s="221"/>
      <c r="JF25" s="221"/>
      <c r="JG25" s="221"/>
      <c r="JH25" s="221"/>
      <c r="JI25" s="221"/>
      <c r="JJ25" s="221"/>
      <c r="JK25" s="221"/>
      <c r="JL25" s="221"/>
      <c r="JM25" s="221"/>
      <c r="JN25" s="221"/>
      <c r="JO25" s="221"/>
      <c r="JP25" s="221"/>
      <c r="JQ25" s="221"/>
      <c r="JR25" s="221"/>
      <c r="JS25" s="221"/>
      <c r="JT25" s="221"/>
      <c r="JU25" s="221"/>
      <c r="JV25" s="221"/>
      <c r="JW25" s="221"/>
      <c r="JX25" s="221"/>
      <c r="JY25" s="221"/>
      <c r="JZ25" s="221"/>
      <c r="KA25" s="221"/>
      <c r="KB25" s="221"/>
      <c r="KC25" s="221"/>
      <c r="KD25" s="221"/>
      <c r="KE25" s="221"/>
      <c r="KF25" s="221"/>
      <c r="KG25" s="221"/>
      <c r="KH25" s="221"/>
      <c r="KI25" s="221"/>
      <c r="KJ25" s="221"/>
      <c r="KK25" s="221"/>
      <c r="KL25" s="221"/>
      <c r="KM25" s="221"/>
      <c r="KN25" s="221"/>
      <c r="KO25" s="221"/>
      <c r="KP25" s="221"/>
      <c r="KQ25" s="221"/>
      <c r="KR25" s="221"/>
      <c r="KS25" s="221"/>
      <c r="KT25" s="221"/>
      <c r="KU25" s="221"/>
      <c r="KV25" s="221"/>
      <c r="KW25" s="221"/>
      <c r="KX25" s="221"/>
      <c r="KY25" s="221"/>
      <c r="KZ25" s="221"/>
      <c r="LA25" s="221"/>
      <c r="LB25" s="221"/>
      <c r="LC25" s="221"/>
      <c r="LD25" s="221"/>
      <c r="LE25" s="221"/>
      <c r="LF25" s="221"/>
      <c r="LG25" s="221"/>
      <c r="LH25" s="221"/>
      <c r="LI25" s="221"/>
      <c r="LJ25" s="221"/>
      <c r="LK25" s="221"/>
      <c r="LL25" s="221"/>
      <c r="LM25" s="221"/>
      <c r="LN25" s="221"/>
      <c r="LO25" s="221"/>
      <c r="LP25" s="221"/>
      <c r="LQ25" s="221"/>
      <c r="LR25" s="221"/>
      <c r="LS25" s="221"/>
      <c r="LT25" s="221"/>
      <c r="LU25" s="221"/>
      <c r="LV25" s="221"/>
      <c r="LW25" s="221"/>
      <c r="LX25" s="221"/>
      <c r="LY25" s="221"/>
      <c r="LZ25" s="221"/>
      <c r="MA25" s="221"/>
      <c r="MB25" s="221"/>
      <c r="MC25" s="221"/>
      <c r="MD25" s="221"/>
      <c r="ME25" s="221"/>
      <c r="MF25" s="221"/>
      <c r="MG25" s="221"/>
      <c r="MH25" s="221"/>
      <c r="MI25" s="221"/>
      <c r="MJ25" s="221"/>
      <c r="MK25" s="221"/>
      <c r="ML25" s="221"/>
      <c r="MM25" s="221"/>
      <c r="MN25" s="221"/>
      <c r="MO25" s="221"/>
      <c r="MP25" s="221"/>
      <c r="MQ25" s="221"/>
      <c r="MR25" s="221"/>
      <c r="MS25" s="221"/>
      <c r="MT25" s="221"/>
      <c r="MU25" s="221"/>
      <c r="MV25" s="221"/>
      <c r="MW25" s="221"/>
      <c r="MX25" s="221"/>
      <c r="MY25" s="221"/>
      <c r="MZ25" s="221"/>
      <c r="NA25" s="221"/>
      <c r="NB25" s="221"/>
      <c r="NC25" s="221"/>
      <c r="ND25" s="221"/>
      <c r="NE25" s="221"/>
      <c r="NF25" s="221"/>
      <c r="NG25" s="221"/>
      <c r="NH25" s="221"/>
      <c r="NI25" s="221"/>
      <c r="NJ25" s="221"/>
      <c r="NK25" s="221"/>
      <c r="NL25" s="221"/>
      <c r="NM25" s="221"/>
      <c r="NN25" s="221"/>
      <c r="NO25" s="221"/>
      <c r="NP25" s="221"/>
      <c r="NQ25" s="221"/>
      <c r="NR25" s="221"/>
      <c r="NS25" s="221"/>
      <c r="NT25" s="221"/>
      <c r="NU25" s="221"/>
      <c r="NV25" s="221"/>
      <c r="NW25" s="221"/>
      <c r="NX25" s="221"/>
      <c r="NY25" s="221"/>
      <c r="NZ25" s="221"/>
      <c r="OA25" s="221"/>
      <c r="OB25" s="221"/>
      <c r="OC25" s="221"/>
      <c r="OD25" s="221"/>
      <c r="OE25" s="221"/>
      <c r="OF25" s="221"/>
      <c r="OG25" s="221"/>
      <c r="OH25" s="221"/>
      <c r="OI25" s="221"/>
      <c r="OJ25" s="221"/>
      <c r="OK25" s="221"/>
      <c r="OL25" s="221"/>
      <c r="OM25" s="221"/>
      <c r="ON25" s="221"/>
      <c r="OO25" s="221"/>
      <c r="OP25" s="221"/>
      <c r="OQ25" s="221"/>
      <c r="OR25" s="221"/>
      <c r="OS25" s="221"/>
      <c r="OT25" s="221"/>
      <c r="OU25" s="221"/>
      <c r="OV25" s="221"/>
      <c r="OW25" s="221"/>
      <c r="OX25" s="221"/>
      <c r="OY25" s="221"/>
      <c r="OZ25" s="221"/>
      <c r="PA25" s="221"/>
      <c r="PB25" s="221"/>
      <c r="PC25" s="221"/>
      <c r="PD25" s="221"/>
      <c r="PE25" s="221"/>
      <c r="PF25" s="221"/>
      <c r="PG25" s="221"/>
      <c r="PH25" s="221"/>
      <c r="PI25" s="221"/>
      <c r="PJ25" s="221"/>
      <c r="PK25" s="221"/>
      <c r="PL25" s="221"/>
      <c r="PM25" s="221"/>
      <c r="PN25" s="221"/>
      <c r="PO25" s="221"/>
      <c r="PP25" s="221"/>
      <c r="PQ25" s="221"/>
      <c r="PR25" s="221"/>
      <c r="PS25" s="221"/>
      <c r="PT25" s="221"/>
      <c r="PU25" s="221"/>
      <c r="PV25" s="221"/>
      <c r="PW25" s="221"/>
      <c r="PX25" s="221"/>
      <c r="PY25" s="221"/>
      <c r="PZ25" s="221"/>
      <c r="QA25" s="221"/>
      <c r="QB25" s="221"/>
      <c r="QC25" s="221"/>
      <c r="QD25" s="221"/>
      <c r="QE25" s="221"/>
      <c r="QF25" s="221"/>
      <c r="QG25" s="221"/>
      <c r="QH25" s="221"/>
      <c r="QI25" s="221"/>
      <c r="QJ25" s="221"/>
      <c r="QK25" s="221"/>
      <c r="QL25" s="221"/>
      <c r="QM25" s="221"/>
      <c r="QN25" s="221"/>
      <c r="QO25" s="221"/>
      <c r="QP25" s="221"/>
      <c r="QQ25" s="221"/>
      <c r="QR25" s="221"/>
      <c r="QS25" s="221"/>
      <c r="QT25" s="221"/>
      <c r="QU25" s="221"/>
      <c r="QV25" s="221"/>
      <c r="QW25" s="221"/>
      <c r="QX25" s="221"/>
      <c r="QY25" s="221"/>
      <c r="QZ25" s="221"/>
      <c r="RA25" s="221"/>
      <c r="RB25" s="221"/>
      <c r="RC25" s="221"/>
      <c r="RD25" s="221"/>
      <c r="RE25" s="221"/>
      <c r="RF25" s="221"/>
      <c r="RG25" s="221"/>
      <c r="RH25" s="221"/>
      <c r="RI25" s="221"/>
      <c r="RJ25" s="221"/>
      <c r="RK25" s="221"/>
      <c r="RL25" s="221"/>
      <c r="RM25" s="221"/>
      <c r="RN25" s="221"/>
      <c r="RO25" s="221"/>
      <c r="RP25" s="221"/>
      <c r="RQ25" s="221"/>
      <c r="RR25" s="221"/>
      <c r="RS25" s="221"/>
      <c r="RT25" s="221"/>
      <c r="RU25" s="221"/>
      <c r="RV25" s="221"/>
      <c r="RW25" s="221"/>
      <c r="RX25" s="221"/>
      <c r="RY25" s="221"/>
      <c r="RZ25" s="221"/>
      <c r="SA25" s="221"/>
      <c r="SB25" s="221"/>
      <c r="SC25" s="221"/>
      <c r="SD25" s="221"/>
      <c r="SE25" s="221"/>
      <c r="SF25" s="221"/>
      <c r="SG25" s="221"/>
      <c r="SH25" s="221"/>
      <c r="SI25" s="221"/>
      <c r="SJ25" s="221"/>
      <c r="SK25" s="221"/>
      <c r="SL25" s="221"/>
      <c r="SM25" s="221"/>
      <c r="SN25" s="221"/>
      <c r="SO25" s="221"/>
      <c r="SP25" s="221"/>
      <c r="SQ25" s="221"/>
      <c r="SR25" s="221"/>
      <c r="SS25" s="221"/>
      <c r="ST25" s="221"/>
      <c r="SU25" s="221"/>
      <c r="SV25" s="221"/>
      <c r="SW25" s="221"/>
      <c r="SX25" s="221"/>
      <c r="SY25" s="221"/>
      <c r="SZ25" s="221"/>
      <c r="TA25" s="221"/>
      <c r="TB25" s="221"/>
      <c r="TC25" s="221"/>
      <c r="TD25" s="221"/>
      <c r="TE25" s="221"/>
      <c r="TF25" s="221"/>
      <c r="TG25" s="221"/>
      <c r="TH25" s="221"/>
      <c r="TI25" s="221"/>
      <c r="TJ25" s="221"/>
      <c r="TK25" s="221"/>
      <c r="TL25" s="221"/>
      <c r="TM25" s="221"/>
      <c r="TN25" s="221"/>
      <c r="TO25" s="221"/>
      <c r="TP25" s="221"/>
      <c r="TQ25" s="221"/>
      <c r="TR25" s="221"/>
      <c r="TS25" s="221"/>
      <c r="TT25" s="221"/>
      <c r="TU25" s="221"/>
      <c r="TV25" s="221"/>
      <c r="TW25" s="221"/>
      <c r="TX25" s="221"/>
      <c r="TY25" s="221"/>
      <c r="TZ25" s="221"/>
      <c r="UA25" s="221"/>
      <c r="UB25" s="221"/>
      <c r="UC25" s="221"/>
      <c r="UD25" s="221"/>
      <c r="UE25" s="221"/>
      <c r="UF25" s="221"/>
      <c r="UG25" s="221"/>
      <c r="UH25" s="221"/>
      <c r="UI25" s="221"/>
      <c r="UJ25" s="221"/>
      <c r="UK25" s="221"/>
      <c r="UL25" s="221"/>
      <c r="UM25" s="221"/>
      <c r="UN25" s="221"/>
      <c r="UO25" s="221"/>
      <c r="UP25" s="221"/>
      <c r="UQ25" s="221"/>
      <c r="UR25" s="221"/>
      <c r="US25" s="221"/>
      <c r="UT25" s="221"/>
      <c r="UU25" s="221"/>
      <c r="UV25" s="221"/>
      <c r="UW25" s="221"/>
      <c r="UX25" s="221"/>
      <c r="UY25" s="221"/>
      <c r="UZ25" s="221"/>
      <c r="VA25" s="221"/>
      <c r="VB25" s="221"/>
      <c r="VC25" s="221"/>
      <c r="VD25" s="221"/>
      <c r="VE25" s="221"/>
      <c r="VF25" s="221"/>
      <c r="VG25" s="221"/>
      <c r="VH25" s="221"/>
      <c r="VI25" s="221"/>
      <c r="VJ25" s="221"/>
      <c r="VK25" s="221"/>
      <c r="VL25" s="221"/>
      <c r="VM25" s="221"/>
      <c r="VN25" s="221"/>
      <c r="VO25" s="221"/>
      <c r="VP25" s="221"/>
      <c r="VQ25" s="221"/>
      <c r="VR25" s="221"/>
      <c r="VS25" s="221"/>
      <c r="VT25" s="221"/>
      <c r="VU25" s="221"/>
      <c r="VV25" s="221"/>
      <c r="VW25" s="221"/>
      <c r="VX25" s="221"/>
      <c r="VY25" s="221"/>
      <c r="VZ25" s="221"/>
      <c r="WA25" s="221"/>
      <c r="WB25" s="221"/>
      <c r="WC25" s="221"/>
      <c r="WD25" s="221"/>
      <c r="WE25" s="221"/>
      <c r="WF25" s="221"/>
      <c r="WG25" s="221"/>
      <c r="WH25" s="221"/>
      <c r="WI25" s="221"/>
      <c r="WJ25" s="221"/>
      <c r="WK25" s="221"/>
      <c r="WL25" s="221"/>
      <c r="WM25" s="221"/>
      <c r="WN25" s="221"/>
      <c r="WO25" s="221"/>
      <c r="WP25" s="221"/>
      <c r="WQ25" s="221"/>
      <c r="WR25" s="221"/>
      <c r="WS25" s="221"/>
      <c r="WT25" s="221"/>
      <c r="WU25" s="221"/>
      <c r="WV25" s="221"/>
      <c r="WW25" s="221"/>
      <c r="WX25" s="221"/>
      <c r="WY25" s="221"/>
      <c r="WZ25" s="221"/>
      <c r="XA25" s="221"/>
      <c r="XB25" s="221"/>
      <c r="XC25" s="221"/>
      <c r="XD25" s="221"/>
      <c r="XE25" s="221"/>
      <c r="XF25" s="221"/>
      <c r="XG25" s="221"/>
      <c r="XH25" s="221"/>
      <c r="XI25" s="221"/>
      <c r="XJ25" s="221"/>
      <c r="XK25" s="221"/>
      <c r="XL25" s="221"/>
      <c r="XM25" s="221"/>
      <c r="XN25" s="221"/>
      <c r="XO25" s="221"/>
      <c r="XP25" s="221"/>
      <c r="XQ25" s="221"/>
      <c r="XR25" s="221"/>
      <c r="XS25" s="221"/>
      <c r="XT25" s="221"/>
      <c r="XU25" s="221"/>
      <c r="XV25" s="221"/>
      <c r="XW25" s="221"/>
      <c r="XX25" s="221"/>
      <c r="XY25" s="221"/>
      <c r="XZ25" s="221"/>
      <c r="YA25" s="221"/>
      <c r="YB25" s="221"/>
      <c r="YC25" s="221"/>
      <c r="YD25" s="221"/>
      <c r="YE25" s="221"/>
      <c r="YF25" s="221"/>
      <c r="YG25" s="221"/>
      <c r="YH25" s="221"/>
      <c r="YI25" s="221"/>
      <c r="YJ25" s="221"/>
      <c r="YK25" s="221"/>
      <c r="YL25" s="221"/>
      <c r="YM25" s="221"/>
      <c r="YN25" s="221"/>
      <c r="YO25" s="221"/>
      <c r="YP25" s="221"/>
      <c r="YQ25" s="221"/>
      <c r="YR25" s="221"/>
      <c r="YS25" s="221"/>
      <c r="YT25" s="221"/>
      <c r="YU25" s="221"/>
      <c r="YV25" s="221"/>
      <c r="YW25" s="221"/>
      <c r="YX25" s="221"/>
      <c r="YY25" s="221"/>
      <c r="YZ25" s="221"/>
      <c r="ZA25" s="221"/>
      <c r="ZB25" s="221"/>
      <c r="ZC25" s="221"/>
      <c r="ZD25" s="221"/>
      <c r="ZE25" s="221"/>
      <c r="ZF25" s="221"/>
      <c r="ZG25" s="221"/>
      <c r="ZH25" s="221"/>
      <c r="ZI25" s="221"/>
      <c r="ZJ25" s="221"/>
      <c r="ZK25" s="221"/>
      <c r="ZL25" s="221"/>
      <c r="ZM25" s="221"/>
      <c r="ZN25" s="221"/>
      <c r="ZO25" s="221"/>
      <c r="ZP25" s="221"/>
      <c r="ZQ25" s="221"/>
      <c r="ZR25" s="221"/>
      <c r="ZS25" s="221"/>
      <c r="ZT25" s="221"/>
      <c r="ZU25" s="221"/>
      <c r="ZV25" s="221"/>
      <c r="ZW25" s="221"/>
      <c r="ZX25" s="221"/>
      <c r="ZY25" s="221"/>
      <c r="ZZ25" s="221"/>
      <c r="AAA25" s="221"/>
      <c r="AAB25" s="221"/>
      <c r="AAC25" s="221"/>
      <c r="AAD25" s="221"/>
      <c r="AAE25" s="221"/>
      <c r="AAF25" s="221"/>
      <c r="AAG25" s="221"/>
      <c r="AAH25" s="221"/>
      <c r="AAI25" s="221"/>
      <c r="AAJ25" s="221"/>
      <c r="AAK25" s="221"/>
      <c r="AAL25" s="221"/>
      <c r="AAM25" s="221"/>
      <c r="AAN25" s="221"/>
      <c r="AAO25" s="221"/>
      <c r="AAP25" s="221"/>
      <c r="AAQ25" s="221"/>
      <c r="AAR25" s="221"/>
      <c r="AAS25" s="221"/>
      <c r="AAT25" s="221"/>
      <c r="AAU25" s="221"/>
      <c r="AAV25" s="221"/>
      <c r="AAW25" s="221"/>
      <c r="AAX25" s="221"/>
      <c r="AAY25" s="221"/>
      <c r="AAZ25" s="221"/>
      <c r="ABA25" s="221"/>
      <c r="ABB25" s="221"/>
      <c r="ABC25" s="221"/>
      <c r="ABD25" s="221"/>
      <c r="ABE25" s="221"/>
      <c r="ABF25" s="221"/>
      <c r="ABG25" s="221"/>
      <c r="ABH25" s="221"/>
      <c r="ABI25" s="221"/>
      <c r="ABJ25" s="221"/>
      <c r="ABK25" s="221"/>
      <c r="ABL25" s="221"/>
      <c r="ABM25" s="221"/>
      <c r="ABN25" s="221"/>
      <c r="ABO25" s="221"/>
      <c r="ABP25" s="221"/>
      <c r="ABQ25" s="221"/>
      <c r="ABR25" s="221"/>
      <c r="ABS25" s="221"/>
      <c r="ABT25" s="221"/>
      <c r="ABU25" s="221"/>
      <c r="ABV25" s="221"/>
      <c r="ABW25" s="221"/>
      <c r="ABX25" s="221"/>
      <c r="ABY25" s="221"/>
      <c r="ABZ25" s="221"/>
      <c r="ACA25" s="221"/>
      <c r="ACB25" s="221"/>
      <c r="ACC25" s="221"/>
      <c r="ACD25" s="221"/>
      <c r="ACE25" s="221"/>
      <c r="ACF25" s="221"/>
      <c r="ACG25" s="221"/>
      <c r="ACH25" s="221"/>
      <c r="ACI25" s="221"/>
      <c r="ACJ25" s="221"/>
      <c r="ACK25" s="221"/>
      <c r="ACL25" s="221"/>
      <c r="ACM25" s="221"/>
      <c r="ACN25" s="221"/>
      <c r="ACO25" s="221"/>
      <c r="ACP25" s="221"/>
      <c r="ACQ25" s="221"/>
      <c r="ACR25" s="221"/>
      <c r="ACS25" s="221"/>
      <c r="ACT25" s="221"/>
      <c r="ACU25" s="221"/>
      <c r="ACV25" s="221"/>
      <c r="ACW25" s="221"/>
      <c r="ACX25" s="221"/>
      <c r="ACY25" s="221"/>
      <c r="ACZ25" s="221"/>
      <c r="ADA25" s="221"/>
      <c r="ADB25" s="221"/>
      <c r="ADC25" s="221"/>
      <c r="ADD25" s="221"/>
      <c r="ADE25" s="221"/>
      <c r="ADF25" s="221"/>
      <c r="ADG25" s="221"/>
      <c r="ADH25" s="221"/>
      <c r="ADI25" s="221"/>
      <c r="ADJ25" s="221"/>
      <c r="ADK25" s="221"/>
      <c r="ADL25" s="221"/>
      <c r="ADM25" s="221"/>
      <c r="ADN25" s="221"/>
      <c r="ADO25" s="221"/>
      <c r="ADP25" s="221"/>
      <c r="ADQ25" s="221"/>
      <c r="ADR25" s="221"/>
      <c r="ADS25" s="221"/>
      <c r="ADT25" s="221"/>
      <c r="ADU25" s="221"/>
      <c r="ADV25" s="221"/>
      <c r="ADW25" s="221"/>
      <c r="ADX25" s="221"/>
      <c r="ADY25" s="221"/>
      <c r="ADZ25" s="221"/>
      <c r="AEA25" s="221"/>
      <c r="AEB25" s="221"/>
      <c r="AEC25" s="221"/>
      <c r="AED25" s="221"/>
      <c r="AEE25" s="221"/>
      <c r="AEF25" s="221"/>
      <c r="AEG25" s="221"/>
      <c r="AEH25" s="221"/>
      <c r="AEI25" s="221"/>
      <c r="AEJ25" s="221"/>
      <c r="AEK25" s="221"/>
      <c r="AEL25" s="221"/>
      <c r="AEM25" s="221"/>
      <c r="AEN25" s="221"/>
      <c r="AEO25" s="221"/>
      <c r="AEP25" s="221"/>
      <c r="AEQ25" s="221"/>
      <c r="AER25" s="221"/>
      <c r="AES25" s="221"/>
      <c r="AET25" s="221"/>
      <c r="AEU25" s="221"/>
      <c r="AEV25" s="221"/>
      <c r="AEW25" s="221"/>
      <c r="AEX25" s="221"/>
      <c r="AEY25" s="221"/>
      <c r="AEZ25" s="221"/>
      <c r="AFA25" s="221"/>
      <c r="AFB25" s="221"/>
      <c r="AFC25" s="221"/>
      <c r="AFD25" s="221"/>
      <c r="AFE25" s="221"/>
      <c r="AFF25" s="221"/>
      <c r="AFG25" s="221"/>
      <c r="AFH25" s="221"/>
      <c r="AFI25" s="221"/>
      <c r="AFJ25" s="221"/>
      <c r="AFK25" s="221"/>
      <c r="AFL25" s="221"/>
      <c r="AFM25" s="221"/>
      <c r="AFN25" s="221"/>
      <c r="AFO25" s="221"/>
      <c r="AFP25" s="221"/>
      <c r="AFQ25" s="221"/>
      <c r="AFR25" s="221"/>
      <c r="AFS25" s="221"/>
      <c r="AFT25" s="221"/>
      <c r="AFU25" s="221"/>
      <c r="AFV25" s="221"/>
      <c r="AFW25" s="221"/>
      <c r="AFX25" s="221"/>
      <c r="AFY25" s="221"/>
      <c r="AFZ25" s="221"/>
      <c r="AGA25" s="221"/>
      <c r="AGB25" s="221"/>
      <c r="AGC25" s="221"/>
      <c r="AGD25" s="221"/>
      <c r="AGE25" s="221"/>
      <c r="AGF25" s="221"/>
      <c r="AGG25" s="221"/>
      <c r="AGH25" s="221"/>
      <c r="AGI25" s="221"/>
      <c r="AGJ25" s="221"/>
      <c r="AGK25" s="221"/>
      <c r="AGL25" s="221"/>
      <c r="AGM25" s="221"/>
      <c r="AGN25" s="221"/>
      <c r="AGO25" s="221"/>
      <c r="AGP25" s="221"/>
      <c r="AGQ25" s="221"/>
      <c r="AGR25" s="221"/>
      <c r="AGS25" s="221"/>
      <c r="AGT25" s="221"/>
      <c r="AGU25" s="221"/>
      <c r="AGV25" s="221"/>
      <c r="AGW25" s="221"/>
      <c r="AGX25" s="221"/>
      <c r="AGY25" s="221"/>
      <c r="AGZ25" s="221"/>
      <c r="AHA25" s="221"/>
      <c r="AHB25" s="221"/>
      <c r="AHC25" s="221"/>
      <c r="AHD25" s="221"/>
      <c r="AHE25" s="221"/>
      <c r="AHF25" s="221"/>
      <c r="AHG25" s="221"/>
      <c r="AHH25" s="221"/>
      <c r="AHI25" s="221"/>
      <c r="AHJ25" s="221"/>
      <c r="AHK25" s="221"/>
      <c r="AHL25" s="221"/>
      <c r="AHM25" s="221"/>
      <c r="AHN25" s="221"/>
      <c r="AHO25" s="221"/>
      <c r="AHP25" s="221"/>
      <c r="AHQ25" s="221"/>
      <c r="AHR25" s="221"/>
      <c r="AHS25" s="221"/>
      <c r="AHT25" s="221"/>
      <c r="AHU25" s="221"/>
      <c r="AHV25" s="221"/>
      <c r="AHW25" s="221"/>
      <c r="AHX25" s="221"/>
      <c r="AHY25" s="221"/>
      <c r="AHZ25" s="221"/>
      <c r="AIA25" s="221"/>
      <c r="AIB25" s="221"/>
      <c r="AIC25" s="221"/>
      <c r="AID25" s="221"/>
      <c r="AIE25" s="221"/>
      <c r="AIF25" s="221"/>
      <c r="AIG25" s="221"/>
      <c r="AIH25" s="221"/>
      <c r="AII25" s="221"/>
      <c r="AIJ25" s="221"/>
      <c r="AIK25" s="221"/>
      <c r="AIL25" s="221"/>
      <c r="AIM25" s="221"/>
      <c r="AIN25" s="221"/>
      <c r="AIO25" s="221"/>
      <c r="AIP25" s="221"/>
      <c r="AIQ25" s="221"/>
      <c r="AIR25" s="221"/>
      <c r="AIS25" s="221"/>
      <c r="AIT25" s="221"/>
      <c r="AIU25" s="221"/>
      <c r="AIV25" s="221"/>
      <c r="AIW25" s="221"/>
      <c r="AIX25" s="221"/>
      <c r="AIY25" s="221"/>
      <c r="AIZ25" s="221"/>
      <c r="AJA25" s="221"/>
      <c r="AJB25" s="221"/>
      <c r="AJC25" s="221"/>
      <c r="AJD25" s="221"/>
      <c r="AJE25" s="221"/>
      <c r="AJF25" s="221"/>
      <c r="AJG25" s="221"/>
      <c r="AJH25" s="221"/>
      <c r="AJI25" s="221"/>
      <c r="AJJ25" s="221"/>
      <c r="AJK25" s="221"/>
      <c r="AJL25" s="221"/>
      <c r="AJM25" s="221"/>
      <c r="AJN25" s="221"/>
      <c r="AJO25" s="221"/>
      <c r="AJP25" s="221"/>
      <c r="AJQ25" s="221"/>
      <c r="AJR25" s="221"/>
      <c r="AJS25" s="221"/>
      <c r="AJT25" s="221"/>
      <c r="AJU25" s="221"/>
      <c r="AJV25" s="221"/>
      <c r="AJW25" s="221"/>
      <c r="AJX25" s="221"/>
      <c r="AJY25" s="221"/>
      <c r="AJZ25" s="221"/>
      <c r="AKA25" s="221"/>
      <c r="AKB25" s="221"/>
      <c r="AKC25" s="221"/>
      <c r="AKD25" s="221"/>
      <c r="AKE25" s="221"/>
      <c r="AKF25" s="221"/>
      <c r="AKG25" s="221"/>
      <c r="AKH25" s="221"/>
      <c r="AKI25" s="221"/>
      <c r="AKJ25" s="221"/>
      <c r="AKK25" s="221"/>
      <c r="AKL25" s="221"/>
      <c r="AKM25" s="221"/>
      <c r="AKN25" s="221"/>
      <c r="AKO25" s="221"/>
      <c r="AKP25" s="221"/>
      <c r="AKQ25" s="221"/>
      <c r="AKR25" s="221"/>
      <c r="AKS25" s="221"/>
      <c r="AKT25" s="221"/>
      <c r="AKU25" s="221"/>
      <c r="AKV25" s="221"/>
      <c r="AKW25" s="221"/>
      <c r="AKX25" s="221"/>
      <c r="AKY25" s="221"/>
      <c r="AKZ25" s="221"/>
      <c r="ALA25" s="221"/>
      <c r="ALB25" s="221"/>
      <c r="ALC25" s="221"/>
      <c r="ALD25" s="221"/>
      <c r="ALE25" s="221"/>
      <c r="ALF25" s="221"/>
      <c r="ALG25" s="221"/>
      <c r="ALH25" s="221"/>
      <c r="ALI25" s="221"/>
      <c r="ALJ25" s="221"/>
      <c r="ALK25" s="221"/>
      <c r="ALL25" s="221"/>
      <c r="ALM25" s="221"/>
      <c r="ALN25" s="221"/>
      <c r="ALO25" s="221"/>
      <c r="ALP25" s="221"/>
      <c r="ALQ25" s="221"/>
      <c r="ALR25" s="221"/>
      <c r="ALS25" s="221"/>
      <c r="ALT25" s="221"/>
      <c r="ALU25" s="221"/>
      <c r="ALV25" s="221"/>
      <c r="ALW25" s="221"/>
      <c r="ALX25" s="221"/>
      <c r="ALY25" s="221"/>
      <c r="ALZ25" s="221"/>
      <c r="AMA25" s="221"/>
      <c r="AMB25" s="221"/>
      <c r="AMC25" s="221"/>
      <c r="AMD25" s="221"/>
      <c r="AME25" s="221"/>
      <c r="AMF25" s="221"/>
      <c r="AMG25" s="221"/>
      <c r="AMH25" s="221"/>
      <c r="AMI25" s="221"/>
      <c r="AMJ25" s="221"/>
      <c r="AMK25" s="221"/>
    </row>
    <row r="26" spans="1:1025" s="225" customFormat="1" x14ac:dyDescent="0.25">
      <c r="A26" s="221" t="s">
        <v>180</v>
      </c>
      <c r="B26" s="221" t="s">
        <v>228</v>
      </c>
      <c r="C26" s="227" t="str">
        <f>'common foods'!D98</f>
        <v>05082</v>
      </c>
      <c r="D26" s="232">
        <v>351</v>
      </c>
      <c r="E26" s="232">
        <v>0.6</v>
      </c>
      <c r="F26" s="232">
        <v>0.1</v>
      </c>
      <c r="G26" s="232">
        <v>14</v>
      </c>
      <c r="H26" s="232">
        <v>5.7</v>
      </c>
      <c r="I26" s="232">
        <v>3.5</v>
      </c>
      <c r="J26" s="232">
        <v>3.8</v>
      </c>
      <c r="K26" s="232">
        <v>401</v>
      </c>
      <c r="L26" s="221" t="s">
        <v>436</v>
      </c>
      <c r="M26" s="221" t="s">
        <v>439</v>
      </c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  <c r="FB26" s="221"/>
      <c r="FC26" s="221"/>
      <c r="FD26" s="221"/>
      <c r="FE26" s="221"/>
      <c r="FF26" s="221"/>
      <c r="FG26" s="221"/>
      <c r="FH26" s="221"/>
      <c r="FI26" s="221"/>
      <c r="FJ26" s="221"/>
      <c r="FK26" s="221"/>
      <c r="FL26" s="221"/>
      <c r="FM26" s="221"/>
      <c r="FN26" s="221"/>
      <c r="FO26" s="221"/>
      <c r="FP26" s="221"/>
      <c r="FQ26" s="221"/>
      <c r="FR26" s="221"/>
      <c r="FS26" s="221"/>
      <c r="FT26" s="221"/>
      <c r="FU26" s="221"/>
      <c r="FV26" s="221"/>
      <c r="FW26" s="221"/>
      <c r="FX26" s="221"/>
      <c r="FY26" s="221"/>
      <c r="FZ26" s="221"/>
      <c r="GA26" s="221"/>
      <c r="GB26" s="221"/>
      <c r="GC26" s="221"/>
      <c r="GD26" s="221"/>
      <c r="GE26" s="221"/>
      <c r="GF26" s="221"/>
      <c r="GG26" s="221"/>
      <c r="GH26" s="221"/>
      <c r="GI26" s="221"/>
      <c r="GJ26" s="221"/>
      <c r="GK26" s="221"/>
      <c r="GL26" s="221"/>
      <c r="GM26" s="221"/>
      <c r="GN26" s="221"/>
      <c r="GO26" s="221"/>
      <c r="GP26" s="221"/>
      <c r="GQ26" s="221"/>
      <c r="GR26" s="221"/>
      <c r="GS26" s="221"/>
      <c r="GT26" s="221"/>
      <c r="GU26" s="221"/>
      <c r="GV26" s="221"/>
      <c r="GW26" s="221"/>
      <c r="GX26" s="221"/>
      <c r="GY26" s="221"/>
      <c r="GZ26" s="221"/>
      <c r="HA26" s="221"/>
      <c r="HB26" s="221"/>
      <c r="HC26" s="221"/>
      <c r="HD26" s="221"/>
      <c r="HE26" s="221"/>
      <c r="HF26" s="221"/>
      <c r="HG26" s="221"/>
      <c r="HH26" s="221"/>
      <c r="HI26" s="221"/>
      <c r="HJ26" s="221"/>
      <c r="HK26" s="221"/>
      <c r="HL26" s="221"/>
      <c r="HM26" s="221"/>
      <c r="HN26" s="221"/>
      <c r="HO26" s="221"/>
      <c r="HP26" s="221"/>
      <c r="HQ26" s="221"/>
      <c r="HR26" s="221"/>
      <c r="HS26" s="221"/>
      <c r="HT26" s="221"/>
      <c r="HU26" s="221"/>
      <c r="HV26" s="221"/>
      <c r="HW26" s="221"/>
      <c r="HX26" s="221"/>
      <c r="HY26" s="221"/>
      <c r="HZ26" s="221"/>
      <c r="IA26" s="221"/>
      <c r="IB26" s="221"/>
      <c r="IC26" s="221"/>
      <c r="ID26" s="221"/>
      <c r="IE26" s="221"/>
      <c r="IF26" s="221"/>
      <c r="IG26" s="221"/>
      <c r="IH26" s="221"/>
      <c r="II26" s="221"/>
      <c r="IJ26" s="221"/>
      <c r="IK26" s="221"/>
      <c r="IL26" s="221"/>
      <c r="IM26" s="221"/>
      <c r="IN26" s="221"/>
      <c r="IO26" s="221"/>
      <c r="IP26" s="221"/>
      <c r="IQ26" s="221"/>
      <c r="IR26" s="221"/>
      <c r="IS26" s="221"/>
      <c r="IT26" s="221"/>
      <c r="IU26" s="221"/>
      <c r="IV26" s="221"/>
      <c r="IW26" s="221"/>
      <c r="IX26" s="221"/>
      <c r="IY26" s="221"/>
      <c r="IZ26" s="221"/>
      <c r="JA26" s="221"/>
      <c r="JB26" s="221"/>
      <c r="JC26" s="221"/>
      <c r="JD26" s="221"/>
      <c r="JE26" s="221"/>
      <c r="JF26" s="221"/>
      <c r="JG26" s="221"/>
      <c r="JH26" s="221"/>
      <c r="JI26" s="221"/>
      <c r="JJ26" s="221"/>
      <c r="JK26" s="221"/>
      <c r="JL26" s="221"/>
      <c r="JM26" s="221"/>
      <c r="JN26" s="221"/>
      <c r="JO26" s="221"/>
      <c r="JP26" s="221"/>
      <c r="JQ26" s="221"/>
      <c r="JR26" s="221"/>
      <c r="JS26" s="221"/>
      <c r="JT26" s="221"/>
      <c r="JU26" s="221"/>
      <c r="JV26" s="221"/>
      <c r="JW26" s="221"/>
      <c r="JX26" s="221"/>
      <c r="JY26" s="221"/>
      <c r="JZ26" s="221"/>
      <c r="KA26" s="221"/>
      <c r="KB26" s="221"/>
      <c r="KC26" s="221"/>
      <c r="KD26" s="221"/>
      <c r="KE26" s="221"/>
      <c r="KF26" s="221"/>
      <c r="KG26" s="221"/>
      <c r="KH26" s="221"/>
      <c r="KI26" s="221"/>
      <c r="KJ26" s="221"/>
      <c r="KK26" s="221"/>
      <c r="KL26" s="221"/>
      <c r="KM26" s="221"/>
      <c r="KN26" s="221"/>
      <c r="KO26" s="221"/>
      <c r="KP26" s="221"/>
      <c r="KQ26" s="221"/>
      <c r="KR26" s="221"/>
      <c r="KS26" s="221"/>
      <c r="KT26" s="221"/>
      <c r="KU26" s="221"/>
      <c r="KV26" s="221"/>
      <c r="KW26" s="221"/>
      <c r="KX26" s="221"/>
      <c r="KY26" s="221"/>
      <c r="KZ26" s="221"/>
      <c r="LA26" s="221"/>
      <c r="LB26" s="221"/>
      <c r="LC26" s="221"/>
      <c r="LD26" s="221"/>
      <c r="LE26" s="221"/>
      <c r="LF26" s="221"/>
      <c r="LG26" s="221"/>
      <c r="LH26" s="221"/>
      <c r="LI26" s="221"/>
      <c r="LJ26" s="221"/>
      <c r="LK26" s="221"/>
      <c r="LL26" s="221"/>
      <c r="LM26" s="221"/>
      <c r="LN26" s="221"/>
      <c r="LO26" s="221"/>
      <c r="LP26" s="221"/>
      <c r="LQ26" s="221"/>
      <c r="LR26" s="221"/>
      <c r="LS26" s="221"/>
      <c r="LT26" s="221"/>
      <c r="LU26" s="221"/>
      <c r="LV26" s="221"/>
      <c r="LW26" s="221"/>
      <c r="LX26" s="221"/>
      <c r="LY26" s="221"/>
      <c r="LZ26" s="221"/>
      <c r="MA26" s="221"/>
      <c r="MB26" s="221"/>
      <c r="MC26" s="221"/>
      <c r="MD26" s="221"/>
      <c r="ME26" s="221"/>
      <c r="MF26" s="221"/>
      <c r="MG26" s="221"/>
      <c r="MH26" s="221"/>
      <c r="MI26" s="221"/>
      <c r="MJ26" s="221"/>
      <c r="MK26" s="221"/>
      <c r="ML26" s="221"/>
      <c r="MM26" s="221"/>
      <c r="MN26" s="221"/>
      <c r="MO26" s="221"/>
      <c r="MP26" s="221"/>
      <c r="MQ26" s="221"/>
      <c r="MR26" s="221"/>
      <c r="MS26" s="221"/>
      <c r="MT26" s="221"/>
      <c r="MU26" s="221"/>
      <c r="MV26" s="221"/>
      <c r="MW26" s="221"/>
      <c r="MX26" s="221"/>
      <c r="MY26" s="221"/>
      <c r="MZ26" s="221"/>
      <c r="NA26" s="221"/>
      <c r="NB26" s="221"/>
      <c r="NC26" s="221"/>
      <c r="ND26" s="221"/>
      <c r="NE26" s="221"/>
      <c r="NF26" s="221"/>
      <c r="NG26" s="221"/>
      <c r="NH26" s="221"/>
      <c r="NI26" s="221"/>
      <c r="NJ26" s="221"/>
      <c r="NK26" s="221"/>
      <c r="NL26" s="221"/>
      <c r="NM26" s="221"/>
      <c r="NN26" s="221"/>
      <c r="NO26" s="221"/>
      <c r="NP26" s="221"/>
      <c r="NQ26" s="221"/>
      <c r="NR26" s="221"/>
      <c r="NS26" s="221"/>
      <c r="NT26" s="221"/>
      <c r="NU26" s="221"/>
      <c r="NV26" s="221"/>
      <c r="NW26" s="221"/>
      <c r="NX26" s="221"/>
      <c r="NY26" s="221"/>
      <c r="NZ26" s="221"/>
      <c r="OA26" s="221"/>
      <c r="OB26" s="221"/>
      <c r="OC26" s="221"/>
      <c r="OD26" s="221"/>
      <c r="OE26" s="221"/>
      <c r="OF26" s="221"/>
      <c r="OG26" s="221"/>
      <c r="OH26" s="221"/>
      <c r="OI26" s="221"/>
      <c r="OJ26" s="221"/>
      <c r="OK26" s="221"/>
      <c r="OL26" s="221"/>
      <c r="OM26" s="221"/>
      <c r="ON26" s="221"/>
      <c r="OO26" s="221"/>
      <c r="OP26" s="221"/>
      <c r="OQ26" s="221"/>
      <c r="OR26" s="221"/>
      <c r="OS26" s="221"/>
      <c r="OT26" s="221"/>
      <c r="OU26" s="221"/>
      <c r="OV26" s="221"/>
      <c r="OW26" s="221"/>
      <c r="OX26" s="221"/>
      <c r="OY26" s="221"/>
      <c r="OZ26" s="221"/>
      <c r="PA26" s="221"/>
      <c r="PB26" s="221"/>
      <c r="PC26" s="221"/>
      <c r="PD26" s="221"/>
      <c r="PE26" s="221"/>
      <c r="PF26" s="221"/>
      <c r="PG26" s="221"/>
      <c r="PH26" s="221"/>
      <c r="PI26" s="221"/>
      <c r="PJ26" s="221"/>
      <c r="PK26" s="221"/>
      <c r="PL26" s="221"/>
      <c r="PM26" s="221"/>
      <c r="PN26" s="221"/>
      <c r="PO26" s="221"/>
      <c r="PP26" s="221"/>
      <c r="PQ26" s="221"/>
      <c r="PR26" s="221"/>
      <c r="PS26" s="221"/>
      <c r="PT26" s="221"/>
      <c r="PU26" s="221"/>
      <c r="PV26" s="221"/>
      <c r="PW26" s="221"/>
      <c r="PX26" s="221"/>
      <c r="PY26" s="221"/>
      <c r="PZ26" s="221"/>
      <c r="QA26" s="221"/>
      <c r="QB26" s="221"/>
      <c r="QC26" s="221"/>
      <c r="QD26" s="221"/>
      <c r="QE26" s="221"/>
      <c r="QF26" s="221"/>
      <c r="QG26" s="221"/>
      <c r="QH26" s="221"/>
      <c r="QI26" s="221"/>
      <c r="QJ26" s="221"/>
      <c r="QK26" s="221"/>
      <c r="QL26" s="221"/>
      <c r="QM26" s="221"/>
      <c r="QN26" s="221"/>
      <c r="QO26" s="221"/>
      <c r="QP26" s="221"/>
      <c r="QQ26" s="221"/>
      <c r="QR26" s="221"/>
      <c r="QS26" s="221"/>
      <c r="QT26" s="221"/>
      <c r="QU26" s="221"/>
      <c r="QV26" s="221"/>
      <c r="QW26" s="221"/>
      <c r="QX26" s="221"/>
      <c r="QY26" s="221"/>
      <c r="QZ26" s="221"/>
      <c r="RA26" s="221"/>
      <c r="RB26" s="221"/>
      <c r="RC26" s="221"/>
      <c r="RD26" s="221"/>
      <c r="RE26" s="221"/>
      <c r="RF26" s="221"/>
      <c r="RG26" s="221"/>
      <c r="RH26" s="221"/>
      <c r="RI26" s="221"/>
      <c r="RJ26" s="221"/>
      <c r="RK26" s="221"/>
      <c r="RL26" s="221"/>
      <c r="RM26" s="221"/>
      <c r="RN26" s="221"/>
      <c r="RO26" s="221"/>
      <c r="RP26" s="221"/>
      <c r="RQ26" s="221"/>
      <c r="RR26" s="221"/>
      <c r="RS26" s="221"/>
      <c r="RT26" s="221"/>
      <c r="RU26" s="221"/>
      <c r="RV26" s="221"/>
      <c r="RW26" s="221"/>
      <c r="RX26" s="221"/>
      <c r="RY26" s="221"/>
      <c r="RZ26" s="221"/>
      <c r="SA26" s="221"/>
      <c r="SB26" s="221"/>
      <c r="SC26" s="221"/>
      <c r="SD26" s="221"/>
      <c r="SE26" s="221"/>
      <c r="SF26" s="221"/>
      <c r="SG26" s="221"/>
      <c r="SH26" s="221"/>
      <c r="SI26" s="221"/>
      <c r="SJ26" s="221"/>
      <c r="SK26" s="221"/>
      <c r="SL26" s="221"/>
      <c r="SM26" s="221"/>
      <c r="SN26" s="221"/>
      <c r="SO26" s="221"/>
      <c r="SP26" s="221"/>
      <c r="SQ26" s="221"/>
      <c r="SR26" s="221"/>
      <c r="SS26" s="221"/>
      <c r="ST26" s="221"/>
      <c r="SU26" s="221"/>
      <c r="SV26" s="221"/>
      <c r="SW26" s="221"/>
      <c r="SX26" s="221"/>
      <c r="SY26" s="221"/>
      <c r="SZ26" s="221"/>
      <c r="TA26" s="221"/>
      <c r="TB26" s="221"/>
      <c r="TC26" s="221"/>
      <c r="TD26" s="221"/>
      <c r="TE26" s="221"/>
      <c r="TF26" s="221"/>
      <c r="TG26" s="221"/>
      <c r="TH26" s="221"/>
      <c r="TI26" s="221"/>
      <c r="TJ26" s="221"/>
      <c r="TK26" s="221"/>
      <c r="TL26" s="221"/>
      <c r="TM26" s="221"/>
      <c r="TN26" s="221"/>
      <c r="TO26" s="221"/>
      <c r="TP26" s="221"/>
      <c r="TQ26" s="221"/>
      <c r="TR26" s="221"/>
      <c r="TS26" s="221"/>
      <c r="TT26" s="221"/>
      <c r="TU26" s="221"/>
      <c r="TV26" s="221"/>
      <c r="TW26" s="221"/>
      <c r="TX26" s="221"/>
      <c r="TY26" s="221"/>
      <c r="TZ26" s="221"/>
      <c r="UA26" s="221"/>
      <c r="UB26" s="221"/>
      <c r="UC26" s="221"/>
      <c r="UD26" s="221"/>
      <c r="UE26" s="221"/>
      <c r="UF26" s="221"/>
      <c r="UG26" s="221"/>
      <c r="UH26" s="221"/>
      <c r="UI26" s="221"/>
      <c r="UJ26" s="221"/>
      <c r="UK26" s="221"/>
      <c r="UL26" s="221"/>
      <c r="UM26" s="221"/>
      <c r="UN26" s="221"/>
      <c r="UO26" s="221"/>
      <c r="UP26" s="221"/>
      <c r="UQ26" s="221"/>
      <c r="UR26" s="221"/>
      <c r="US26" s="221"/>
      <c r="UT26" s="221"/>
      <c r="UU26" s="221"/>
      <c r="UV26" s="221"/>
      <c r="UW26" s="221"/>
      <c r="UX26" s="221"/>
      <c r="UY26" s="221"/>
      <c r="UZ26" s="221"/>
      <c r="VA26" s="221"/>
      <c r="VB26" s="221"/>
      <c r="VC26" s="221"/>
      <c r="VD26" s="221"/>
      <c r="VE26" s="221"/>
      <c r="VF26" s="221"/>
      <c r="VG26" s="221"/>
      <c r="VH26" s="221"/>
      <c r="VI26" s="221"/>
      <c r="VJ26" s="221"/>
      <c r="VK26" s="221"/>
      <c r="VL26" s="221"/>
      <c r="VM26" s="221"/>
      <c r="VN26" s="221"/>
      <c r="VO26" s="221"/>
      <c r="VP26" s="221"/>
      <c r="VQ26" s="221"/>
      <c r="VR26" s="221"/>
      <c r="VS26" s="221"/>
      <c r="VT26" s="221"/>
      <c r="VU26" s="221"/>
      <c r="VV26" s="221"/>
      <c r="VW26" s="221"/>
      <c r="VX26" s="221"/>
      <c r="VY26" s="221"/>
      <c r="VZ26" s="221"/>
      <c r="WA26" s="221"/>
      <c r="WB26" s="221"/>
      <c r="WC26" s="221"/>
      <c r="WD26" s="221"/>
      <c r="WE26" s="221"/>
      <c r="WF26" s="221"/>
      <c r="WG26" s="221"/>
      <c r="WH26" s="221"/>
      <c r="WI26" s="221"/>
      <c r="WJ26" s="221"/>
      <c r="WK26" s="221"/>
      <c r="WL26" s="221"/>
      <c r="WM26" s="221"/>
      <c r="WN26" s="221"/>
      <c r="WO26" s="221"/>
      <c r="WP26" s="221"/>
      <c r="WQ26" s="221"/>
      <c r="WR26" s="221"/>
      <c r="WS26" s="221"/>
      <c r="WT26" s="221"/>
      <c r="WU26" s="221"/>
      <c r="WV26" s="221"/>
      <c r="WW26" s="221"/>
      <c r="WX26" s="221"/>
      <c r="WY26" s="221"/>
      <c r="WZ26" s="221"/>
      <c r="XA26" s="221"/>
      <c r="XB26" s="221"/>
      <c r="XC26" s="221"/>
      <c r="XD26" s="221"/>
      <c r="XE26" s="221"/>
      <c r="XF26" s="221"/>
      <c r="XG26" s="221"/>
      <c r="XH26" s="221"/>
      <c r="XI26" s="221"/>
      <c r="XJ26" s="221"/>
      <c r="XK26" s="221"/>
      <c r="XL26" s="221"/>
      <c r="XM26" s="221"/>
      <c r="XN26" s="221"/>
      <c r="XO26" s="221"/>
      <c r="XP26" s="221"/>
      <c r="XQ26" s="221"/>
      <c r="XR26" s="221"/>
      <c r="XS26" s="221"/>
      <c r="XT26" s="221"/>
      <c r="XU26" s="221"/>
      <c r="XV26" s="221"/>
      <c r="XW26" s="221"/>
      <c r="XX26" s="221"/>
      <c r="XY26" s="221"/>
      <c r="XZ26" s="221"/>
      <c r="YA26" s="221"/>
      <c r="YB26" s="221"/>
      <c r="YC26" s="221"/>
      <c r="YD26" s="221"/>
      <c r="YE26" s="221"/>
      <c r="YF26" s="221"/>
      <c r="YG26" s="221"/>
      <c r="YH26" s="221"/>
      <c r="YI26" s="221"/>
      <c r="YJ26" s="221"/>
      <c r="YK26" s="221"/>
      <c r="YL26" s="221"/>
      <c r="YM26" s="221"/>
      <c r="YN26" s="221"/>
      <c r="YO26" s="221"/>
      <c r="YP26" s="221"/>
      <c r="YQ26" s="221"/>
      <c r="YR26" s="221"/>
      <c r="YS26" s="221"/>
      <c r="YT26" s="221"/>
      <c r="YU26" s="221"/>
      <c r="YV26" s="221"/>
      <c r="YW26" s="221"/>
      <c r="YX26" s="221"/>
      <c r="YY26" s="221"/>
      <c r="YZ26" s="221"/>
      <c r="ZA26" s="221"/>
      <c r="ZB26" s="221"/>
      <c r="ZC26" s="221"/>
      <c r="ZD26" s="221"/>
      <c r="ZE26" s="221"/>
      <c r="ZF26" s="221"/>
      <c r="ZG26" s="221"/>
      <c r="ZH26" s="221"/>
      <c r="ZI26" s="221"/>
      <c r="ZJ26" s="221"/>
      <c r="ZK26" s="221"/>
      <c r="ZL26" s="221"/>
      <c r="ZM26" s="221"/>
      <c r="ZN26" s="221"/>
      <c r="ZO26" s="221"/>
      <c r="ZP26" s="221"/>
      <c r="ZQ26" s="221"/>
      <c r="ZR26" s="221"/>
      <c r="ZS26" s="221"/>
      <c r="ZT26" s="221"/>
      <c r="ZU26" s="221"/>
      <c r="ZV26" s="221"/>
      <c r="ZW26" s="221"/>
      <c r="ZX26" s="221"/>
      <c r="ZY26" s="221"/>
      <c r="ZZ26" s="221"/>
      <c r="AAA26" s="221"/>
      <c r="AAB26" s="221"/>
      <c r="AAC26" s="221"/>
      <c r="AAD26" s="221"/>
      <c r="AAE26" s="221"/>
      <c r="AAF26" s="221"/>
      <c r="AAG26" s="221"/>
      <c r="AAH26" s="221"/>
      <c r="AAI26" s="221"/>
      <c r="AAJ26" s="221"/>
      <c r="AAK26" s="221"/>
      <c r="AAL26" s="221"/>
      <c r="AAM26" s="221"/>
      <c r="AAN26" s="221"/>
      <c r="AAO26" s="221"/>
      <c r="AAP26" s="221"/>
      <c r="AAQ26" s="221"/>
      <c r="AAR26" s="221"/>
      <c r="AAS26" s="221"/>
      <c r="AAT26" s="221"/>
      <c r="AAU26" s="221"/>
      <c r="AAV26" s="221"/>
      <c r="AAW26" s="221"/>
      <c r="AAX26" s="221"/>
      <c r="AAY26" s="221"/>
      <c r="AAZ26" s="221"/>
      <c r="ABA26" s="221"/>
      <c r="ABB26" s="221"/>
      <c r="ABC26" s="221"/>
      <c r="ABD26" s="221"/>
      <c r="ABE26" s="221"/>
      <c r="ABF26" s="221"/>
      <c r="ABG26" s="221"/>
      <c r="ABH26" s="221"/>
      <c r="ABI26" s="221"/>
      <c r="ABJ26" s="221"/>
      <c r="ABK26" s="221"/>
      <c r="ABL26" s="221"/>
      <c r="ABM26" s="221"/>
      <c r="ABN26" s="221"/>
      <c r="ABO26" s="221"/>
      <c r="ABP26" s="221"/>
      <c r="ABQ26" s="221"/>
      <c r="ABR26" s="221"/>
      <c r="ABS26" s="221"/>
      <c r="ABT26" s="221"/>
      <c r="ABU26" s="221"/>
      <c r="ABV26" s="221"/>
      <c r="ABW26" s="221"/>
      <c r="ABX26" s="221"/>
      <c r="ABY26" s="221"/>
      <c r="ABZ26" s="221"/>
      <c r="ACA26" s="221"/>
      <c r="ACB26" s="221"/>
      <c r="ACC26" s="221"/>
      <c r="ACD26" s="221"/>
      <c r="ACE26" s="221"/>
      <c r="ACF26" s="221"/>
      <c r="ACG26" s="221"/>
      <c r="ACH26" s="221"/>
      <c r="ACI26" s="221"/>
      <c r="ACJ26" s="221"/>
      <c r="ACK26" s="221"/>
      <c r="ACL26" s="221"/>
      <c r="ACM26" s="221"/>
      <c r="ACN26" s="221"/>
      <c r="ACO26" s="221"/>
      <c r="ACP26" s="221"/>
      <c r="ACQ26" s="221"/>
      <c r="ACR26" s="221"/>
      <c r="ACS26" s="221"/>
      <c r="ACT26" s="221"/>
      <c r="ACU26" s="221"/>
      <c r="ACV26" s="221"/>
      <c r="ACW26" s="221"/>
      <c r="ACX26" s="221"/>
      <c r="ACY26" s="221"/>
      <c r="ACZ26" s="221"/>
      <c r="ADA26" s="221"/>
      <c r="ADB26" s="221"/>
      <c r="ADC26" s="221"/>
      <c r="ADD26" s="221"/>
      <c r="ADE26" s="221"/>
      <c r="ADF26" s="221"/>
      <c r="ADG26" s="221"/>
      <c r="ADH26" s="221"/>
      <c r="ADI26" s="221"/>
      <c r="ADJ26" s="221"/>
      <c r="ADK26" s="221"/>
      <c r="ADL26" s="221"/>
      <c r="ADM26" s="221"/>
      <c r="ADN26" s="221"/>
      <c r="ADO26" s="221"/>
      <c r="ADP26" s="221"/>
      <c r="ADQ26" s="221"/>
      <c r="ADR26" s="221"/>
      <c r="ADS26" s="221"/>
      <c r="ADT26" s="221"/>
      <c r="ADU26" s="221"/>
      <c r="ADV26" s="221"/>
      <c r="ADW26" s="221"/>
      <c r="ADX26" s="221"/>
      <c r="ADY26" s="221"/>
      <c r="ADZ26" s="221"/>
      <c r="AEA26" s="221"/>
      <c r="AEB26" s="221"/>
      <c r="AEC26" s="221"/>
      <c r="AED26" s="221"/>
      <c r="AEE26" s="221"/>
      <c r="AEF26" s="221"/>
      <c r="AEG26" s="221"/>
      <c r="AEH26" s="221"/>
      <c r="AEI26" s="221"/>
      <c r="AEJ26" s="221"/>
      <c r="AEK26" s="221"/>
      <c r="AEL26" s="221"/>
      <c r="AEM26" s="221"/>
      <c r="AEN26" s="221"/>
      <c r="AEO26" s="221"/>
      <c r="AEP26" s="221"/>
      <c r="AEQ26" s="221"/>
      <c r="AER26" s="221"/>
      <c r="AES26" s="221"/>
      <c r="AET26" s="221"/>
      <c r="AEU26" s="221"/>
      <c r="AEV26" s="221"/>
      <c r="AEW26" s="221"/>
      <c r="AEX26" s="221"/>
      <c r="AEY26" s="221"/>
      <c r="AEZ26" s="221"/>
      <c r="AFA26" s="221"/>
      <c r="AFB26" s="221"/>
      <c r="AFC26" s="221"/>
      <c r="AFD26" s="221"/>
      <c r="AFE26" s="221"/>
      <c r="AFF26" s="221"/>
      <c r="AFG26" s="221"/>
      <c r="AFH26" s="221"/>
      <c r="AFI26" s="221"/>
      <c r="AFJ26" s="221"/>
      <c r="AFK26" s="221"/>
      <c r="AFL26" s="221"/>
      <c r="AFM26" s="221"/>
      <c r="AFN26" s="221"/>
      <c r="AFO26" s="221"/>
      <c r="AFP26" s="221"/>
      <c r="AFQ26" s="221"/>
      <c r="AFR26" s="221"/>
      <c r="AFS26" s="221"/>
      <c r="AFT26" s="221"/>
      <c r="AFU26" s="221"/>
      <c r="AFV26" s="221"/>
      <c r="AFW26" s="221"/>
      <c r="AFX26" s="221"/>
      <c r="AFY26" s="221"/>
      <c r="AFZ26" s="221"/>
      <c r="AGA26" s="221"/>
      <c r="AGB26" s="221"/>
      <c r="AGC26" s="221"/>
      <c r="AGD26" s="221"/>
      <c r="AGE26" s="221"/>
      <c r="AGF26" s="221"/>
      <c r="AGG26" s="221"/>
      <c r="AGH26" s="221"/>
      <c r="AGI26" s="221"/>
      <c r="AGJ26" s="221"/>
      <c r="AGK26" s="221"/>
      <c r="AGL26" s="221"/>
      <c r="AGM26" s="221"/>
      <c r="AGN26" s="221"/>
      <c r="AGO26" s="221"/>
      <c r="AGP26" s="221"/>
      <c r="AGQ26" s="221"/>
      <c r="AGR26" s="221"/>
      <c r="AGS26" s="221"/>
      <c r="AGT26" s="221"/>
      <c r="AGU26" s="221"/>
      <c r="AGV26" s="221"/>
      <c r="AGW26" s="221"/>
      <c r="AGX26" s="221"/>
      <c r="AGY26" s="221"/>
      <c r="AGZ26" s="221"/>
      <c r="AHA26" s="221"/>
      <c r="AHB26" s="221"/>
      <c r="AHC26" s="221"/>
      <c r="AHD26" s="221"/>
      <c r="AHE26" s="221"/>
      <c r="AHF26" s="221"/>
      <c r="AHG26" s="221"/>
      <c r="AHH26" s="221"/>
      <c r="AHI26" s="221"/>
      <c r="AHJ26" s="221"/>
      <c r="AHK26" s="221"/>
      <c r="AHL26" s="221"/>
      <c r="AHM26" s="221"/>
      <c r="AHN26" s="221"/>
      <c r="AHO26" s="221"/>
      <c r="AHP26" s="221"/>
      <c r="AHQ26" s="221"/>
      <c r="AHR26" s="221"/>
      <c r="AHS26" s="221"/>
      <c r="AHT26" s="221"/>
      <c r="AHU26" s="221"/>
      <c r="AHV26" s="221"/>
      <c r="AHW26" s="221"/>
      <c r="AHX26" s="221"/>
      <c r="AHY26" s="221"/>
      <c r="AHZ26" s="221"/>
      <c r="AIA26" s="221"/>
      <c r="AIB26" s="221"/>
      <c r="AIC26" s="221"/>
      <c r="AID26" s="221"/>
      <c r="AIE26" s="221"/>
      <c r="AIF26" s="221"/>
      <c r="AIG26" s="221"/>
      <c r="AIH26" s="221"/>
      <c r="AII26" s="221"/>
      <c r="AIJ26" s="221"/>
      <c r="AIK26" s="221"/>
      <c r="AIL26" s="221"/>
      <c r="AIM26" s="221"/>
      <c r="AIN26" s="221"/>
      <c r="AIO26" s="221"/>
      <c r="AIP26" s="221"/>
      <c r="AIQ26" s="221"/>
      <c r="AIR26" s="221"/>
      <c r="AIS26" s="221"/>
      <c r="AIT26" s="221"/>
      <c r="AIU26" s="221"/>
      <c r="AIV26" s="221"/>
      <c r="AIW26" s="221"/>
      <c r="AIX26" s="221"/>
      <c r="AIY26" s="221"/>
      <c r="AIZ26" s="221"/>
      <c r="AJA26" s="221"/>
      <c r="AJB26" s="221"/>
      <c r="AJC26" s="221"/>
      <c r="AJD26" s="221"/>
      <c r="AJE26" s="221"/>
      <c r="AJF26" s="221"/>
      <c r="AJG26" s="221"/>
      <c r="AJH26" s="221"/>
      <c r="AJI26" s="221"/>
      <c r="AJJ26" s="221"/>
      <c r="AJK26" s="221"/>
      <c r="AJL26" s="221"/>
      <c r="AJM26" s="221"/>
      <c r="AJN26" s="221"/>
      <c r="AJO26" s="221"/>
      <c r="AJP26" s="221"/>
      <c r="AJQ26" s="221"/>
      <c r="AJR26" s="221"/>
      <c r="AJS26" s="221"/>
      <c r="AJT26" s="221"/>
      <c r="AJU26" s="221"/>
      <c r="AJV26" s="221"/>
      <c r="AJW26" s="221"/>
      <c r="AJX26" s="221"/>
      <c r="AJY26" s="221"/>
      <c r="AJZ26" s="221"/>
      <c r="AKA26" s="221"/>
      <c r="AKB26" s="221"/>
      <c r="AKC26" s="221"/>
      <c r="AKD26" s="221"/>
      <c r="AKE26" s="221"/>
      <c r="AKF26" s="221"/>
      <c r="AKG26" s="221"/>
      <c r="AKH26" s="221"/>
      <c r="AKI26" s="221"/>
      <c r="AKJ26" s="221"/>
      <c r="AKK26" s="221"/>
      <c r="AKL26" s="221"/>
      <c r="AKM26" s="221"/>
      <c r="AKN26" s="221"/>
      <c r="AKO26" s="221"/>
      <c r="AKP26" s="221"/>
      <c r="AKQ26" s="221"/>
      <c r="AKR26" s="221"/>
      <c r="AKS26" s="221"/>
      <c r="AKT26" s="221"/>
      <c r="AKU26" s="221"/>
      <c r="AKV26" s="221"/>
      <c r="AKW26" s="221"/>
      <c r="AKX26" s="221"/>
      <c r="AKY26" s="221"/>
      <c r="AKZ26" s="221"/>
      <c r="ALA26" s="221"/>
      <c r="ALB26" s="221"/>
      <c r="ALC26" s="221"/>
      <c r="ALD26" s="221"/>
      <c r="ALE26" s="221"/>
      <c r="ALF26" s="221"/>
      <c r="ALG26" s="221"/>
      <c r="ALH26" s="221"/>
      <c r="ALI26" s="221"/>
      <c r="ALJ26" s="221"/>
      <c r="ALK26" s="221"/>
      <c r="ALL26" s="221"/>
      <c r="ALM26" s="221"/>
      <c r="ALN26" s="221"/>
      <c r="ALO26" s="221"/>
      <c r="ALP26" s="221"/>
      <c r="ALQ26" s="221"/>
      <c r="ALR26" s="221"/>
      <c r="ALS26" s="221"/>
      <c r="ALT26" s="221"/>
      <c r="ALU26" s="221"/>
      <c r="ALV26" s="221"/>
      <c r="ALW26" s="221"/>
      <c r="ALX26" s="221"/>
      <c r="ALY26" s="221"/>
      <c r="ALZ26" s="221"/>
      <c r="AMA26" s="221"/>
      <c r="AMB26" s="221"/>
      <c r="AMC26" s="221"/>
      <c r="AMD26" s="221"/>
      <c r="AME26" s="221"/>
      <c r="AMF26" s="221"/>
      <c r="AMG26" s="221"/>
      <c r="AMH26" s="221"/>
      <c r="AMI26" s="221"/>
      <c r="AMJ26" s="221"/>
      <c r="AMK26" s="221"/>
    </row>
    <row r="27" spans="1:1025" s="225" customFormat="1" x14ac:dyDescent="0.25">
      <c r="A27" s="228" t="s">
        <v>271</v>
      </c>
      <c r="B27" s="228" t="s">
        <v>303</v>
      </c>
      <c r="C27" s="229" t="str">
        <f>'common foods'!$D$143</f>
        <v>05099</v>
      </c>
      <c r="D27" s="230">
        <v>1396</v>
      </c>
      <c r="E27" s="230">
        <v>27.4</v>
      </c>
      <c r="F27" s="230">
        <v>14.6</v>
      </c>
      <c r="G27" s="230">
        <v>0</v>
      </c>
      <c r="H27" s="230">
        <v>0</v>
      </c>
      <c r="I27" s="230">
        <v>0</v>
      </c>
      <c r="J27" s="230">
        <v>22.4</v>
      </c>
      <c r="K27" s="230">
        <v>45</v>
      </c>
      <c r="L27" s="228"/>
      <c r="M27" s="228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221"/>
      <c r="BZ27" s="221"/>
      <c r="CA27" s="221"/>
      <c r="CB27" s="221"/>
      <c r="CC27" s="221"/>
      <c r="CD27" s="221"/>
      <c r="CE27" s="221"/>
      <c r="CF27" s="221"/>
      <c r="CG27" s="221"/>
      <c r="CH27" s="221"/>
      <c r="CI27" s="221"/>
      <c r="CJ27" s="221"/>
      <c r="CK27" s="221"/>
      <c r="CL27" s="221"/>
      <c r="CM27" s="221"/>
      <c r="CN27" s="221"/>
      <c r="CO27" s="221"/>
      <c r="CP27" s="221"/>
      <c r="CQ27" s="221"/>
      <c r="CR27" s="221"/>
      <c r="CS27" s="221"/>
      <c r="CT27" s="221"/>
      <c r="CU27" s="221"/>
      <c r="CV27" s="221"/>
      <c r="CW27" s="221"/>
      <c r="CX27" s="221"/>
      <c r="CY27" s="221"/>
      <c r="CZ27" s="221"/>
      <c r="DA27" s="221"/>
      <c r="DB27" s="221"/>
      <c r="DC27" s="221"/>
      <c r="DD27" s="221"/>
      <c r="DE27" s="221"/>
      <c r="DF27" s="221"/>
      <c r="DG27" s="221"/>
      <c r="DH27" s="221"/>
      <c r="DI27" s="221"/>
      <c r="DJ27" s="221"/>
      <c r="DK27" s="221"/>
      <c r="DL27" s="221"/>
      <c r="DM27" s="221"/>
      <c r="DN27" s="221"/>
      <c r="DO27" s="221"/>
      <c r="DP27" s="221"/>
      <c r="DQ27" s="221"/>
      <c r="DR27" s="221"/>
      <c r="DS27" s="221"/>
      <c r="DT27" s="221"/>
      <c r="DU27" s="221"/>
      <c r="DV27" s="221"/>
      <c r="DW27" s="221"/>
      <c r="DX27" s="221"/>
      <c r="DY27" s="221"/>
      <c r="DZ27" s="221"/>
      <c r="EA27" s="221"/>
      <c r="EB27" s="221"/>
      <c r="EC27" s="221"/>
      <c r="ED27" s="221"/>
      <c r="EE27" s="221"/>
      <c r="EF27" s="221"/>
      <c r="EG27" s="221"/>
      <c r="EH27" s="221"/>
      <c r="EI27" s="221"/>
      <c r="EJ27" s="221"/>
      <c r="EK27" s="221"/>
      <c r="EL27" s="221"/>
      <c r="EM27" s="221"/>
      <c r="EN27" s="221"/>
      <c r="EO27" s="221"/>
      <c r="EP27" s="221"/>
      <c r="EQ27" s="221"/>
      <c r="ER27" s="221"/>
      <c r="ES27" s="221"/>
      <c r="ET27" s="221"/>
      <c r="EU27" s="221"/>
      <c r="EV27" s="221"/>
      <c r="EW27" s="221"/>
      <c r="EX27" s="221"/>
      <c r="EY27" s="221"/>
      <c r="EZ27" s="221"/>
      <c r="FA27" s="221"/>
      <c r="FB27" s="221"/>
      <c r="FC27" s="221"/>
      <c r="FD27" s="221"/>
      <c r="FE27" s="221"/>
      <c r="FF27" s="221"/>
      <c r="FG27" s="221"/>
      <c r="FH27" s="221"/>
      <c r="FI27" s="221"/>
      <c r="FJ27" s="221"/>
      <c r="FK27" s="221"/>
      <c r="FL27" s="221"/>
      <c r="FM27" s="221"/>
      <c r="FN27" s="221"/>
      <c r="FO27" s="221"/>
      <c r="FP27" s="221"/>
      <c r="FQ27" s="221"/>
      <c r="FR27" s="221"/>
      <c r="FS27" s="221"/>
      <c r="FT27" s="221"/>
      <c r="FU27" s="221"/>
      <c r="FV27" s="221"/>
      <c r="FW27" s="221"/>
      <c r="FX27" s="221"/>
      <c r="FY27" s="221"/>
      <c r="FZ27" s="221"/>
      <c r="GA27" s="221"/>
      <c r="GB27" s="221"/>
      <c r="GC27" s="221"/>
      <c r="GD27" s="221"/>
      <c r="GE27" s="221"/>
      <c r="GF27" s="221"/>
      <c r="GG27" s="221"/>
      <c r="GH27" s="221"/>
      <c r="GI27" s="221"/>
      <c r="GJ27" s="221"/>
      <c r="GK27" s="221"/>
      <c r="GL27" s="221"/>
      <c r="GM27" s="221"/>
      <c r="GN27" s="221"/>
      <c r="GO27" s="221"/>
      <c r="GP27" s="221"/>
      <c r="GQ27" s="221"/>
      <c r="GR27" s="221"/>
      <c r="GS27" s="221"/>
      <c r="GT27" s="221"/>
      <c r="GU27" s="221"/>
      <c r="GV27" s="221"/>
      <c r="GW27" s="221"/>
      <c r="GX27" s="221"/>
      <c r="GY27" s="221"/>
      <c r="GZ27" s="221"/>
      <c r="HA27" s="221"/>
      <c r="HB27" s="221"/>
      <c r="HC27" s="221"/>
      <c r="HD27" s="221"/>
      <c r="HE27" s="221"/>
      <c r="HF27" s="221"/>
      <c r="HG27" s="221"/>
      <c r="HH27" s="221"/>
      <c r="HI27" s="221"/>
      <c r="HJ27" s="221"/>
      <c r="HK27" s="221"/>
      <c r="HL27" s="221"/>
      <c r="HM27" s="221"/>
      <c r="HN27" s="221"/>
      <c r="HO27" s="221"/>
      <c r="HP27" s="221"/>
      <c r="HQ27" s="221"/>
      <c r="HR27" s="221"/>
      <c r="HS27" s="221"/>
      <c r="HT27" s="221"/>
      <c r="HU27" s="221"/>
      <c r="HV27" s="221"/>
      <c r="HW27" s="221"/>
      <c r="HX27" s="221"/>
      <c r="HY27" s="221"/>
      <c r="HZ27" s="221"/>
      <c r="IA27" s="221"/>
      <c r="IB27" s="221"/>
      <c r="IC27" s="221"/>
      <c r="ID27" s="221"/>
      <c r="IE27" s="221"/>
      <c r="IF27" s="221"/>
      <c r="IG27" s="221"/>
      <c r="IH27" s="221"/>
      <c r="II27" s="221"/>
      <c r="IJ27" s="221"/>
      <c r="IK27" s="221"/>
      <c r="IL27" s="221"/>
      <c r="IM27" s="221"/>
      <c r="IN27" s="221"/>
      <c r="IO27" s="221"/>
      <c r="IP27" s="221"/>
      <c r="IQ27" s="221"/>
      <c r="IR27" s="221"/>
      <c r="IS27" s="221"/>
      <c r="IT27" s="221"/>
      <c r="IU27" s="221"/>
      <c r="IV27" s="221"/>
      <c r="IW27" s="221"/>
      <c r="IX27" s="221"/>
      <c r="IY27" s="221"/>
      <c r="IZ27" s="221"/>
      <c r="JA27" s="221"/>
      <c r="JB27" s="221"/>
      <c r="JC27" s="221"/>
      <c r="JD27" s="221"/>
      <c r="JE27" s="221"/>
      <c r="JF27" s="221"/>
      <c r="JG27" s="221"/>
      <c r="JH27" s="221"/>
      <c r="JI27" s="221"/>
      <c r="JJ27" s="221"/>
      <c r="JK27" s="221"/>
      <c r="JL27" s="221"/>
      <c r="JM27" s="221"/>
      <c r="JN27" s="221"/>
      <c r="JO27" s="221"/>
      <c r="JP27" s="221"/>
      <c r="JQ27" s="221"/>
      <c r="JR27" s="221"/>
      <c r="JS27" s="221"/>
      <c r="JT27" s="221"/>
      <c r="JU27" s="221"/>
      <c r="JV27" s="221"/>
      <c r="JW27" s="221"/>
      <c r="JX27" s="221"/>
      <c r="JY27" s="221"/>
      <c r="JZ27" s="221"/>
      <c r="KA27" s="221"/>
      <c r="KB27" s="221"/>
      <c r="KC27" s="221"/>
      <c r="KD27" s="221"/>
      <c r="KE27" s="221"/>
      <c r="KF27" s="221"/>
      <c r="KG27" s="221"/>
      <c r="KH27" s="221"/>
      <c r="KI27" s="221"/>
      <c r="KJ27" s="221"/>
      <c r="KK27" s="221"/>
      <c r="KL27" s="221"/>
      <c r="KM27" s="221"/>
      <c r="KN27" s="221"/>
      <c r="KO27" s="221"/>
      <c r="KP27" s="221"/>
      <c r="KQ27" s="221"/>
      <c r="KR27" s="221"/>
      <c r="KS27" s="221"/>
      <c r="KT27" s="221"/>
      <c r="KU27" s="221"/>
      <c r="KV27" s="221"/>
      <c r="KW27" s="221"/>
      <c r="KX27" s="221"/>
      <c r="KY27" s="221"/>
      <c r="KZ27" s="221"/>
      <c r="LA27" s="221"/>
      <c r="LB27" s="221"/>
      <c r="LC27" s="221"/>
      <c r="LD27" s="221"/>
      <c r="LE27" s="221"/>
      <c r="LF27" s="221"/>
      <c r="LG27" s="221"/>
      <c r="LH27" s="221"/>
      <c r="LI27" s="221"/>
      <c r="LJ27" s="221"/>
      <c r="LK27" s="221"/>
      <c r="LL27" s="221"/>
      <c r="LM27" s="221"/>
      <c r="LN27" s="221"/>
      <c r="LO27" s="221"/>
      <c r="LP27" s="221"/>
      <c r="LQ27" s="221"/>
      <c r="LR27" s="221"/>
      <c r="LS27" s="221"/>
      <c r="LT27" s="221"/>
      <c r="LU27" s="221"/>
      <c r="LV27" s="221"/>
      <c r="LW27" s="221"/>
      <c r="LX27" s="221"/>
      <c r="LY27" s="221"/>
      <c r="LZ27" s="221"/>
      <c r="MA27" s="221"/>
      <c r="MB27" s="221"/>
      <c r="MC27" s="221"/>
      <c r="MD27" s="221"/>
      <c r="ME27" s="221"/>
      <c r="MF27" s="221"/>
      <c r="MG27" s="221"/>
      <c r="MH27" s="221"/>
      <c r="MI27" s="221"/>
      <c r="MJ27" s="221"/>
      <c r="MK27" s="221"/>
      <c r="ML27" s="221"/>
      <c r="MM27" s="221"/>
      <c r="MN27" s="221"/>
      <c r="MO27" s="221"/>
      <c r="MP27" s="221"/>
      <c r="MQ27" s="221"/>
      <c r="MR27" s="221"/>
      <c r="MS27" s="221"/>
      <c r="MT27" s="221"/>
      <c r="MU27" s="221"/>
      <c r="MV27" s="221"/>
      <c r="MW27" s="221"/>
      <c r="MX27" s="221"/>
      <c r="MY27" s="221"/>
      <c r="MZ27" s="221"/>
      <c r="NA27" s="221"/>
      <c r="NB27" s="221"/>
      <c r="NC27" s="221"/>
      <c r="ND27" s="221"/>
      <c r="NE27" s="221"/>
      <c r="NF27" s="221"/>
      <c r="NG27" s="221"/>
      <c r="NH27" s="221"/>
      <c r="NI27" s="221"/>
      <c r="NJ27" s="221"/>
      <c r="NK27" s="221"/>
      <c r="NL27" s="221"/>
      <c r="NM27" s="221"/>
      <c r="NN27" s="221"/>
      <c r="NO27" s="221"/>
      <c r="NP27" s="221"/>
      <c r="NQ27" s="221"/>
      <c r="NR27" s="221"/>
      <c r="NS27" s="221"/>
      <c r="NT27" s="221"/>
      <c r="NU27" s="221"/>
      <c r="NV27" s="221"/>
      <c r="NW27" s="221"/>
      <c r="NX27" s="221"/>
      <c r="NY27" s="221"/>
      <c r="NZ27" s="221"/>
      <c r="OA27" s="221"/>
      <c r="OB27" s="221"/>
      <c r="OC27" s="221"/>
      <c r="OD27" s="221"/>
      <c r="OE27" s="221"/>
      <c r="OF27" s="221"/>
      <c r="OG27" s="221"/>
      <c r="OH27" s="221"/>
      <c r="OI27" s="221"/>
      <c r="OJ27" s="221"/>
      <c r="OK27" s="221"/>
      <c r="OL27" s="221"/>
      <c r="OM27" s="221"/>
      <c r="ON27" s="221"/>
      <c r="OO27" s="221"/>
      <c r="OP27" s="221"/>
      <c r="OQ27" s="221"/>
      <c r="OR27" s="221"/>
      <c r="OS27" s="221"/>
      <c r="OT27" s="221"/>
      <c r="OU27" s="221"/>
      <c r="OV27" s="221"/>
      <c r="OW27" s="221"/>
      <c r="OX27" s="221"/>
      <c r="OY27" s="221"/>
      <c r="OZ27" s="221"/>
      <c r="PA27" s="221"/>
      <c r="PB27" s="221"/>
      <c r="PC27" s="221"/>
      <c r="PD27" s="221"/>
      <c r="PE27" s="221"/>
      <c r="PF27" s="221"/>
      <c r="PG27" s="221"/>
      <c r="PH27" s="221"/>
      <c r="PI27" s="221"/>
      <c r="PJ27" s="221"/>
      <c r="PK27" s="221"/>
      <c r="PL27" s="221"/>
      <c r="PM27" s="221"/>
      <c r="PN27" s="221"/>
      <c r="PO27" s="221"/>
      <c r="PP27" s="221"/>
      <c r="PQ27" s="221"/>
      <c r="PR27" s="221"/>
      <c r="PS27" s="221"/>
      <c r="PT27" s="221"/>
      <c r="PU27" s="221"/>
      <c r="PV27" s="221"/>
      <c r="PW27" s="221"/>
      <c r="PX27" s="221"/>
      <c r="PY27" s="221"/>
      <c r="PZ27" s="221"/>
      <c r="QA27" s="221"/>
      <c r="QB27" s="221"/>
      <c r="QC27" s="221"/>
      <c r="QD27" s="221"/>
      <c r="QE27" s="221"/>
      <c r="QF27" s="221"/>
      <c r="QG27" s="221"/>
      <c r="QH27" s="221"/>
      <c r="QI27" s="221"/>
      <c r="QJ27" s="221"/>
      <c r="QK27" s="221"/>
      <c r="QL27" s="221"/>
      <c r="QM27" s="221"/>
      <c r="QN27" s="221"/>
      <c r="QO27" s="221"/>
      <c r="QP27" s="221"/>
      <c r="QQ27" s="221"/>
      <c r="QR27" s="221"/>
      <c r="QS27" s="221"/>
      <c r="QT27" s="221"/>
      <c r="QU27" s="221"/>
      <c r="QV27" s="221"/>
      <c r="QW27" s="221"/>
      <c r="QX27" s="221"/>
      <c r="QY27" s="221"/>
      <c r="QZ27" s="221"/>
      <c r="RA27" s="221"/>
      <c r="RB27" s="221"/>
      <c r="RC27" s="221"/>
      <c r="RD27" s="221"/>
      <c r="RE27" s="221"/>
      <c r="RF27" s="221"/>
      <c r="RG27" s="221"/>
      <c r="RH27" s="221"/>
      <c r="RI27" s="221"/>
      <c r="RJ27" s="221"/>
      <c r="RK27" s="221"/>
      <c r="RL27" s="221"/>
      <c r="RM27" s="221"/>
      <c r="RN27" s="221"/>
      <c r="RO27" s="221"/>
      <c r="RP27" s="221"/>
      <c r="RQ27" s="221"/>
      <c r="RR27" s="221"/>
      <c r="RS27" s="221"/>
      <c r="RT27" s="221"/>
      <c r="RU27" s="221"/>
      <c r="RV27" s="221"/>
      <c r="RW27" s="221"/>
      <c r="RX27" s="221"/>
      <c r="RY27" s="221"/>
      <c r="RZ27" s="221"/>
      <c r="SA27" s="221"/>
      <c r="SB27" s="221"/>
      <c r="SC27" s="221"/>
      <c r="SD27" s="221"/>
      <c r="SE27" s="221"/>
      <c r="SF27" s="221"/>
      <c r="SG27" s="221"/>
      <c r="SH27" s="221"/>
      <c r="SI27" s="221"/>
      <c r="SJ27" s="221"/>
      <c r="SK27" s="221"/>
      <c r="SL27" s="221"/>
      <c r="SM27" s="221"/>
      <c r="SN27" s="221"/>
      <c r="SO27" s="221"/>
      <c r="SP27" s="221"/>
      <c r="SQ27" s="221"/>
      <c r="SR27" s="221"/>
      <c r="SS27" s="221"/>
      <c r="ST27" s="221"/>
      <c r="SU27" s="221"/>
      <c r="SV27" s="221"/>
      <c r="SW27" s="221"/>
      <c r="SX27" s="221"/>
      <c r="SY27" s="221"/>
      <c r="SZ27" s="221"/>
      <c r="TA27" s="221"/>
      <c r="TB27" s="221"/>
      <c r="TC27" s="221"/>
      <c r="TD27" s="221"/>
      <c r="TE27" s="221"/>
      <c r="TF27" s="221"/>
      <c r="TG27" s="221"/>
      <c r="TH27" s="221"/>
      <c r="TI27" s="221"/>
      <c r="TJ27" s="221"/>
      <c r="TK27" s="221"/>
      <c r="TL27" s="221"/>
      <c r="TM27" s="221"/>
      <c r="TN27" s="221"/>
      <c r="TO27" s="221"/>
      <c r="TP27" s="221"/>
      <c r="TQ27" s="221"/>
      <c r="TR27" s="221"/>
      <c r="TS27" s="221"/>
      <c r="TT27" s="221"/>
      <c r="TU27" s="221"/>
      <c r="TV27" s="221"/>
      <c r="TW27" s="221"/>
      <c r="TX27" s="221"/>
      <c r="TY27" s="221"/>
      <c r="TZ27" s="221"/>
      <c r="UA27" s="221"/>
      <c r="UB27" s="221"/>
      <c r="UC27" s="221"/>
      <c r="UD27" s="221"/>
      <c r="UE27" s="221"/>
      <c r="UF27" s="221"/>
      <c r="UG27" s="221"/>
      <c r="UH27" s="221"/>
      <c r="UI27" s="221"/>
      <c r="UJ27" s="221"/>
      <c r="UK27" s="221"/>
      <c r="UL27" s="221"/>
      <c r="UM27" s="221"/>
      <c r="UN27" s="221"/>
      <c r="UO27" s="221"/>
      <c r="UP27" s="221"/>
      <c r="UQ27" s="221"/>
      <c r="UR27" s="221"/>
      <c r="US27" s="221"/>
      <c r="UT27" s="221"/>
      <c r="UU27" s="221"/>
      <c r="UV27" s="221"/>
      <c r="UW27" s="221"/>
      <c r="UX27" s="221"/>
      <c r="UY27" s="221"/>
      <c r="UZ27" s="221"/>
      <c r="VA27" s="221"/>
      <c r="VB27" s="221"/>
      <c r="VC27" s="221"/>
      <c r="VD27" s="221"/>
      <c r="VE27" s="221"/>
      <c r="VF27" s="221"/>
      <c r="VG27" s="221"/>
      <c r="VH27" s="221"/>
      <c r="VI27" s="221"/>
      <c r="VJ27" s="221"/>
      <c r="VK27" s="221"/>
      <c r="VL27" s="221"/>
      <c r="VM27" s="221"/>
      <c r="VN27" s="221"/>
      <c r="VO27" s="221"/>
      <c r="VP27" s="221"/>
      <c r="VQ27" s="221"/>
      <c r="VR27" s="221"/>
      <c r="VS27" s="221"/>
      <c r="VT27" s="221"/>
      <c r="VU27" s="221"/>
      <c r="VV27" s="221"/>
      <c r="VW27" s="221"/>
      <c r="VX27" s="221"/>
      <c r="VY27" s="221"/>
      <c r="VZ27" s="221"/>
      <c r="WA27" s="221"/>
      <c r="WB27" s="221"/>
      <c r="WC27" s="221"/>
      <c r="WD27" s="221"/>
      <c r="WE27" s="221"/>
      <c r="WF27" s="221"/>
      <c r="WG27" s="221"/>
      <c r="WH27" s="221"/>
      <c r="WI27" s="221"/>
      <c r="WJ27" s="221"/>
      <c r="WK27" s="221"/>
      <c r="WL27" s="221"/>
      <c r="WM27" s="221"/>
      <c r="WN27" s="221"/>
      <c r="WO27" s="221"/>
      <c r="WP27" s="221"/>
      <c r="WQ27" s="221"/>
      <c r="WR27" s="221"/>
      <c r="WS27" s="221"/>
      <c r="WT27" s="221"/>
      <c r="WU27" s="221"/>
      <c r="WV27" s="221"/>
      <c r="WW27" s="221"/>
      <c r="WX27" s="221"/>
      <c r="WY27" s="221"/>
      <c r="WZ27" s="221"/>
      <c r="XA27" s="221"/>
      <c r="XB27" s="221"/>
      <c r="XC27" s="221"/>
      <c r="XD27" s="221"/>
      <c r="XE27" s="221"/>
      <c r="XF27" s="221"/>
      <c r="XG27" s="221"/>
      <c r="XH27" s="221"/>
      <c r="XI27" s="221"/>
      <c r="XJ27" s="221"/>
      <c r="XK27" s="221"/>
      <c r="XL27" s="221"/>
      <c r="XM27" s="221"/>
      <c r="XN27" s="221"/>
      <c r="XO27" s="221"/>
      <c r="XP27" s="221"/>
      <c r="XQ27" s="221"/>
      <c r="XR27" s="221"/>
      <c r="XS27" s="221"/>
      <c r="XT27" s="221"/>
      <c r="XU27" s="221"/>
      <c r="XV27" s="221"/>
      <c r="XW27" s="221"/>
      <c r="XX27" s="221"/>
      <c r="XY27" s="221"/>
      <c r="XZ27" s="221"/>
      <c r="YA27" s="221"/>
      <c r="YB27" s="221"/>
      <c r="YC27" s="221"/>
      <c r="YD27" s="221"/>
      <c r="YE27" s="221"/>
      <c r="YF27" s="221"/>
      <c r="YG27" s="221"/>
      <c r="YH27" s="221"/>
      <c r="YI27" s="221"/>
      <c r="YJ27" s="221"/>
      <c r="YK27" s="221"/>
      <c r="YL27" s="221"/>
      <c r="YM27" s="221"/>
      <c r="YN27" s="221"/>
      <c r="YO27" s="221"/>
      <c r="YP27" s="221"/>
      <c r="YQ27" s="221"/>
      <c r="YR27" s="221"/>
      <c r="YS27" s="221"/>
      <c r="YT27" s="221"/>
      <c r="YU27" s="221"/>
      <c r="YV27" s="221"/>
      <c r="YW27" s="221"/>
      <c r="YX27" s="221"/>
      <c r="YY27" s="221"/>
      <c r="YZ27" s="221"/>
      <c r="ZA27" s="221"/>
      <c r="ZB27" s="221"/>
      <c r="ZC27" s="221"/>
      <c r="ZD27" s="221"/>
      <c r="ZE27" s="221"/>
      <c r="ZF27" s="221"/>
      <c r="ZG27" s="221"/>
      <c r="ZH27" s="221"/>
      <c r="ZI27" s="221"/>
      <c r="ZJ27" s="221"/>
      <c r="ZK27" s="221"/>
      <c r="ZL27" s="221"/>
      <c r="ZM27" s="221"/>
      <c r="ZN27" s="221"/>
      <c r="ZO27" s="221"/>
      <c r="ZP27" s="221"/>
      <c r="ZQ27" s="221"/>
      <c r="ZR27" s="221"/>
      <c r="ZS27" s="221"/>
      <c r="ZT27" s="221"/>
      <c r="ZU27" s="221"/>
      <c r="ZV27" s="221"/>
      <c r="ZW27" s="221"/>
      <c r="ZX27" s="221"/>
      <c r="ZY27" s="221"/>
      <c r="ZZ27" s="221"/>
      <c r="AAA27" s="221"/>
      <c r="AAB27" s="221"/>
      <c r="AAC27" s="221"/>
      <c r="AAD27" s="221"/>
      <c r="AAE27" s="221"/>
      <c r="AAF27" s="221"/>
      <c r="AAG27" s="221"/>
      <c r="AAH27" s="221"/>
      <c r="AAI27" s="221"/>
      <c r="AAJ27" s="221"/>
      <c r="AAK27" s="221"/>
      <c r="AAL27" s="221"/>
      <c r="AAM27" s="221"/>
      <c r="AAN27" s="221"/>
      <c r="AAO27" s="221"/>
      <c r="AAP27" s="221"/>
      <c r="AAQ27" s="221"/>
      <c r="AAR27" s="221"/>
      <c r="AAS27" s="221"/>
      <c r="AAT27" s="221"/>
      <c r="AAU27" s="221"/>
      <c r="AAV27" s="221"/>
      <c r="AAW27" s="221"/>
      <c r="AAX27" s="221"/>
      <c r="AAY27" s="221"/>
      <c r="AAZ27" s="221"/>
      <c r="ABA27" s="221"/>
      <c r="ABB27" s="221"/>
      <c r="ABC27" s="221"/>
      <c r="ABD27" s="221"/>
      <c r="ABE27" s="221"/>
      <c r="ABF27" s="221"/>
      <c r="ABG27" s="221"/>
      <c r="ABH27" s="221"/>
      <c r="ABI27" s="221"/>
      <c r="ABJ27" s="221"/>
      <c r="ABK27" s="221"/>
      <c r="ABL27" s="221"/>
      <c r="ABM27" s="221"/>
      <c r="ABN27" s="221"/>
      <c r="ABO27" s="221"/>
      <c r="ABP27" s="221"/>
      <c r="ABQ27" s="221"/>
      <c r="ABR27" s="221"/>
      <c r="ABS27" s="221"/>
      <c r="ABT27" s="221"/>
      <c r="ABU27" s="221"/>
      <c r="ABV27" s="221"/>
      <c r="ABW27" s="221"/>
      <c r="ABX27" s="221"/>
      <c r="ABY27" s="221"/>
      <c r="ABZ27" s="221"/>
      <c r="ACA27" s="221"/>
      <c r="ACB27" s="221"/>
      <c r="ACC27" s="221"/>
      <c r="ACD27" s="221"/>
      <c r="ACE27" s="221"/>
      <c r="ACF27" s="221"/>
      <c r="ACG27" s="221"/>
      <c r="ACH27" s="221"/>
      <c r="ACI27" s="221"/>
      <c r="ACJ27" s="221"/>
      <c r="ACK27" s="221"/>
      <c r="ACL27" s="221"/>
      <c r="ACM27" s="221"/>
      <c r="ACN27" s="221"/>
      <c r="ACO27" s="221"/>
      <c r="ACP27" s="221"/>
      <c r="ACQ27" s="221"/>
      <c r="ACR27" s="221"/>
      <c r="ACS27" s="221"/>
      <c r="ACT27" s="221"/>
      <c r="ACU27" s="221"/>
      <c r="ACV27" s="221"/>
      <c r="ACW27" s="221"/>
      <c r="ACX27" s="221"/>
      <c r="ACY27" s="221"/>
      <c r="ACZ27" s="221"/>
      <c r="ADA27" s="221"/>
      <c r="ADB27" s="221"/>
      <c r="ADC27" s="221"/>
      <c r="ADD27" s="221"/>
      <c r="ADE27" s="221"/>
      <c r="ADF27" s="221"/>
      <c r="ADG27" s="221"/>
      <c r="ADH27" s="221"/>
      <c r="ADI27" s="221"/>
      <c r="ADJ27" s="221"/>
      <c r="ADK27" s="221"/>
      <c r="ADL27" s="221"/>
      <c r="ADM27" s="221"/>
      <c r="ADN27" s="221"/>
      <c r="ADO27" s="221"/>
      <c r="ADP27" s="221"/>
      <c r="ADQ27" s="221"/>
      <c r="ADR27" s="221"/>
      <c r="ADS27" s="221"/>
      <c r="ADT27" s="221"/>
      <c r="ADU27" s="221"/>
      <c r="ADV27" s="221"/>
      <c r="ADW27" s="221"/>
      <c r="ADX27" s="221"/>
      <c r="ADY27" s="221"/>
      <c r="ADZ27" s="221"/>
      <c r="AEA27" s="221"/>
      <c r="AEB27" s="221"/>
      <c r="AEC27" s="221"/>
      <c r="AED27" s="221"/>
      <c r="AEE27" s="221"/>
      <c r="AEF27" s="221"/>
      <c r="AEG27" s="221"/>
      <c r="AEH27" s="221"/>
      <c r="AEI27" s="221"/>
      <c r="AEJ27" s="221"/>
      <c r="AEK27" s="221"/>
      <c r="AEL27" s="221"/>
      <c r="AEM27" s="221"/>
      <c r="AEN27" s="221"/>
      <c r="AEO27" s="221"/>
      <c r="AEP27" s="221"/>
      <c r="AEQ27" s="221"/>
      <c r="AER27" s="221"/>
      <c r="AES27" s="221"/>
      <c r="AET27" s="221"/>
      <c r="AEU27" s="221"/>
      <c r="AEV27" s="221"/>
      <c r="AEW27" s="221"/>
      <c r="AEX27" s="221"/>
      <c r="AEY27" s="221"/>
      <c r="AEZ27" s="221"/>
      <c r="AFA27" s="221"/>
      <c r="AFB27" s="221"/>
      <c r="AFC27" s="221"/>
      <c r="AFD27" s="221"/>
      <c r="AFE27" s="221"/>
      <c r="AFF27" s="221"/>
      <c r="AFG27" s="221"/>
      <c r="AFH27" s="221"/>
      <c r="AFI27" s="221"/>
      <c r="AFJ27" s="221"/>
      <c r="AFK27" s="221"/>
      <c r="AFL27" s="221"/>
      <c r="AFM27" s="221"/>
      <c r="AFN27" s="221"/>
      <c r="AFO27" s="221"/>
      <c r="AFP27" s="221"/>
      <c r="AFQ27" s="221"/>
      <c r="AFR27" s="221"/>
      <c r="AFS27" s="221"/>
      <c r="AFT27" s="221"/>
      <c r="AFU27" s="221"/>
      <c r="AFV27" s="221"/>
      <c r="AFW27" s="221"/>
      <c r="AFX27" s="221"/>
      <c r="AFY27" s="221"/>
      <c r="AFZ27" s="221"/>
      <c r="AGA27" s="221"/>
      <c r="AGB27" s="221"/>
      <c r="AGC27" s="221"/>
      <c r="AGD27" s="221"/>
      <c r="AGE27" s="221"/>
      <c r="AGF27" s="221"/>
      <c r="AGG27" s="221"/>
      <c r="AGH27" s="221"/>
      <c r="AGI27" s="221"/>
      <c r="AGJ27" s="221"/>
      <c r="AGK27" s="221"/>
      <c r="AGL27" s="221"/>
      <c r="AGM27" s="221"/>
      <c r="AGN27" s="221"/>
      <c r="AGO27" s="221"/>
      <c r="AGP27" s="221"/>
      <c r="AGQ27" s="221"/>
      <c r="AGR27" s="221"/>
      <c r="AGS27" s="221"/>
      <c r="AGT27" s="221"/>
      <c r="AGU27" s="221"/>
      <c r="AGV27" s="221"/>
      <c r="AGW27" s="221"/>
      <c r="AGX27" s="221"/>
      <c r="AGY27" s="221"/>
      <c r="AGZ27" s="221"/>
      <c r="AHA27" s="221"/>
      <c r="AHB27" s="221"/>
      <c r="AHC27" s="221"/>
      <c r="AHD27" s="221"/>
      <c r="AHE27" s="221"/>
      <c r="AHF27" s="221"/>
      <c r="AHG27" s="221"/>
      <c r="AHH27" s="221"/>
      <c r="AHI27" s="221"/>
      <c r="AHJ27" s="221"/>
      <c r="AHK27" s="221"/>
      <c r="AHL27" s="221"/>
      <c r="AHM27" s="221"/>
      <c r="AHN27" s="221"/>
      <c r="AHO27" s="221"/>
      <c r="AHP27" s="221"/>
      <c r="AHQ27" s="221"/>
      <c r="AHR27" s="221"/>
      <c r="AHS27" s="221"/>
      <c r="AHT27" s="221"/>
      <c r="AHU27" s="221"/>
      <c r="AHV27" s="221"/>
      <c r="AHW27" s="221"/>
      <c r="AHX27" s="221"/>
      <c r="AHY27" s="221"/>
      <c r="AHZ27" s="221"/>
      <c r="AIA27" s="221"/>
      <c r="AIB27" s="221"/>
      <c r="AIC27" s="221"/>
      <c r="AID27" s="221"/>
      <c r="AIE27" s="221"/>
      <c r="AIF27" s="221"/>
      <c r="AIG27" s="221"/>
      <c r="AIH27" s="221"/>
      <c r="AII27" s="221"/>
      <c r="AIJ27" s="221"/>
      <c r="AIK27" s="221"/>
      <c r="AIL27" s="221"/>
      <c r="AIM27" s="221"/>
      <c r="AIN27" s="221"/>
      <c r="AIO27" s="221"/>
      <c r="AIP27" s="221"/>
      <c r="AIQ27" s="221"/>
      <c r="AIR27" s="221"/>
      <c r="AIS27" s="221"/>
      <c r="AIT27" s="221"/>
      <c r="AIU27" s="221"/>
      <c r="AIV27" s="221"/>
      <c r="AIW27" s="221"/>
      <c r="AIX27" s="221"/>
      <c r="AIY27" s="221"/>
      <c r="AIZ27" s="221"/>
      <c r="AJA27" s="221"/>
      <c r="AJB27" s="221"/>
      <c r="AJC27" s="221"/>
      <c r="AJD27" s="221"/>
      <c r="AJE27" s="221"/>
      <c r="AJF27" s="221"/>
      <c r="AJG27" s="221"/>
      <c r="AJH27" s="221"/>
      <c r="AJI27" s="221"/>
      <c r="AJJ27" s="221"/>
      <c r="AJK27" s="221"/>
      <c r="AJL27" s="221"/>
      <c r="AJM27" s="221"/>
      <c r="AJN27" s="221"/>
      <c r="AJO27" s="221"/>
      <c r="AJP27" s="221"/>
      <c r="AJQ27" s="221"/>
      <c r="AJR27" s="221"/>
      <c r="AJS27" s="221"/>
      <c r="AJT27" s="221"/>
      <c r="AJU27" s="221"/>
      <c r="AJV27" s="221"/>
      <c r="AJW27" s="221"/>
      <c r="AJX27" s="221"/>
      <c r="AJY27" s="221"/>
      <c r="AJZ27" s="221"/>
      <c r="AKA27" s="221"/>
      <c r="AKB27" s="221"/>
      <c r="AKC27" s="221"/>
      <c r="AKD27" s="221"/>
      <c r="AKE27" s="221"/>
      <c r="AKF27" s="221"/>
      <c r="AKG27" s="221"/>
      <c r="AKH27" s="221"/>
      <c r="AKI27" s="221"/>
      <c r="AKJ27" s="221"/>
      <c r="AKK27" s="221"/>
      <c r="AKL27" s="221"/>
      <c r="AKM27" s="221"/>
      <c r="AKN27" s="221"/>
      <c r="AKO27" s="221"/>
      <c r="AKP27" s="221"/>
      <c r="AKQ27" s="221"/>
      <c r="AKR27" s="221"/>
      <c r="AKS27" s="221"/>
      <c r="AKT27" s="221"/>
      <c r="AKU27" s="221"/>
      <c r="AKV27" s="221"/>
      <c r="AKW27" s="221"/>
      <c r="AKX27" s="221"/>
      <c r="AKY27" s="221"/>
      <c r="AKZ27" s="221"/>
      <c r="ALA27" s="221"/>
      <c r="ALB27" s="221"/>
      <c r="ALC27" s="221"/>
      <c r="ALD27" s="221"/>
      <c r="ALE27" s="221"/>
      <c r="ALF27" s="221"/>
      <c r="ALG27" s="221"/>
      <c r="ALH27" s="221"/>
      <c r="ALI27" s="221"/>
      <c r="ALJ27" s="221"/>
      <c r="ALK27" s="221"/>
      <c r="ALL27" s="221"/>
      <c r="ALM27" s="221"/>
      <c r="ALN27" s="221"/>
      <c r="ALO27" s="221"/>
      <c r="ALP27" s="221"/>
      <c r="ALQ27" s="221"/>
      <c r="ALR27" s="221"/>
      <c r="ALS27" s="221"/>
      <c r="ALT27" s="221"/>
      <c r="ALU27" s="221"/>
      <c r="ALV27" s="221"/>
      <c r="ALW27" s="221"/>
      <c r="ALX27" s="221"/>
      <c r="ALY27" s="221"/>
      <c r="ALZ27" s="221"/>
      <c r="AMA27" s="221"/>
      <c r="AMB27" s="221"/>
      <c r="AMC27" s="221"/>
      <c r="AMD27" s="221"/>
      <c r="AME27" s="221"/>
      <c r="AMF27" s="221"/>
      <c r="AMG27" s="221"/>
      <c r="AMH27" s="221"/>
      <c r="AMI27" s="221"/>
      <c r="AMJ27" s="221"/>
      <c r="AMK27" s="221"/>
    </row>
    <row r="28" spans="1:1025" s="225" customFormat="1" x14ac:dyDescent="0.25">
      <c r="A28" s="221" t="s">
        <v>271</v>
      </c>
      <c r="B28" s="221" t="s">
        <v>309</v>
      </c>
      <c r="C28" s="227" t="str">
        <f>'common foods'!$D$146</f>
        <v>07094</v>
      </c>
      <c r="D28" s="224">
        <v>796.12</v>
      </c>
      <c r="E28" s="224">
        <v>10.84</v>
      </c>
      <c r="F28" s="224">
        <v>7.0990000000000002</v>
      </c>
      <c r="G28" s="224">
        <v>19.920000000000002</v>
      </c>
      <c r="H28" s="224">
        <v>19.899999999999999</v>
      </c>
      <c r="I28" s="224">
        <v>0</v>
      </c>
      <c r="J28" s="224">
        <v>3.32</v>
      </c>
      <c r="K28" s="224">
        <v>45</v>
      </c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221"/>
      <c r="GN28" s="221"/>
      <c r="GO28" s="221"/>
      <c r="GP28" s="221"/>
      <c r="GQ28" s="221"/>
      <c r="GR28" s="221"/>
      <c r="GS28" s="221"/>
      <c r="GT28" s="221"/>
      <c r="GU28" s="221"/>
      <c r="GV28" s="221"/>
      <c r="GW28" s="221"/>
      <c r="GX28" s="221"/>
      <c r="GY28" s="221"/>
      <c r="GZ28" s="221"/>
      <c r="HA28" s="221"/>
      <c r="HB28" s="221"/>
      <c r="HC28" s="221"/>
      <c r="HD28" s="221"/>
      <c r="HE28" s="221"/>
      <c r="HF28" s="221"/>
      <c r="HG28" s="221"/>
      <c r="HH28" s="221"/>
      <c r="HI28" s="221"/>
      <c r="HJ28" s="221"/>
      <c r="HK28" s="221"/>
      <c r="HL28" s="221"/>
      <c r="HM28" s="221"/>
      <c r="HN28" s="221"/>
      <c r="HO28" s="221"/>
      <c r="HP28" s="221"/>
      <c r="HQ28" s="221"/>
      <c r="HR28" s="221"/>
      <c r="HS28" s="221"/>
      <c r="HT28" s="221"/>
      <c r="HU28" s="221"/>
      <c r="HV28" s="221"/>
      <c r="HW28" s="221"/>
      <c r="HX28" s="221"/>
      <c r="HY28" s="221"/>
      <c r="HZ28" s="221"/>
      <c r="IA28" s="221"/>
      <c r="IB28" s="221"/>
      <c r="IC28" s="221"/>
      <c r="ID28" s="221"/>
      <c r="IE28" s="221"/>
      <c r="IF28" s="221"/>
      <c r="IG28" s="221"/>
      <c r="IH28" s="221"/>
      <c r="II28" s="221"/>
      <c r="IJ28" s="221"/>
      <c r="IK28" s="221"/>
      <c r="IL28" s="221"/>
      <c r="IM28" s="221"/>
      <c r="IN28" s="221"/>
      <c r="IO28" s="221"/>
      <c r="IP28" s="221"/>
      <c r="IQ28" s="221"/>
      <c r="IR28" s="221"/>
      <c r="IS28" s="221"/>
      <c r="IT28" s="221"/>
      <c r="IU28" s="221"/>
      <c r="IV28" s="221"/>
      <c r="IW28" s="221"/>
      <c r="IX28" s="221"/>
      <c r="IY28" s="221"/>
      <c r="IZ28" s="221"/>
      <c r="JA28" s="221"/>
      <c r="JB28" s="221"/>
      <c r="JC28" s="221"/>
      <c r="JD28" s="221"/>
      <c r="JE28" s="221"/>
      <c r="JF28" s="221"/>
      <c r="JG28" s="221"/>
      <c r="JH28" s="221"/>
      <c r="JI28" s="221"/>
      <c r="JJ28" s="221"/>
      <c r="JK28" s="221"/>
      <c r="JL28" s="221"/>
      <c r="JM28" s="221"/>
      <c r="JN28" s="221"/>
      <c r="JO28" s="221"/>
      <c r="JP28" s="221"/>
      <c r="JQ28" s="221"/>
      <c r="JR28" s="221"/>
      <c r="JS28" s="221"/>
      <c r="JT28" s="221"/>
      <c r="JU28" s="221"/>
      <c r="JV28" s="221"/>
      <c r="JW28" s="221"/>
      <c r="JX28" s="221"/>
      <c r="JY28" s="221"/>
      <c r="JZ28" s="221"/>
      <c r="KA28" s="221"/>
      <c r="KB28" s="221"/>
      <c r="KC28" s="221"/>
      <c r="KD28" s="221"/>
      <c r="KE28" s="221"/>
      <c r="KF28" s="221"/>
      <c r="KG28" s="221"/>
      <c r="KH28" s="221"/>
      <c r="KI28" s="221"/>
      <c r="KJ28" s="221"/>
      <c r="KK28" s="221"/>
      <c r="KL28" s="221"/>
      <c r="KM28" s="221"/>
      <c r="KN28" s="221"/>
      <c r="KO28" s="221"/>
      <c r="KP28" s="221"/>
      <c r="KQ28" s="221"/>
      <c r="KR28" s="221"/>
      <c r="KS28" s="221"/>
      <c r="KT28" s="221"/>
      <c r="KU28" s="221"/>
      <c r="KV28" s="221"/>
      <c r="KW28" s="221"/>
      <c r="KX28" s="221"/>
      <c r="KY28" s="221"/>
      <c r="KZ28" s="221"/>
      <c r="LA28" s="221"/>
      <c r="LB28" s="221"/>
      <c r="LC28" s="221"/>
      <c r="LD28" s="221"/>
      <c r="LE28" s="221"/>
      <c r="LF28" s="221"/>
      <c r="LG28" s="221"/>
      <c r="LH28" s="221"/>
      <c r="LI28" s="221"/>
      <c r="LJ28" s="221"/>
      <c r="LK28" s="221"/>
      <c r="LL28" s="221"/>
      <c r="LM28" s="221"/>
      <c r="LN28" s="221"/>
      <c r="LO28" s="221"/>
      <c r="LP28" s="221"/>
      <c r="LQ28" s="221"/>
      <c r="LR28" s="221"/>
      <c r="LS28" s="221"/>
      <c r="LT28" s="221"/>
      <c r="LU28" s="221"/>
      <c r="LV28" s="221"/>
      <c r="LW28" s="221"/>
      <c r="LX28" s="221"/>
      <c r="LY28" s="221"/>
      <c r="LZ28" s="221"/>
      <c r="MA28" s="221"/>
      <c r="MB28" s="221"/>
      <c r="MC28" s="221"/>
      <c r="MD28" s="221"/>
      <c r="ME28" s="221"/>
      <c r="MF28" s="221"/>
      <c r="MG28" s="221"/>
      <c r="MH28" s="221"/>
      <c r="MI28" s="221"/>
      <c r="MJ28" s="221"/>
      <c r="MK28" s="221"/>
      <c r="ML28" s="221"/>
      <c r="MM28" s="221"/>
      <c r="MN28" s="221"/>
      <c r="MO28" s="221"/>
      <c r="MP28" s="221"/>
      <c r="MQ28" s="221"/>
      <c r="MR28" s="221"/>
      <c r="MS28" s="221"/>
      <c r="MT28" s="221"/>
      <c r="MU28" s="221"/>
      <c r="MV28" s="221"/>
      <c r="MW28" s="221"/>
      <c r="MX28" s="221"/>
      <c r="MY28" s="221"/>
      <c r="MZ28" s="221"/>
      <c r="NA28" s="221"/>
      <c r="NB28" s="221"/>
      <c r="NC28" s="221"/>
      <c r="ND28" s="221"/>
      <c r="NE28" s="221"/>
      <c r="NF28" s="221"/>
      <c r="NG28" s="221"/>
      <c r="NH28" s="221"/>
      <c r="NI28" s="221"/>
      <c r="NJ28" s="221"/>
      <c r="NK28" s="221"/>
      <c r="NL28" s="221"/>
      <c r="NM28" s="221"/>
      <c r="NN28" s="221"/>
      <c r="NO28" s="221"/>
      <c r="NP28" s="221"/>
      <c r="NQ28" s="221"/>
      <c r="NR28" s="221"/>
      <c r="NS28" s="221"/>
      <c r="NT28" s="221"/>
      <c r="NU28" s="221"/>
      <c r="NV28" s="221"/>
      <c r="NW28" s="221"/>
      <c r="NX28" s="221"/>
      <c r="NY28" s="221"/>
      <c r="NZ28" s="221"/>
      <c r="OA28" s="221"/>
      <c r="OB28" s="221"/>
      <c r="OC28" s="221"/>
      <c r="OD28" s="221"/>
      <c r="OE28" s="221"/>
      <c r="OF28" s="221"/>
      <c r="OG28" s="221"/>
      <c r="OH28" s="221"/>
      <c r="OI28" s="221"/>
      <c r="OJ28" s="221"/>
      <c r="OK28" s="221"/>
      <c r="OL28" s="221"/>
      <c r="OM28" s="221"/>
      <c r="ON28" s="221"/>
      <c r="OO28" s="221"/>
      <c r="OP28" s="221"/>
      <c r="OQ28" s="221"/>
      <c r="OR28" s="221"/>
      <c r="OS28" s="221"/>
      <c r="OT28" s="221"/>
      <c r="OU28" s="221"/>
      <c r="OV28" s="221"/>
      <c r="OW28" s="221"/>
      <c r="OX28" s="221"/>
      <c r="OY28" s="221"/>
      <c r="OZ28" s="221"/>
      <c r="PA28" s="221"/>
      <c r="PB28" s="221"/>
      <c r="PC28" s="221"/>
      <c r="PD28" s="221"/>
      <c r="PE28" s="221"/>
      <c r="PF28" s="221"/>
      <c r="PG28" s="221"/>
      <c r="PH28" s="221"/>
      <c r="PI28" s="221"/>
      <c r="PJ28" s="221"/>
      <c r="PK28" s="221"/>
      <c r="PL28" s="221"/>
      <c r="PM28" s="221"/>
      <c r="PN28" s="221"/>
      <c r="PO28" s="221"/>
      <c r="PP28" s="221"/>
      <c r="PQ28" s="221"/>
      <c r="PR28" s="221"/>
      <c r="PS28" s="221"/>
      <c r="PT28" s="221"/>
      <c r="PU28" s="221"/>
      <c r="PV28" s="221"/>
      <c r="PW28" s="221"/>
      <c r="PX28" s="221"/>
      <c r="PY28" s="221"/>
      <c r="PZ28" s="221"/>
      <c r="QA28" s="221"/>
      <c r="QB28" s="221"/>
      <c r="QC28" s="221"/>
      <c r="QD28" s="221"/>
      <c r="QE28" s="221"/>
      <c r="QF28" s="221"/>
      <c r="QG28" s="221"/>
      <c r="QH28" s="221"/>
      <c r="QI28" s="221"/>
      <c r="QJ28" s="221"/>
      <c r="QK28" s="221"/>
      <c r="QL28" s="221"/>
      <c r="QM28" s="221"/>
      <c r="QN28" s="221"/>
      <c r="QO28" s="221"/>
      <c r="QP28" s="221"/>
      <c r="QQ28" s="221"/>
      <c r="QR28" s="221"/>
      <c r="QS28" s="221"/>
      <c r="QT28" s="221"/>
      <c r="QU28" s="221"/>
      <c r="QV28" s="221"/>
      <c r="QW28" s="221"/>
      <c r="QX28" s="221"/>
      <c r="QY28" s="221"/>
      <c r="QZ28" s="221"/>
      <c r="RA28" s="221"/>
      <c r="RB28" s="221"/>
      <c r="RC28" s="221"/>
      <c r="RD28" s="221"/>
      <c r="RE28" s="221"/>
      <c r="RF28" s="221"/>
      <c r="RG28" s="221"/>
      <c r="RH28" s="221"/>
      <c r="RI28" s="221"/>
      <c r="RJ28" s="221"/>
      <c r="RK28" s="221"/>
      <c r="RL28" s="221"/>
      <c r="RM28" s="221"/>
      <c r="RN28" s="221"/>
      <c r="RO28" s="221"/>
      <c r="RP28" s="221"/>
      <c r="RQ28" s="221"/>
      <c r="RR28" s="221"/>
      <c r="RS28" s="221"/>
      <c r="RT28" s="221"/>
      <c r="RU28" s="221"/>
      <c r="RV28" s="221"/>
      <c r="RW28" s="221"/>
      <c r="RX28" s="221"/>
      <c r="RY28" s="221"/>
      <c r="RZ28" s="221"/>
      <c r="SA28" s="221"/>
      <c r="SB28" s="221"/>
      <c r="SC28" s="221"/>
      <c r="SD28" s="221"/>
      <c r="SE28" s="221"/>
      <c r="SF28" s="221"/>
      <c r="SG28" s="221"/>
      <c r="SH28" s="221"/>
      <c r="SI28" s="221"/>
      <c r="SJ28" s="221"/>
      <c r="SK28" s="221"/>
      <c r="SL28" s="221"/>
      <c r="SM28" s="221"/>
      <c r="SN28" s="221"/>
      <c r="SO28" s="221"/>
      <c r="SP28" s="221"/>
      <c r="SQ28" s="221"/>
      <c r="SR28" s="221"/>
      <c r="SS28" s="221"/>
      <c r="ST28" s="221"/>
      <c r="SU28" s="221"/>
      <c r="SV28" s="221"/>
      <c r="SW28" s="221"/>
      <c r="SX28" s="221"/>
      <c r="SY28" s="221"/>
      <c r="SZ28" s="221"/>
      <c r="TA28" s="221"/>
      <c r="TB28" s="221"/>
      <c r="TC28" s="221"/>
      <c r="TD28" s="221"/>
      <c r="TE28" s="221"/>
      <c r="TF28" s="221"/>
      <c r="TG28" s="221"/>
      <c r="TH28" s="221"/>
      <c r="TI28" s="221"/>
      <c r="TJ28" s="221"/>
      <c r="TK28" s="221"/>
      <c r="TL28" s="221"/>
      <c r="TM28" s="221"/>
      <c r="TN28" s="221"/>
      <c r="TO28" s="221"/>
      <c r="TP28" s="221"/>
      <c r="TQ28" s="221"/>
      <c r="TR28" s="221"/>
      <c r="TS28" s="221"/>
      <c r="TT28" s="221"/>
      <c r="TU28" s="221"/>
      <c r="TV28" s="221"/>
      <c r="TW28" s="221"/>
      <c r="TX28" s="221"/>
      <c r="TY28" s="221"/>
      <c r="TZ28" s="221"/>
      <c r="UA28" s="221"/>
      <c r="UB28" s="221"/>
      <c r="UC28" s="221"/>
      <c r="UD28" s="221"/>
      <c r="UE28" s="221"/>
      <c r="UF28" s="221"/>
      <c r="UG28" s="221"/>
      <c r="UH28" s="221"/>
      <c r="UI28" s="221"/>
      <c r="UJ28" s="221"/>
      <c r="UK28" s="221"/>
      <c r="UL28" s="221"/>
      <c r="UM28" s="221"/>
      <c r="UN28" s="221"/>
      <c r="UO28" s="221"/>
      <c r="UP28" s="221"/>
      <c r="UQ28" s="221"/>
      <c r="UR28" s="221"/>
      <c r="US28" s="221"/>
      <c r="UT28" s="221"/>
      <c r="UU28" s="221"/>
      <c r="UV28" s="221"/>
      <c r="UW28" s="221"/>
      <c r="UX28" s="221"/>
      <c r="UY28" s="221"/>
      <c r="UZ28" s="221"/>
      <c r="VA28" s="221"/>
      <c r="VB28" s="221"/>
      <c r="VC28" s="221"/>
      <c r="VD28" s="221"/>
      <c r="VE28" s="221"/>
      <c r="VF28" s="221"/>
      <c r="VG28" s="221"/>
      <c r="VH28" s="221"/>
      <c r="VI28" s="221"/>
      <c r="VJ28" s="221"/>
      <c r="VK28" s="221"/>
      <c r="VL28" s="221"/>
      <c r="VM28" s="221"/>
      <c r="VN28" s="221"/>
      <c r="VO28" s="221"/>
      <c r="VP28" s="221"/>
      <c r="VQ28" s="221"/>
      <c r="VR28" s="221"/>
      <c r="VS28" s="221"/>
      <c r="VT28" s="221"/>
      <c r="VU28" s="221"/>
      <c r="VV28" s="221"/>
      <c r="VW28" s="221"/>
      <c r="VX28" s="221"/>
      <c r="VY28" s="221"/>
      <c r="VZ28" s="221"/>
      <c r="WA28" s="221"/>
      <c r="WB28" s="221"/>
      <c r="WC28" s="221"/>
      <c r="WD28" s="221"/>
      <c r="WE28" s="221"/>
      <c r="WF28" s="221"/>
      <c r="WG28" s="221"/>
      <c r="WH28" s="221"/>
      <c r="WI28" s="221"/>
      <c r="WJ28" s="221"/>
      <c r="WK28" s="221"/>
      <c r="WL28" s="221"/>
      <c r="WM28" s="221"/>
      <c r="WN28" s="221"/>
      <c r="WO28" s="221"/>
      <c r="WP28" s="221"/>
      <c r="WQ28" s="221"/>
      <c r="WR28" s="221"/>
      <c r="WS28" s="221"/>
      <c r="WT28" s="221"/>
      <c r="WU28" s="221"/>
      <c r="WV28" s="221"/>
      <c r="WW28" s="221"/>
      <c r="WX28" s="221"/>
      <c r="WY28" s="221"/>
      <c r="WZ28" s="221"/>
      <c r="XA28" s="221"/>
      <c r="XB28" s="221"/>
      <c r="XC28" s="221"/>
      <c r="XD28" s="221"/>
      <c r="XE28" s="221"/>
      <c r="XF28" s="221"/>
      <c r="XG28" s="221"/>
      <c r="XH28" s="221"/>
      <c r="XI28" s="221"/>
      <c r="XJ28" s="221"/>
      <c r="XK28" s="221"/>
      <c r="XL28" s="221"/>
      <c r="XM28" s="221"/>
      <c r="XN28" s="221"/>
      <c r="XO28" s="221"/>
      <c r="XP28" s="221"/>
      <c r="XQ28" s="221"/>
      <c r="XR28" s="221"/>
      <c r="XS28" s="221"/>
      <c r="XT28" s="221"/>
      <c r="XU28" s="221"/>
      <c r="XV28" s="221"/>
      <c r="XW28" s="221"/>
      <c r="XX28" s="221"/>
      <c r="XY28" s="221"/>
      <c r="XZ28" s="221"/>
      <c r="YA28" s="221"/>
      <c r="YB28" s="221"/>
      <c r="YC28" s="221"/>
      <c r="YD28" s="221"/>
      <c r="YE28" s="221"/>
      <c r="YF28" s="221"/>
      <c r="YG28" s="221"/>
      <c r="YH28" s="221"/>
      <c r="YI28" s="221"/>
      <c r="YJ28" s="221"/>
      <c r="YK28" s="221"/>
      <c r="YL28" s="221"/>
      <c r="YM28" s="221"/>
      <c r="YN28" s="221"/>
      <c r="YO28" s="221"/>
      <c r="YP28" s="221"/>
      <c r="YQ28" s="221"/>
      <c r="YR28" s="221"/>
      <c r="YS28" s="221"/>
      <c r="YT28" s="221"/>
      <c r="YU28" s="221"/>
      <c r="YV28" s="221"/>
      <c r="YW28" s="221"/>
      <c r="YX28" s="221"/>
      <c r="YY28" s="221"/>
      <c r="YZ28" s="221"/>
      <c r="ZA28" s="221"/>
      <c r="ZB28" s="221"/>
      <c r="ZC28" s="221"/>
      <c r="ZD28" s="221"/>
      <c r="ZE28" s="221"/>
      <c r="ZF28" s="221"/>
      <c r="ZG28" s="221"/>
      <c r="ZH28" s="221"/>
      <c r="ZI28" s="221"/>
      <c r="ZJ28" s="221"/>
      <c r="ZK28" s="221"/>
      <c r="ZL28" s="221"/>
      <c r="ZM28" s="221"/>
      <c r="ZN28" s="221"/>
      <c r="ZO28" s="221"/>
      <c r="ZP28" s="221"/>
      <c r="ZQ28" s="221"/>
      <c r="ZR28" s="221"/>
      <c r="ZS28" s="221"/>
      <c r="ZT28" s="221"/>
      <c r="ZU28" s="221"/>
      <c r="ZV28" s="221"/>
      <c r="ZW28" s="221"/>
      <c r="ZX28" s="221"/>
      <c r="ZY28" s="221"/>
      <c r="ZZ28" s="221"/>
      <c r="AAA28" s="221"/>
      <c r="AAB28" s="221"/>
      <c r="AAC28" s="221"/>
      <c r="AAD28" s="221"/>
      <c r="AAE28" s="221"/>
      <c r="AAF28" s="221"/>
      <c r="AAG28" s="221"/>
      <c r="AAH28" s="221"/>
      <c r="AAI28" s="221"/>
      <c r="AAJ28" s="221"/>
      <c r="AAK28" s="221"/>
      <c r="AAL28" s="221"/>
      <c r="AAM28" s="221"/>
      <c r="AAN28" s="221"/>
      <c r="AAO28" s="221"/>
      <c r="AAP28" s="221"/>
      <c r="AAQ28" s="221"/>
      <c r="AAR28" s="221"/>
      <c r="AAS28" s="221"/>
      <c r="AAT28" s="221"/>
      <c r="AAU28" s="221"/>
      <c r="AAV28" s="221"/>
      <c r="AAW28" s="221"/>
      <c r="AAX28" s="221"/>
      <c r="AAY28" s="221"/>
      <c r="AAZ28" s="221"/>
      <c r="ABA28" s="221"/>
      <c r="ABB28" s="221"/>
      <c r="ABC28" s="221"/>
      <c r="ABD28" s="221"/>
      <c r="ABE28" s="221"/>
      <c r="ABF28" s="221"/>
      <c r="ABG28" s="221"/>
      <c r="ABH28" s="221"/>
      <c r="ABI28" s="221"/>
      <c r="ABJ28" s="221"/>
      <c r="ABK28" s="221"/>
      <c r="ABL28" s="221"/>
      <c r="ABM28" s="221"/>
      <c r="ABN28" s="221"/>
      <c r="ABO28" s="221"/>
      <c r="ABP28" s="221"/>
      <c r="ABQ28" s="221"/>
      <c r="ABR28" s="221"/>
      <c r="ABS28" s="221"/>
      <c r="ABT28" s="221"/>
      <c r="ABU28" s="221"/>
      <c r="ABV28" s="221"/>
      <c r="ABW28" s="221"/>
      <c r="ABX28" s="221"/>
      <c r="ABY28" s="221"/>
      <c r="ABZ28" s="221"/>
      <c r="ACA28" s="221"/>
      <c r="ACB28" s="221"/>
      <c r="ACC28" s="221"/>
      <c r="ACD28" s="221"/>
      <c r="ACE28" s="221"/>
      <c r="ACF28" s="221"/>
      <c r="ACG28" s="221"/>
      <c r="ACH28" s="221"/>
      <c r="ACI28" s="221"/>
      <c r="ACJ28" s="221"/>
      <c r="ACK28" s="221"/>
      <c r="ACL28" s="221"/>
      <c r="ACM28" s="221"/>
      <c r="ACN28" s="221"/>
      <c r="ACO28" s="221"/>
      <c r="ACP28" s="221"/>
      <c r="ACQ28" s="221"/>
      <c r="ACR28" s="221"/>
      <c r="ACS28" s="221"/>
      <c r="ACT28" s="221"/>
      <c r="ACU28" s="221"/>
      <c r="ACV28" s="221"/>
      <c r="ACW28" s="221"/>
      <c r="ACX28" s="221"/>
      <c r="ACY28" s="221"/>
      <c r="ACZ28" s="221"/>
      <c r="ADA28" s="221"/>
      <c r="ADB28" s="221"/>
      <c r="ADC28" s="221"/>
      <c r="ADD28" s="221"/>
      <c r="ADE28" s="221"/>
      <c r="ADF28" s="221"/>
      <c r="ADG28" s="221"/>
      <c r="ADH28" s="221"/>
      <c r="ADI28" s="221"/>
      <c r="ADJ28" s="221"/>
      <c r="ADK28" s="221"/>
      <c r="ADL28" s="221"/>
      <c r="ADM28" s="221"/>
      <c r="ADN28" s="221"/>
      <c r="ADO28" s="221"/>
      <c r="ADP28" s="221"/>
      <c r="ADQ28" s="221"/>
      <c r="ADR28" s="221"/>
      <c r="ADS28" s="221"/>
      <c r="ADT28" s="221"/>
      <c r="ADU28" s="221"/>
      <c r="ADV28" s="221"/>
      <c r="ADW28" s="221"/>
      <c r="ADX28" s="221"/>
      <c r="ADY28" s="221"/>
      <c r="ADZ28" s="221"/>
      <c r="AEA28" s="221"/>
      <c r="AEB28" s="221"/>
      <c r="AEC28" s="221"/>
      <c r="AED28" s="221"/>
      <c r="AEE28" s="221"/>
      <c r="AEF28" s="221"/>
      <c r="AEG28" s="221"/>
      <c r="AEH28" s="221"/>
      <c r="AEI28" s="221"/>
      <c r="AEJ28" s="221"/>
      <c r="AEK28" s="221"/>
      <c r="AEL28" s="221"/>
      <c r="AEM28" s="221"/>
      <c r="AEN28" s="221"/>
      <c r="AEO28" s="221"/>
      <c r="AEP28" s="221"/>
      <c r="AEQ28" s="221"/>
      <c r="AER28" s="221"/>
      <c r="AES28" s="221"/>
      <c r="AET28" s="221"/>
      <c r="AEU28" s="221"/>
      <c r="AEV28" s="221"/>
      <c r="AEW28" s="221"/>
      <c r="AEX28" s="221"/>
      <c r="AEY28" s="221"/>
      <c r="AEZ28" s="221"/>
      <c r="AFA28" s="221"/>
      <c r="AFB28" s="221"/>
      <c r="AFC28" s="221"/>
      <c r="AFD28" s="221"/>
      <c r="AFE28" s="221"/>
      <c r="AFF28" s="221"/>
      <c r="AFG28" s="221"/>
      <c r="AFH28" s="221"/>
      <c r="AFI28" s="221"/>
      <c r="AFJ28" s="221"/>
      <c r="AFK28" s="221"/>
      <c r="AFL28" s="221"/>
      <c r="AFM28" s="221"/>
      <c r="AFN28" s="221"/>
      <c r="AFO28" s="221"/>
      <c r="AFP28" s="221"/>
      <c r="AFQ28" s="221"/>
      <c r="AFR28" s="221"/>
      <c r="AFS28" s="221"/>
      <c r="AFT28" s="221"/>
      <c r="AFU28" s="221"/>
      <c r="AFV28" s="221"/>
      <c r="AFW28" s="221"/>
      <c r="AFX28" s="221"/>
      <c r="AFY28" s="221"/>
      <c r="AFZ28" s="221"/>
      <c r="AGA28" s="221"/>
      <c r="AGB28" s="221"/>
      <c r="AGC28" s="221"/>
      <c r="AGD28" s="221"/>
      <c r="AGE28" s="221"/>
      <c r="AGF28" s="221"/>
      <c r="AGG28" s="221"/>
      <c r="AGH28" s="221"/>
      <c r="AGI28" s="221"/>
      <c r="AGJ28" s="221"/>
      <c r="AGK28" s="221"/>
      <c r="AGL28" s="221"/>
      <c r="AGM28" s="221"/>
      <c r="AGN28" s="221"/>
      <c r="AGO28" s="221"/>
      <c r="AGP28" s="221"/>
      <c r="AGQ28" s="221"/>
      <c r="AGR28" s="221"/>
      <c r="AGS28" s="221"/>
      <c r="AGT28" s="221"/>
      <c r="AGU28" s="221"/>
      <c r="AGV28" s="221"/>
      <c r="AGW28" s="221"/>
      <c r="AGX28" s="221"/>
      <c r="AGY28" s="221"/>
      <c r="AGZ28" s="221"/>
      <c r="AHA28" s="221"/>
      <c r="AHB28" s="221"/>
      <c r="AHC28" s="221"/>
      <c r="AHD28" s="221"/>
      <c r="AHE28" s="221"/>
      <c r="AHF28" s="221"/>
      <c r="AHG28" s="221"/>
      <c r="AHH28" s="221"/>
      <c r="AHI28" s="221"/>
      <c r="AHJ28" s="221"/>
      <c r="AHK28" s="221"/>
      <c r="AHL28" s="221"/>
      <c r="AHM28" s="221"/>
      <c r="AHN28" s="221"/>
      <c r="AHO28" s="221"/>
      <c r="AHP28" s="221"/>
      <c r="AHQ28" s="221"/>
      <c r="AHR28" s="221"/>
      <c r="AHS28" s="221"/>
      <c r="AHT28" s="221"/>
      <c r="AHU28" s="221"/>
      <c r="AHV28" s="221"/>
      <c r="AHW28" s="221"/>
      <c r="AHX28" s="221"/>
      <c r="AHY28" s="221"/>
      <c r="AHZ28" s="221"/>
      <c r="AIA28" s="221"/>
      <c r="AIB28" s="221"/>
      <c r="AIC28" s="221"/>
      <c r="AID28" s="221"/>
      <c r="AIE28" s="221"/>
      <c r="AIF28" s="221"/>
      <c r="AIG28" s="221"/>
      <c r="AIH28" s="221"/>
      <c r="AII28" s="221"/>
      <c r="AIJ28" s="221"/>
      <c r="AIK28" s="221"/>
      <c r="AIL28" s="221"/>
      <c r="AIM28" s="221"/>
      <c r="AIN28" s="221"/>
      <c r="AIO28" s="221"/>
      <c r="AIP28" s="221"/>
      <c r="AIQ28" s="221"/>
      <c r="AIR28" s="221"/>
      <c r="AIS28" s="221"/>
      <c r="AIT28" s="221"/>
      <c r="AIU28" s="221"/>
      <c r="AIV28" s="221"/>
      <c r="AIW28" s="221"/>
      <c r="AIX28" s="221"/>
      <c r="AIY28" s="221"/>
      <c r="AIZ28" s="221"/>
      <c r="AJA28" s="221"/>
      <c r="AJB28" s="221"/>
      <c r="AJC28" s="221"/>
      <c r="AJD28" s="221"/>
      <c r="AJE28" s="221"/>
      <c r="AJF28" s="221"/>
      <c r="AJG28" s="221"/>
      <c r="AJH28" s="221"/>
      <c r="AJI28" s="221"/>
      <c r="AJJ28" s="221"/>
      <c r="AJK28" s="221"/>
      <c r="AJL28" s="221"/>
      <c r="AJM28" s="221"/>
      <c r="AJN28" s="221"/>
      <c r="AJO28" s="221"/>
      <c r="AJP28" s="221"/>
      <c r="AJQ28" s="221"/>
      <c r="AJR28" s="221"/>
      <c r="AJS28" s="221"/>
      <c r="AJT28" s="221"/>
      <c r="AJU28" s="221"/>
      <c r="AJV28" s="221"/>
      <c r="AJW28" s="221"/>
      <c r="AJX28" s="221"/>
      <c r="AJY28" s="221"/>
      <c r="AJZ28" s="221"/>
      <c r="AKA28" s="221"/>
      <c r="AKB28" s="221"/>
      <c r="AKC28" s="221"/>
      <c r="AKD28" s="221"/>
      <c r="AKE28" s="221"/>
      <c r="AKF28" s="221"/>
      <c r="AKG28" s="221"/>
      <c r="AKH28" s="221"/>
      <c r="AKI28" s="221"/>
      <c r="AKJ28" s="221"/>
      <c r="AKK28" s="221"/>
      <c r="AKL28" s="221"/>
      <c r="AKM28" s="221"/>
      <c r="AKN28" s="221"/>
      <c r="AKO28" s="221"/>
      <c r="AKP28" s="221"/>
      <c r="AKQ28" s="221"/>
      <c r="AKR28" s="221"/>
      <c r="AKS28" s="221"/>
      <c r="AKT28" s="221"/>
      <c r="AKU28" s="221"/>
      <c r="AKV28" s="221"/>
      <c r="AKW28" s="221"/>
      <c r="AKX28" s="221"/>
      <c r="AKY28" s="221"/>
      <c r="AKZ28" s="221"/>
      <c r="ALA28" s="221"/>
      <c r="ALB28" s="221"/>
      <c r="ALC28" s="221"/>
      <c r="ALD28" s="221"/>
      <c r="ALE28" s="221"/>
      <c r="ALF28" s="221"/>
      <c r="ALG28" s="221"/>
      <c r="ALH28" s="221"/>
      <c r="ALI28" s="221"/>
      <c r="ALJ28" s="221"/>
      <c r="ALK28" s="221"/>
      <c r="ALL28" s="221"/>
      <c r="ALM28" s="221"/>
      <c r="ALN28" s="221"/>
      <c r="ALO28" s="221"/>
      <c r="ALP28" s="221"/>
      <c r="ALQ28" s="221"/>
      <c r="ALR28" s="221"/>
      <c r="ALS28" s="221"/>
      <c r="ALT28" s="221"/>
      <c r="ALU28" s="221"/>
      <c r="ALV28" s="221"/>
      <c r="ALW28" s="221"/>
      <c r="ALX28" s="221"/>
      <c r="ALY28" s="221"/>
      <c r="ALZ28" s="221"/>
      <c r="AMA28" s="221"/>
      <c r="AMB28" s="221"/>
      <c r="AMC28" s="221"/>
      <c r="AMD28" s="221"/>
      <c r="AME28" s="221"/>
      <c r="AMF28" s="221"/>
      <c r="AMG28" s="221"/>
      <c r="AMH28" s="221"/>
      <c r="AMI28" s="221"/>
      <c r="AMJ28" s="221"/>
      <c r="AMK28" s="221"/>
    </row>
    <row r="29" spans="1:1025" s="225" customFormat="1" x14ac:dyDescent="0.25">
      <c r="A29" s="226" t="s">
        <v>154</v>
      </c>
      <c r="B29" s="221" t="s">
        <v>159</v>
      </c>
      <c r="C29" s="227" t="str">
        <f>'common foods'!$D$74</f>
        <v>04059</v>
      </c>
      <c r="D29" s="224">
        <v>160.68</v>
      </c>
      <c r="E29" s="224">
        <v>0.26</v>
      </c>
      <c r="F29" s="224">
        <v>0.14499999999999999</v>
      </c>
      <c r="G29" s="224">
        <v>4.95</v>
      </c>
      <c r="H29" s="224">
        <v>4.95</v>
      </c>
      <c r="I29" s="224">
        <v>0</v>
      </c>
      <c r="J29" s="224">
        <v>3.93</v>
      </c>
      <c r="K29" s="224">
        <v>38.67</v>
      </c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221"/>
      <c r="BZ29" s="221"/>
      <c r="CA29" s="221"/>
      <c r="CB29" s="221"/>
      <c r="CC29" s="221"/>
      <c r="CD29" s="221"/>
      <c r="CE29" s="221"/>
      <c r="CF29" s="221"/>
      <c r="CG29" s="221"/>
      <c r="CH29" s="221"/>
      <c r="CI29" s="221"/>
      <c r="CJ29" s="221"/>
      <c r="CK29" s="221"/>
      <c r="CL29" s="221"/>
      <c r="CM29" s="221"/>
      <c r="CN29" s="221"/>
      <c r="CO29" s="221"/>
      <c r="CP29" s="221"/>
      <c r="CQ29" s="221"/>
      <c r="CR29" s="221"/>
      <c r="CS29" s="221"/>
      <c r="CT29" s="221"/>
      <c r="CU29" s="221"/>
      <c r="CV29" s="221"/>
      <c r="CW29" s="221"/>
      <c r="CX29" s="221"/>
      <c r="CY29" s="221"/>
      <c r="CZ29" s="221"/>
      <c r="DA29" s="221"/>
      <c r="DB29" s="221"/>
      <c r="DC29" s="221"/>
      <c r="DD29" s="221"/>
      <c r="DE29" s="221"/>
      <c r="DF29" s="221"/>
      <c r="DG29" s="221"/>
      <c r="DH29" s="221"/>
      <c r="DI29" s="221"/>
      <c r="DJ29" s="221"/>
      <c r="DK29" s="221"/>
      <c r="DL29" s="221"/>
      <c r="DM29" s="221"/>
      <c r="DN29" s="221"/>
      <c r="DO29" s="221"/>
      <c r="DP29" s="221"/>
      <c r="DQ29" s="221"/>
      <c r="DR29" s="221"/>
      <c r="DS29" s="221"/>
      <c r="DT29" s="221"/>
      <c r="DU29" s="221"/>
      <c r="DV29" s="221"/>
      <c r="DW29" s="221"/>
      <c r="DX29" s="221"/>
      <c r="DY29" s="221"/>
      <c r="DZ29" s="221"/>
      <c r="EA29" s="221"/>
      <c r="EB29" s="221"/>
      <c r="EC29" s="221"/>
      <c r="ED29" s="221"/>
      <c r="EE29" s="221"/>
      <c r="EF29" s="221"/>
      <c r="EG29" s="221"/>
      <c r="EH29" s="221"/>
      <c r="EI29" s="221"/>
      <c r="EJ29" s="221"/>
      <c r="EK29" s="221"/>
      <c r="EL29" s="221"/>
      <c r="EM29" s="221"/>
      <c r="EN29" s="221"/>
      <c r="EO29" s="221"/>
      <c r="EP29" s="221"/>
      <c r="EQ29" s="221"/>
      <c r="ER29" s="221"/>
      <c r="ES29" s="221"/>
      <c r="ET29" s="221"/>
      <c r="EU29" s="221"/>
      <c r="EV29" s="221"/>
      <c r="EW29" s="221"/>
      <c r="EX29" s="221"/>
      <c r="EY29" s="221"/>
      <c r="EZ29" s="221"/>
      <c r="FA29" s="221"/>
      <c r="FB29" s="221"/>
      <c r="FC29" s="221"/>
      <c r="FD29" s="221"/>
      <c r="FE29" s="221"/>
      <c r="FF29" s="221"/>
      <c r="FG29" s="221"/>
      <c r="FH29" s="221"/>
      <c r="FI29" s="221"/>
      <c r="FJ29" s="221"/>
      <c r="FK29" s="221"/>
      <c r="FL29" s="221"/>
      <c r="FM29" s="221"/>
      <c r="FN29" s="221"/>
      <c r="FO29" s="221"/>
      <c r="FP29" s="221"/>
      <c r="FQ29" s="221"/>
      <c r="FR29" s="221"/>
      <c r="FS29" s="221"/>
      <c r="FT29" s="221"/>
      <c r="FU29" s="221"/>
      <c r="FV29" s="221"/>
      <c r="FW29" s="221"/>
      <c r="FX29" s="221"/>
      <c r="FY29" s="221"/>
      <c r="FZ29" s="221"/>
      <c r="GA29" s="221"/>
      <c r="GB29" s="221"/>
      <c r="GC29" s="221"/>
      <c r="GD29" s="221"/>
      <c r="GE29" s="221"/>
      <c r="GF29" s="221"/>
      <c r="GG29" s="221"/>
      <c r="GH29" s="221"/>
      <c r="GI29" s="221"/>
      <c r="GJ29" s="221"/>
      <c r="GK29" s="221"/>
      <c r="GL29" s="221"/>
      <c r="GM29" s="221"/>
      <c r="GN29" s="221"/>
      <c r="GO29" s="221"/>
      <c r="GP29" s="221"/>
      <c r="GQ29" s="221"/>
      <c r="GR29" s="221"/>
      <c r="GS29" s="221"/>
      <c r="GT29" s="221"/>
      <c r="GU29" s="221"/>
      <c r="GV29" s="221"/>
      <c r="GW29" s="221"/>
      <c r="GX29" s="221"/>
      <c r="GY29" s="221"/>
      <c r="GZ29" s="221"/>
      <c r="HA29" s="221"/>
      <c r="HB29" s="221"/>
      <c r="HC29" s="221"/>
      <c r="HD29" s="221"/>
      <c r="HE29" s="221"/>
      <c r="HF29" s="221"/>
      <c r="HG29" s="221"/>
      <c r="HH29" s="221"/>
      <c r="HI29" s="221"/>
      <c r="HJ29" s="221"/>
      <c r="HK29" s="221"/>
      <c r="HL29" s="221"/>
      <c r="HM29" s="221"/>
      <c r="HN29" s="221"/>
      <c r="HO29" s="221"/>
      <c r="HP29" s="221"/>
      <c r="HQ29" s="221"/>
      <c r="HR29" s="221"/>
      <c r="HS29" s="221"/>
      <c r="HT29" s="221"/>
      <c r="HU29" s="221"/>
      <c r="HV29" s="221"/>
      <c r="HW29" s="221"/>
      <c r="HX29" s="221"/>
      <c r="HY29" s="221"/>
      <c r="HZ29" s="221"/>
      <c r="IA29" s="221"/>
      <c r="IB29" s="221"/>
      <c r="IC29" s="221"/>
      <c r="ID29" s="221"/>
      <c r="IE29" s="221"/>
      <c r="IF29" s="221"/>
      <c r="IG29" s="221"/>
      <c r="IH29" s="221"/>
      <c r="II29" s="221"/>
      <c r="IJ29" s="221"/>
      <c r="IK29" s="221"/>
      <c r="IL29" s="221"/>
      <c r="IM29" s="221"/>
      <c r="IN29" s="221"/>
      <c r="IO29" s="221"/>
      <c r="IP29" s="221"/>
      <c r="IQ29" s="221"/>
      <c r="IR29" s="221"/>
      <c r="IS29" s="221"/>
      <c r="IT29" s="221"/>
      <c r="IU29" s="221"/>
      <c r="IV29" s="221"/>
      <c r="IW29" s="221"/>
      <c r="IX29" s="221"/>
      <c r="IY29" s="221"/>
      <c r="IZ29" s="221"/>
      <c r="JA29" s="221"/>
      <c r="JB29" s="221"/>
      <c r="JC29" s="221"/>
      <c r="JD29" s="221"/>
      <c r="JE29" s="221"/>
      <c r="JF29" s="221"/>
      <c r="JG29" s="221"/>
      <c r="JH29" s="221"/>
      <c r="JI29" s="221"/>
      <c r="JJ29" s="221"/>
      <c r="JK29" s="221"/>
      <c r="JL29" s="221"/>
      <c r="JM29" s="221"/>
      <c r="JN29" s="221"/>
      <c r="JO29" s="221"/>
      <c r="JP29" s="221"/>
      <c r="JQ29" s="221"/>
      <c r="JR29" s="221"/>
      <c r="JS29" s="221"/>
      <c r="JT29" s="221"/>
      <c r="JU29" s="221"/>
      <c r="JV29" s="221"/>
      <c r="JW29" s="221"/>
      <c r="JX29" s="221"/>
      <c r="JY29" s="221"/>
      <c r="JZ29" s="221"/>
      <c r="KA29" s="221"/>
      <c r="KB29" s="221"/>
      <c r="KC29" s="221"/>
      <c r="KD29" s="221"/>
      <c r="KE29" s="221"/>
      <c r="KF29" s="221"/>
      <c r="KG29" s="221"/>
      <c r="KH29" s="221"/>
      <c r="KI29" s="221"/>
      <c r="KJ29" s="221"/>
      <c r="KK29" s="221"/>
      <c r="KL29" s="221"/>
      <c r="KM29" s="221"/>
      <c r="KN29" s="221"/>
      <c r="KO29" s="221"/>
      <c r="KP29" s="221"/>
      <c r="KQ29" s="221"/>
      <c r="KR29" s="221"/>
      <c r="KS29" s="221"/>
      <c r="KT29" s="221"/>
      <c r="KU29" s="221"/>
      <c r="KV29" s="221"/>
      <c r="KW29" s="221"/>
      <c r="KX29" s="221"/>
      <c r="KY29" s="221"/>
      <c r="KZ29" s="221"/>
      <c r="LA29" s="221"/>
      <c r="LB29" s="221"/>
      <c r="LC29" s="221"/>
      <c r="LD29" s="221"/>
      <c r="LE29" s="221"/>
      <c r="LF29" s="221"/>
      <c r="LG29" s="221"/>
      <c r="LH29" s="221"/>
      <c r="LI29" s="221"/>
      <c r="LJ29" s="221"/>
      <c r="LK29" s="221"/>
      <c r="LL29" s="221"/>
      <c r="LM29" s="221"/>
      <c r="LN29" s="221"/>
      <c r="LO29" s="221"/>
      <c r="LP29" s="221"/>
      <c r="LQ29" s="221"/>
      <c r="LR29" s="221"/>
      <c r="LS29" s="221"/>
      <c r="LT29" s="221"/>
      <c r="LU29" s="221"/>
      <c r="LV29" s="221"/>
      <c r="LW29" s="221"/>
      <c r="LX29" s="221"/>
      <c r="LY29" s="221"/>
      <c r="LZ29" s="221"/>
      <c r="MA29" s="221"/>
      <c r="MB29" s="221"/>
      <c r="MC29" s="221"/>
      <c r="MD29" s="221"/>
      <c r="ME29" s="221"/>
      <c r="MF29" s="221"/>
      <c r="MG29" s="221"/>
      <c r="MH29" s="221"/>
      <c r="MI29" s="221"/>
      <c r="MJ29" s="221"/>
      <c r="MK29" s="221"/>
      <c r="ML29" s="221"/>
      <c r="MM29" s="221"/>
      <c r="MN29" s="221"/>
      <c r="MO29" s="221"/>
      <c r="MP29" s="221"/>
      <c r="MQ29" s="221"/>
      <c r="MR29" s="221"/>
      <c r="MS29" s="221"/>
      <c r="MT29" s="221"/>
      <c r="MU29" s="221"/>
      <c r="MV29" s="221"/>
      <c r="MW29" s="221"/>
      <c r="MX29" s="221"/>
      <c r="MY29" s="221"/>
      <c r="MZ29" s="221"/>
      <c r="NA29" s="221"/>
      <c r="NB29" s="221"/>
      <c r="NC29" s="221"/>
      <c r="ND29" s="221"/>
      <c r="NE29" s="221"/>
      <c r="NF29" s="221"/>
      <c r="NG29" s="221"/>
      <c r="NH29" s="221"/>
      <c r="NI29" s="221"/>
      <c r="NJ29" s="221"/>
      <c r="NK29" s="221"/>
      <c r="NL29" s="221"/>
      <c r="NM29" s="221"/>
      <c r="NN29" s="221"/>
      <c r="NO29" s="221"/>
      <c r="NP29" s="221"/>
      <c r="NQ29" s="221"/>
      <c r="NR29" s="221"/>
      <c r="NS29" s="221"/>
      <c r="NT29" s="221"/>
      <c r="NU29" s="221"/>
      <c r="NV29" s="221"/>
      <c r="NW29" s="221"/>
      <c r="NX29" s="221"/>
      <c r="NY29" s="221"/>
      <c r="NZ29" s="221"/>
      <c r="OA29" s="221"/>
      <c r="OB29" s="221"/>
      <c r="OC29" s="221"/>
      <c r="OD29" s="221"/>
      <c r="OE29" s="221"/>
      <c r="OF29" s="221"/>
      <c r="OG29" s="221"/>
      <c r="OH29" s="221"/>
      <c r="OI29" s="221"/>
      <c r="OJ29" s="221"/>
      <c r="OK29" s="221"/>
      <c r="OL29" s="221"/>
      <c r="OM29" s="221"/>
      <c r="ON29" s="221"/>
      <c r="OO29" s="221"/>
      <c r="OP29" s="221"/>
      <c r="OQ29" s="221"/>
      <c r="OR29" s="221"/>
      <c r="OS29" s="221"/>
      <c r="OT29" s="221"/>
      <c r="OU29" s="221"/>
      <c r="OV29" s="221"/>
      <c r="OW29" s="221"/>
      <c r="OX29" s="221"/>
      <c r="OY29" s="221"/>
      <c r="OZ29" s="221"/>
      <c r="PA29" s="221"/>
      <c r="PB29" s="221"/>
      <c r="PC29" s="221"/>
      <c r="PD29" s="221"/>
      <c r="PE29" s="221"/>
      <c r="PF29" s="221"/>
      <c r="PG29" s="221"/>
      <c r="PH29" s="221"/>
      <c r="PI29" s="221"/>
      <c r="PJ29" s="221"/>
      <c r="PK29" s="221"/>
      <c r="PL29" s="221"/>
      <c r="PM29" s="221"/>
      <c r="PN29" s="221"/>
      <c r="PO29" s="221"/>
      <c r="PP29" s="221"/>
      <c r="PQ29" s="221"/>
      <c r="PR29" s="221"/>
      <c r="PS29" s="221"/>
      <c r="PT29" s="221"/>
      <c r="PU29" s="221"/>
      <c r="PV29" s="221"/>
      <c r="PW29" s="221"/>
      <c r="PX29" s="221"/>
      <c r="PY29" s="221"/>
      <c r="PZ29" s="221"/>
      <c r="QA29" s="221"/>
      <c r="QB29" s="221"/>
      <c r="QC29" s="221"/>
      <c r="QD29" s="221"/>
      <c r="QE29" s="221"/>
      <c r="QF29" s="221"/>
      <c r="QG29" s="221"/>
      <c r="QH29" s="221"/>
      <c r="QI29" s="221"/>
      <c r="QJ29" s="221"/>
      <c r="QK29" s="221"/>
      <c r="QL29" s="221"/>
      <c r="QM29" s="221"/>
      <c r="QN29" s="221"/>
      <c r="QO29" s="221"/>
      <c r="QP29" s="221"/>
      <c r="QQ29" s="221"/>
      <c r="QR29" s="221"/>
      <c r="QS29" s="221"/>
      <c r="QT29" s="221"/>
      <c r="QU29" s="221"/>
      <c r="QV29" s="221"/>
      <c r="QW29" s="221"/>
      <c r="QX29" s="221"/>
      <c r="QY29" s="221"/>
      <c r="QZ29" s="221"/>
      <c r="RA29" s="221"/>
      <c r="RB29" s="221"/>
      <c r="RC29" s="221"/>
      <c r="RD29" s="221"/>
      <c r="RE29" s="221"/>
      <c r="RF29" s="221"/>
      <c r="RG29" s="221"/>
      <c r="RH29" s="221"/>
      <c r="RI29" s="221"/>
      <c r="RJ29" s="221"/>
      <c r="RK29" s="221"/>
      <c r="RL29" s="221"/>
      <c r="RM29" s="221"/>
      <c r="RN29" s="221"/>
      <c r="RO29" s="221"/>
      <c r="RP29" s="221"/>
      <c r="RQ29" s="221"/>
      <c r="RR29" s="221"/>
      <c r="RS29" s="221"/>
      <c r="RT29" s="221"/>
      <c r="RU29" s="221"/>
      <c r="RV29" s="221"/>
      <c r="RW29" s="221"/>
      <c r="RX29" s="221"/>
      <c r="RY29" s="221"/>
      <c r="RZ29" s="221"/>
      <c r="SA29" s="221"/>
      <c r="SB29" s="221"/>
      <c r="SC29" s="221"/>
      <c r="SD29" s="221"/>
      <c r="SE29" s="221"/>
      <c r="SF29" s="221"/>
      <c r="SG29" s="221"/>
      <c r="SH29" s="221"/>
      <c r="SI29" s="221"/>
      <c r="SJ29" s="221"/>
      <c r="SK29" s="221"/>
      <c r="SL29" s="221"/>
      <c r="SM29" s="221"/>
      <c r="SN29" s="221"/>
      <c r="SO29" s="221"/>
      <c r="SP29" s="221"/>
      <c r="SQ29" s="221"/>
      <c r="SR29" s="221"/>
      <c r="SS29" s="221"/>
      <c r="ST29" s="221"/>
      <c r="SU29" s="221"/>
      <c r="SV29" s="221"/>
      <c r="SW29" s="221"/>
      <c r="SX29" s="221"/>
      <c r="SY29" s="221"/>
      <c r="SZ29" s="221"/>
      <c r="TA29" s="221"/>
      <c r="TB29" s="221"/>
      <c r="TC29" s="221"/>
      <c r="TD29" s="221"/>
      <c r="TE29" s="221"/>
      <c r="TF29" s="221"/>
      <c r="TG29" s="221"/>
      <c r="TH29" s="221"/>
      <c r="TI29" s="221"/>
      <c r="TJ29" s="221"/>
      <c r="TK29" s="221"/>
      <c r="TL29" s="221"/>
      <c r="TM29" s="221"/>
      <c r="TN29" s="221"/>
      <c r="TO29" s="221"/>
      <c r="TP29" s="221"/>
      <c r="TQ29" s="221"/>
      <c r="TR29" s="221"/>
      <c r="TS29" s="221"/>
      <c r="TT29" s="221"/>
      <c r="TU29" s="221"/>
      <c r="TV29" s="221"/>
      <c r="TW29" s="221"/>
      <c r="TX29" s="221"/>
      <c r="TY29" s="221"/>
      <c r="TZ29" s="221"/>
      <c r="UA29" s="221"/>
      <c r="UB29" s="221"/>
      <c r="UC29" s="221"/>
      <c r="UD29" s="221"/>
      <c r="UE29" s="221"/>
      <c r="UF29" s="221"/>
      <c r="UG29" s="221"/>
      <c r="UH29" s="221"/>
      <c r="UI29" s="221"/>
      <c r="UJ29" s="221"/>
      <c r="UK29" s="221"/>
      <c r="UL29" s="221"/>
      <c r="UM29" s="221"/>
      <c r="UN29" s="221"/>
      <c r="UO29" s="221"/>
      <c r="UP29" s="221"/>
      <c r="UQ29" s="221"/>
      <c r="UR29" s="221"/>
      <c r="US29" s="221"/>
      <c r="UT29" s="221"/>
      <c r="UU29" s="221"/>
      <c r="UV29" s="221"/>
      <c r="UW29" s="221"/>
      <c r="UX29" s="221"/>
      <c r="UY29" s="221"/>
      <c r="UZ29" s="221"/>
      <c r="VA29" s="221"/>
      <c r="VB29" s="221"/>
      <c r="VC29" s="221"/>
      <c r="VD29" s="221"/>
      <c r="VE29" s="221"/>
      <c r="VF29" s="221"/>
      <c r="VG29" s="221"/>
      <c r="VH29" s="221"/>
      <c r="VI29" s="221"/>
      <c r="VJ29" s="221"/>
      <c r="VK29" s="221"/>
      <c r="VL29" s="221"/>
      <c r="VM29" s="221"/>
      <c r="VN29" s="221"/>
      <c r="VO29" s="221"/>
      <c r="VP29" s="221"/>
      <c r="VQ29" s="221"/>
      <c r="VR29" s="221"/>
      <c r="VS29" s="221"/>
      <c r="VT29" s="221"/>
      <c r="VU29" s="221"/>
      <c r="VV29" s="221"/>
      <c r="VW29" s="221"/>
      <c r="VX29" s="221"/>
      <c r="VY29" s="221"/>
      <c r="VZ29" s="221"/>
      <c r="WA29" s="221"/>
      <c r="WB29" s="221"/>
      <c r="WC29" s="221"/>
      <c r="WD29" s="221"/>
      <c r="WE29" s="221"/>
      <c r="WF29" s="221"/>
      <c r="WG29" s="221"/>
      <c r="WH29" s="221"/>
      <c r="WI29" s="221"/>
      <c r="WJ29" s="221"/>
      <c r="WK29" s="221"/>
      <c r="WL29" s="221"/>
      <c r="WM29" s="221"/>
      <c r="WN29" s="221"/>
      <c r="WO29" s="221"/>
      <c r="WP29" s="221"/>
      <c r="WQ29" s="221"/>
      <c r="WR29" s="221"/>
      <c r="WS29" s="221"/>
      <c r="WT29" s="221"/>
      <c r="WU29" s="221"/>
      <c r="WV29" s="221"/>
      <c r="WW29" s="221"/>
      <c r="WX29" s="221"/>
      <c r="WY29" s="221"/>
      <c r="WZ29" s="221"/>
      <c r="XA29" s="221"/>
      <c r="XB29" s="221"/>
      <c r="XC29" s="221"/>
      <c r="XD29" s="221"/>
      <c r="XE29" s="221"/>
      <c r="XF29" s="221"/>
      <c r="XG29" s="221"/>
      <c r="XH29" s="221"/>
      <c r="XI29" s="221"/>
      <c r="XJ29" s="221"/>
      <c r="XK29" s="221"/>
      <c r="XL29" s="221"/>
      <c r="XM29" s="221"/>
      <c r="XN29" s="221"/>
      <c r="XO29" s="221"/>
      <c r="XP29" s="221"/>
      <c r="XQ29" s="221"/>
      <c r="XR29" s="221"/>
      <c r="XS29" s="221"/>
      <c r="XT29" s="221"/>
      <c r="XU29" s="221"/>
      <c r="XV29" s="221"/>
      <c r="XW29" s="221"/>
      <c r="XX29" s="221"/>
      <c r="XY29" s="221"/>
      <c r="XZ29" s="221"/>
      <c r="YA29" s="221"/>
      <c r="YB29" s="221"/>
      <c r="YC29" s="221"/>
      <c r="YD29" s="221"/>
      <c r="YE29" s="221"/>
      <c r="YF29" s="221"/>
      <c r="YG29" s="221"/>
      <c r="YH29" s="221"/>
      <c r="YI29" s="221"/>
      <c r="YJ29" s="221"/>
      <c r="YK29" s="221"/>
      <c r="YL29" s="221"/>
      <c r="YM29" s="221"/>
      <c r="YN29" s="221"/>
      <c r="YO29" s="221"/>
      <c r="YP29" s="221"/>
      <c r="YQ29" s="221"/>
      <c r="YR29" s="221"/>
      <c r="YS29" s="221"/>
      <c r="YT29" s="221"/>
      <c r="YU29" s="221"/>
      <c r="YV29" s="221"/>
      <c r="YW29" s="221"/>
      <c r="YX29" s="221"/>
      <c r="YY29" s="221"/>
      <c r="YZ29" s="221"/>
      <c r="ZA29" s="221"/>
      <c r="ZB29" s="221"/>
      <c r="ZC29" s="221"/>
      <c r="ZD29" s="221"/>
      <c r="ZE29" s="221"/>
      <c r="ZF29" s="221"/>
      <c r="ZG29" s="221"/>
      <c r="ZH29" s="221"/>
      <c r="ZI29" s="221"/>
      <c r="ZJ29" s="221"/>
      <c r="ZK29" s="221"/>
      <c r="ZL29" s="221"/>
      <c r="ZM29" s="221"/>
      <c r="ZN29" s="221"/>
      <c r="ZO29" s="221"/>
      <c r="ZP29" s="221"/>
      <c r="ZQ29" s="221"/>
      <c r="ZR29" s="221"/>
      <c r="ZS29" s="221"/>
      <c r="ZT29" s="221"/>
      <c r="ZU29" s="221"/>
      <c r="ZV29" s="221"/>
      <c r="ZW29" s="221"/>
      <c r="ZX29" s="221"/>
      <c r="ZY29" s="221"/>
      <c r="ZZ29" s="221"/>
      <c r="AAA29" s="221"/>
      <c r="AAB29" s="221"/>
      <c r="AAC29" s="221"/>
      <c r="AAD29" s="221"/>
      <c r="AAE29" s="221"/>
      <c r="AAF29" s="221"/>
      <c r="AAG29" s="221"/>
      <c r="AAH29" s="221"/>
      <c r="AAI29" s="221"/>
      <c r="AAJ29" s="221"/>
      <c r="AAK29" s="221"/>
      <c r="AAL29" s="221"/>
      <c r="AAM29" s="221"/>
      <c r="AAN29" s="221"/>
      <c r="AAO29" s="221"/>
      <c r="AAP29" s="221"/>
      <c r="AAQ29" s="221"/>
      <c r="AAR29" s="221"/>
      <c r="AAS29" s="221"/>
      <c r="AAT29" s="221"/>
      <c r="AAU29" s="221"/>
      <c r="AAV29" s="221"/>
      <c r="AAW29" s="221"/>
      <c r="AAX29" s="221"/>
      <c r="AAY29" s="221"/>
      <c r="AAZ29" s="221"/>
      <c r="ABA29" s="221"/>
      <c r="ABB29" s="221"/>
      <c r="ABC29" s="221"/>
      <c r="ABD29" s="221"/>
      <c r="ABE29" s="221"/>
      <c r="ABF29" s="221"/>
      <c r="ABG29" s="221"/>
      <c r="ABH29" s="221"/>
      <c r="ABI29" s="221"/>
      <c r="ABJ29" s="221"/>
      <c r="ABK29" s="221"/>
      <c r="ABL29" s="221"/>
      <c r="ABM29" s="221"/>
      <c r="ABN29" s="221"/>
      <c r="ABO29" s="221"/>
      <c r="ABP29" s="221"/>
      <c r="ABQ29" s="221"/>
      <c r="ABR29" s="221"/>
      <c r="ABS29" s="221"/>
      <c r="ABT29" s="221"/>
      <c r="ABU29" s="221"/>
      <c r="ABV29" s="221"/>
      <c r="ABW29" s="221"/>
      <c r="ABX29" s="221"/>
      <c r="ABY29" s="221"/>
      <c r="ABZ29" s="221"/>
      <c r="ACA29" s="221"/>
      <c r="ACB29" s="221"/>
      <c r="ACC29" s="221"/>
      <c r="ACD29" s="221"/>
      <c r="ACE29" s="221"/>
      <c r="ACF29" s="221"/>
      <c r="ACG29" s="221"/>
      <c r="ACH29" s="221"/>
      <c r="ACI29" s="221"/>
      <c r="ACJ29" s="221"/>
      <c r="ACK29" s="221"/>
      <c r="ACL29" s="221"/>
      <c r="ACM29" s="221"/>
      <c r="ACN29" s="221"/>
      <c r="ACO29" s="221"/>
      <c r="ACP29" s="221"/>
      <c r="ACQ29" s="221"/>
      <c r="ACR29" s="221"/>
      <c r="ACS29" s="221"/>
      <c r="ACT29" s="221"/>
      <c r="ACU29" s="221"/>
      <c r="ACV29" s="221"/>
      <c r="ACW29" s="221"/>
      <c r="ACX29" s="221"/>
      <c r="ACY29" s="221"/>
      <c r="ACZ29" s="221"/>
      <c r="ADA29" s="221"/>
      <c r="ADB29" s="221"/>
      <c r="ADC29" s="221"/>
      <c r="ADD29" s="221"/>
      <c r="ADE29" s="221"/>
      <c r="ADF29" s="221"/>
      <c r="ADG29" s="221"/>
      <c r="ADH29" s="221"/>
      <c r="ADI29" s="221"/>
      <c r="ADJ29" s="221"/>
      <c r="ADK29" s="221"/>
      <c r="ADL29" s="221"/>
      <c r="ADM29" s="221"/>
      <c r="ADN29" s="221"/>
      <c r="ADO29" s="221"/>
      <c r="ADP29" s="221"/>
      <c r="ADQ29" s="221"/>
      <c r="ADR29" s="221"/>
      <c r="ADS29" s="221"/>
      <c r="ADT29" s="221"/>
      <c r="ADU29" s="221"/>
      <c r="ADV29" s="221"/>
      <c r="ADW29" s="221"/>
      <c r="ADX29" s="221"/>
      <c r="ADY29" s="221"/>
      <c r="ADZ29" s="221"/>
      <c r="AEA29" s="221"/>
      <c r="AEB29" s="221"/>
      <c r="AEC29" s="221"/>
      <c r="AED29" s="221"/>
      <c r="AEE29" s="221"/>
      <c r="AEF29" s="221"/>
      <c r="AEG29" s="221"/>
      <c r="AEH29" s="221"/>
      <c r="AEI29" s="221"/>
      <c r="AEJ29" s="221"/>
      <c r="AEK29" s="221"/>
      <c r="AEL29" s="221"/>
      <c r="AEM29" s="221"/>
      <c r="AEN29" s="221"/>
      <c r="AEO29" s="221"/>
      <c r="AEP29" s="221"/>
      <c r="AEQ29" s="221"/>
      <c r="AER29" s="221"/>
      <c r="AES29" s="221"/>
      <c r="AET29" s="221"/>
      <c r="AEU29" s="221"/>
      <c r="AEV29" s="221"/>
      <c r="AEW29" s="221"/>
      <c r="AEX29" s="221"/>
      <c r="AEY29" s="221"/>
      <c r="AEZ29" s="221"/>
      <c r="AFA29" s="221"/>
      <c r="AFB29" s="221"/>
      <c r="AFC29" s="221"/>
      <c r="AFD29" s="221"/>
      <c r="AFE29" s="221"/>
      <c r="AFF29" s="221"/>
      <c r="AFG29" s="221"/>
      <c r="AFH29" s="221"/>
      <c r="AFI29" s="221"/>
      <c r="AFJ29" s="221"/>
      <c r="AFK29" s="221"/>
      <c r="AFL29" s="221"/>
      <c r="AFM29" s="221"/>
      <c r="AFN29" s="221"/>
      <c r="AFO29" s="221"/>
      <c r="AFP29" s="221"/>
      <c r="AFQ29" s="221"/>
      <c r="AFR29" s="221"/>
      <c r="AFS29" s="221"/>
      <c r="AFT29" s="221"/>
      <c r="AFU29" s="221"/>
      <c r="AFV29" s="221"/>
      <c r="AFW29" s="221"/>
      <c r="AFX29" s="221"/>
      <c r="AFY29" s="221"/>
      <c r="AFZ29" s="221"/>
      <c r="AGA29" s="221"/>
      <c r="AGB29" s="221"/>
      <c r="AGC29" s="221"/>
      <c r="AGD29" s="221"/>
      <c r="AGE29" s="221"/>
      <c r="AGF29" s="221"/>
      <c r="AGG29" s="221"/>
      <c r="AGH29" s="221"/>
      <c r="AGI29" s="221"/>
      <c r="AGJ29" s="221"/>
      <c r="AGK29" s="221"/>
      <c r="AGL29" s="221"/>
      <c r="AGM29" s="221"/>
      <c r="AGN29" s="221"/>
      <c r="AGO29" s="221"/>
      <c r="AGP29" s="221"/>
      <c r="AGQ29" s="221"/>
      <c r="AGR29" s="221"/>
      <c r="AGS29" s="221"/>
      <c r="AGT29" s="221"/>
      <c r="AGU29" s="221"/>
      <c r="AGV29" s="221"/>
      <c r="AGW29" s="221"/>
      <c r="AGX29" s="221"/>
      <c r="AGY29" s="221"/>
      <c r="AGZ29" s="221"/>
      <c r="AHA29" s="221"/>
      <c r="AHB29" s="221"/>
      <c r="AHC29" s="221"/>
      <c r="AHD29" s="221"/>
      <c r="AHE29" s="221"/>
      <c r="AHF29" s="221"/>
      <c r="AHG29" s="221"/>
      <c r="AHH29" s="221"/>
      <c r="AHI29" s="221"/>
      <c r="AHJ29" s="221"/>
      <c r="AHK29" s="221"/>
      <c r="AHL29" s="221"/>
      <c r="AHM29" s="221"/>
      <c r="AHN29" s="221"/>
      <c r="AHO29" s="221"/>
      <c r="AHP29" s="221"/>
      <c r="AHQ29" s="221"/>
      <c r="AHR29" s="221"/>
      <c r="AHS29" s="221"/>
      <c r="AHT29" s="221"/>
      <c r="AHU29" s="221"/>
      <c r="AHV29" s="221"/>
      <c r="AHW29" s="221"/>
      <c r="AHX29" s="221"/>
      <c r="AHY29" s="221"/>
      <c r="AHZ29" s="221"/>
      <c r="AIA29" s="221"/>
      <c r="AIB29" s="221"/>
      <c r="AIC29" s="221"/>
      <c r="AID29" s="221"/>
      <c r="AIE29" s="221"/>
      <c r="AIF29" s="221"/>
      <c r="AIG29" s="221"/>
      <c r="AIH29" s="221"/>
      <c r="AII29" s="221"/>
      <c r="AIJ29" s="221"/>
      <c r="AIK29" s="221"/>
      <c r="AIL29" s="221"/>
      <c r="AIM29" s="221"/>
      <c r="AIN29" s="221"/>
      <c r="AIO29" s="221"/>
      <c r="AIP29" s="221"/>
      <c r="AIQ29" s="221"/>
      <c r="AIR29" s="221"/>
      <c r="AIS29" s="221"/>
      <c r="AIT29" s="221"/>
      <c r="AIU29" s="221"/>
      <c r="AIV29" s="221"/>
      <c r="AIW29" s="221"/>
      <c r="AIX29" s="221"/>
      <c r="AIY29" s="221"/>
      <c r="AIZ29" s="221"/>
      <c r="AJA29" s="221"/>
      <c r="AJB29" s="221"/>
      <c r="AJC29" s="221"/>
      <c r="AJD29" s="221"/>
      <c r="AJE29" s="221"/>
      <c r="AJF29" s="221"/>
      <c r="AJG29" s="221"/>
      <c r="AJH29" s="221"/>
      <c r="AJI29" s="221"/>
      <c r="AJJ29" s="221"/>
      <c r="AJK29" s="221"/>
      <c r="AJL29" s="221"/>
      <c r="AJM29" s="221"/>
      <c r="AJN29" s="221"/>
      <c r="AJO29" s="221"/>
      <c r="AJP29" s="221"/>
      <c r="AJQ29" s="221"/>
      <c r="AJR29" s="221"/>
      <c r="AJS29" s="221"/>
      <c r="AJT29" s="221"/>
      <c r="AJU29" s="221"/>
      <c r="AJV29" s="221"/>
      <c r="AJW29" s="221"/>
      <c r="AJX29" s="221"/>
      <c r="AJY29" s="221"/>
      <c r="AJZ29" s="221"/>
      <c r="AKA29" s="221"/>
      <c r="AKB29" s="221"/>
      <c r="AKC29" s="221"/>
      <c r="AKD29" s="221"/>
      <c r="AKE29" s="221"/>
      <c r="AKF29" s="221"/>
      <c r="AKG29" s="221"/>
      <c r="AKH29" s="221"/>
      <c r="AKI29" s="221"/>
      <c r="AKJ29" s="221"/>
      <c r="AKK29" s="221"/>
      <c r="AKL29" s="221"/>
      <c r="AKM29" s="221"/>
      <c r="AKN29" s="221"/>
      <c r="AKO29" s="221"/>
      <c r="AKP29" s="221"/>
      <c r="AKQ29" s="221"/>
      <c r="AKR29" s="221"/>
      <c r="AKS29" s="221"/>
      <c r="AKT29" s="221"/>
      <c r="AKU29" s="221"/>
      <c r="AKV29" s="221"/>
      <c r="AKW29" s="221"/>
      <c r="AKX29" s="221"/>
      <c r="AKY29" s="221"/>
      <c r="AKZ29" s="221"/>
      <c r="ALA29" s="221"/>
      <c r="ALB29" s="221"/>
      <c r="ALC29" s="221"/>
      <c r="ALD29" s="221"/>
      <c r="ALE29" s="221"/>
      <c r="ALF29" s="221"/>
      <c r="ALG29" s="221"/>
      <c r="ALH29" s="221"/>
      <c r="ALI29" s="221"/>
      <c r="ALJ29" s="221"/>
      <c r="ALK29" s="221"/>
      <c r="ALL29" s="221"/>
      <c r="ALM29" s="221"/>
      <c r="ALN29" s="221"/>
      <c r="ALO29" s="221"/>
      <c r="ALP29" s="221"/>
      <c r="ALQ29" s="221"/>
      <c r="ALR29" s="221"/>
      <c r="ALS29" s="221"/>
      <c r="ALT29" s="221"/>
      <c r="ALU29" s="221"/>
      <c r="ALV29" s="221"/>
      <c r="ALW29" s="221"/>
      <c r="ALX29" s="221"/>
      <c r="ALY29" s="221"/>
      <c r="ALZ29" s="221"/>
      <c r="AMA29" s="221"/>
      <c r="AMB29" s="221"/>
      <c r="AMC29" s="221"/>
      <c r="AMD29" s="221"/>
      <c r="AME29" s="221"/>
      <c r="AMF29" s="221"/>
      <c r="AMG29" s="221"/>
      <c r="AMH29" s="221"/>
      <c r="AMI29" s="221"/>
      <c r="AMJ29" s="221"/>
      <c r="AMK29" s="221"/>
    </row>
    <row r="30" spans="1:1025" s="225" customFormat="1" x14ac:dyDescent="0.25">
      <c r="A30" s="226" t="s">
        <v>154</v>
      </c>
      <c r="B30" s="221" t="s">
        <v>162</v>
      </c>
      <c r="C30" s="227" t="str">
        <f>'common foods'!$D$75</f>
        <v>04060</v>
      </c>
      <c r="D30" s="224">
        <v>247.74</v>
      </c>
      <c r="E30" s="224">
        <v>3.09</v>
      </c>
      <c r="F30" s="224">
        <v>1.9379999999999999</v>
      </c>
      <c r="G30" s="224">
        <v>4.53</v>
      </c>
      <c r="H30" s="224">
        <v>4.53</v>
      </c>
      <c r="I30" s="224">
        <v>0</v>
      </c>
      <c r="J30" s="224">
        <v>3.31</v>
      </c>
      <c r="K30" s="224">
        <v>37.67</v>
      </c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221"/>
      <c r="FK30" s="221"/>
      <c r="FL30" s="221"/>
      <c r="FM30" s="221"/>
      <c r="FN30" s="221"/>
      <c r="FO30" s="221"/>
      <c r="FP30" s="221"/>
      <c r="FQ30" s="221"/>
      <c r="FR30" s="221"/>
      <c r="FS30" s="221"/>
      <c r="FT30" s="221"/>
      <c r="FU30" s="221"/>
      <c r="FV30" s="221"/>
      <c r="FW30" s="221"/>
      <c r="FX30" s="221"/>
      <c r="FY30" s="221"/>
      <c r="FZ30" s="221"/>
      <c r="GA30" s="221"/>
      <c r="GB30" s="221"/>
      <c r="GC30" s="221"/>
      <c r="GD30" s="221"/>
      <c r="GE30" s="221"/>
      <c r="GF30" s="221"/>
      <c r="GG30" s="221"/>
      <c r="GH30" s="221"/>
      <c r="GI30" s="221"/>
      <c r="GJ30" s="221"/>
      <c r="GK30" s="221"/>
      <c r="GL30" s="221"/>
      <c r="GM30" s="221"/>
      <c r="GN30" s="221"/>
      <c r="GO30" s="221"/>
      <c r="GP30" s="221"/>
      <c r="GQ30" s="221"/>
      <c r="GR30" s="221"/>
      <c r="GS30" s="221"/>
      <c r="GT30" s="221"/>
      <c r="GU30" s="221"/>
      <c r="GV30" s="221"/>
      <c r="GW30" s="221"/>
      <c r="GX30" s="221"/>
      <c r="GY30" s="221"/>
      <c r="GZ30" s="221"/>
      <c r="HA30" s="221"/>
      <c r="HB30" s="221"/>
      <c r="HC30" s="221"/>
      <c r="HD30" s="221"/>
      <c r="HE30" s="221"/>
      <c r="HF30" s="221"/>
      <c r="HG30" s="221"/>
      <c r="HH30" s="221"/>
      <c r="HI30" s="221"/>
      <c r="HJ30" s="221"/>
      <c r="HK30" s="221"/>
      <c r="HL30" s="221"/>
      <c r="HM30" s="221"/>
      <c r="HN30" s="221"/>
      <c r="HO30" s="221"/>
      <c r="HP30" s="221"/>
      <c r="HQ30" s="221"/>
      <c r="HR30" s="221"/>
      <c r="HS30" s="221"/>
      <c r="HT30" s="221"/>
      <c r="HU30" s="221"/>
      <c r="HV30" s="221"/>
      <c r="HW30" s="221"/>
      <c r="HX30" s="221"/>
      <c r="HY30" s="221"/>
      <c r="HZ30" s="221"/>
      <c r="IA30" s="221"/>
      <c r="IB30" s="221"/>
      <c r="IC30" s="221"/>
      <c r="ID30" s="221"/>
      <c r="IE30" s="221"/>
      <c r="IF30" s="221"/>
      <c r="IG30" s="221"/>
      <c r="IH30" s="221"/>
      <c r="II30" s="221"/>
      <c r="IJ30" s="221"/>
      <c r="IK30" s="221"/>
      <c r="IL30" s="221"/>
      <c r="IM30" s="221"/>
      <c r="IN30" s="221"/>
      <c r="IO30" s="221"/>
      <c r="IP30" s="221"/>
      <c r="IQ30" s="221"/>
      <c r="IR30" s="221"/>
      <c r="IS30" s="221"/>
      <c r="IT30" s="221"/>
      <c r="IU30" s="221"/>
      <c r="IV30" s="221"/>
      <c r="IW30" s="221"/>
      <c r="IX30" s="221"/>
      <c r="IY30" s="221"/>
      <c r="IZ30" s="221"/>
      <c r="JA30" s="221"/>
      <c r="JB30" s="221"/>
      <c r="JC30" s="221"/>
      <c r="JD30" s="221"/>
      <c r="JE30" s="221"/>
      <c r="JF30" s="221"/>
      <c r="JG30" s="221"/>
      <c r="JH30" s="221"/>
      <c r="JI30" s="221"/>
      <c r="JJ30" s="221"/>
      <c r="JK30" s="221"/>
      <c r="JL30" s="221"/>
      <c r="JM30" s="221"/>
      <c r="JN30" s="221"/>
      <c r="JO30" s="221"/>
      <c r="JP30" s="221"/>
      <c r="JQ30" s="221"/>
      <c r="JR30" s="221"/>
      <c r="JS30" s="221"/>
      <c r="JT30" s="221"/>
      <c r="JU30" s="221"/>
      <c r="JV30" s="221"/>
      <c r="JW30" s="221"/>
      <c r="JX30" s="221"/>
      <c r="JY30" s="221"/>
      <c r="JZ30" s="221"/>
      <c r="KA30" s="221"/>
      <c r="KB30" s="221"/>
      <c r="KC30" s="221"/>
      <c r="KD30" s="221"/>
      <c r="KE30" s="221"/>
      <c r="KF30" s="221"/>
      <c r="KG30" s="221"/>
      <c r="KH30" s="221"/>
      <c r="KI30" s="221"/>
      <c r="KJ30" s="221"/>
      <c r="KK30" s="221"/>
      <c r="KL30" s="221"/>
      <c r="KM30" s="221"/>
      <c r="KN30" s="221"/>
      <c r="KO30" s="221"/>
      <c r="KP30" s="221"/>
      <c r="KQ30" s="221"/>
      <c r="KR30" s="221"/>
      <c r="KS30" s="221"/>
      <c r="KT30" s="221"/>
      <c r="KU30" s="221"/>
      <c r="KV30" s="221"/>
      <c r="KW30" s="221"/>
      <c r="KX30" s="221"/>
      <c r="KY30" s="221"/>
      <c r="KZ30" s="221"/>
      <c r="LA30" s="221"/>
      <c r="LB30" s="221"/>
      <c r="LC30" s="221"/>
      <c r="LD30" s="221"/>
      <c r="LE30" s="221"/>
      <c r="LF30" s="221"/>
      <c r="LG30" s="221"/>
      <c r="LH30" s="221"/>
      <c r="LI30" s="221"/>
      <c r="LJ30" s="221"/>
      <c r="LK30" s="221"/>
      <c r="LL30" s="221"/>
      <c r="LM30" s="221"/>
      <c r="LN30" s="221"/>
      <c r="LO30" s="221"/>
      <c r="LP30" s="221"/>
      <c r="LQ30" s="221"/>
      <c r="LR30" s="221"/>
      <c r="LS30" s="221"/>
      <c r="LT30" s="221"/>
      <c r="LU30" s="221"/>
      <c r="LV30" s="221"/>
      <c r="LW30" s="221"/>
      <c r="LX30" s="221"/>
      <c r="LY30" s="221"/>
      <c r="LZ30" s="221"/>
      <c r="MA30" s="221"/>
      <c r="MB30" s="221"/>
      <c r="MC30" s="221"/>
      <c r="MD30" s="221"/>
      <c r="ME30" s="221"/>
      <c r="MF30" s="221"/>
      <c r="MG30" s="221"/>
      <c r="MH30" s="221"/>
      <c r="MI30" s="221"/>
      <c r="MJ30" s="221"/>
      <c r="MK30" s="221"/>
      <c r="ML30" s="221"/>
      <c r="MM30" s="221"/>
      <c r="MN30" s="221"/>
      <c r="MO30" s="221"/>
      <c r="MP30" s="221"/>
      <c r="MQ30" s="221"/>
      <c r="MR30" s="221"/>
      <c r="MS30" s="221"/>
      <c r="MT30" s="221"/>
      <c r="MU30" s="221"/>
      <c r="MV30" s="221"/>
      <c r="MW30" s="221"/>
      <c r="MX30" s="221"/>
      <c r="MY30" s="221"/>
      <c r="MZ30" s="221"/>
      <c r="NA30" s="221"/>
      <c r="NB30" s="221"/>
      <c r="NC30" s="221"/>
      <c r="ND30" s="221"/>
      <c r="NE30" s="221"/>
      <c r="NF30" s="221"/>
      <c r="NG30" s="221"/>
      <c r="NH30" s="221"/>
      <c r="NI30" s="221"/>
      <c r="NJ30" s="221"/>
      <c r="NK30" s="221"/>
      <c r="NL30" s="221"/>
      <c r="NM30" s="221"/>
      <c r="NN30" s="221"/>
      <c r="NO30" s="221"/>
      <c r="NP30" s="221"/>
      <c r="NQ30" s="221"/>
      <c r="NR30" s="221"/>
      <c r="NS30" s="221"/>
      <c r="NT30" s="221"/>
      <c r="NU30" s="221"/>
      <c r="NV30" s="221"/>
      <c r="NW30" s="221"/>
      <c r="NX30" s="221"/>
      <c r="NY30" s="221"/>
      <c r="NZ30" s="221"/>
      <c r="OA30" s="221"/>
      <c r="OB30" s="221"/>
      <c r="OC30" s="221"/>
      <c r="OD30" s="221"/>
      <c r="OE30" s="221"/>
      <c r="OF30" s="221"/>
      <c r="OG30" s="221"/>
      <c r="OH30" s="221"/>
      <c r="OI30" s="221"/>
      <c r="OJ30" s="221"/>
      <c r="OK30" s="221"/>
      <c r="OL30" s="221"/>
      <c r="OM30" s="221"/>
      <c r="ON30" s="221"/>
      <c r="OO30" s="221"/>
      <c r="OP30" s="221"/>
      <c r="OQ30" s="221"/>
      <c r="OR30" s="221"/>
      <c r="OS30" s="221"/>
      <c r="OT30" s="221"/>
      <c r="OU30" s="221"/>
      <c r="OV30" s="221"/>
      <c r="OW30" s="221"/>
      <c r="OX30" s="221"/>
      <c r="OY30" s="221"/>
      <c r="OZ30" s="221"/>
      <c r="PA30" s="221"/>
      <c r="PB30" s="221"/>
      <c r="PC30" s="221"/>
      <c r="PD30" s="221"/>
      <c r="PE30" s="221"/>
      <c r="PF30" s="221"/>
      <c r="PG30" s="221"/>
      <c r="PH30" s="221"/>
      <c r="PI30" s="221"/>
      <c r="PJ30" s="221"/>
      <c r="PK30" s="221"/>
      <c r="PL30" s="221"/>
      <c r="PM30" s="221"/>
      <c r="PN30" s="221"/>
      <c r="PO30" s="221"/>
      <c r="PP30" s="221"/>
      <c r="PQ30" s="221"/>
      <c r="PR30" s="221"/>
      <c r="PS30" s="221"/>
      <c r="PT30" s="221"/>
      <c r="PU30" s="221"/>
      <c r="PV30" s="221"/>
      <c r="PW30" s="221"/>
      <c r="PX30" s="221"/>
      <c r="PY30" s="221"/>
      <c r="PZ30" s="221"/>
      <c r="QA30" s="221"/>
      <c r="QB30" s="221"/>
      <c r="QC30" s="221"/>
      <c r="QD30" s="221"/>
      <c r="QE30" s="221"/>
      <c r="QF30" s="221"/>
      <c r="QG30" s="221"/>
      <c r="QH30" s="221"/>
      <c r="QI30" s="221"/>
      <c r="QJ30" s="221"/>
      <c r="QK30" s="221"/>
      <c r="QL30" s="221"/>
      <c r="QM30" s="221"/>
      <c r="QN30" s="221"/>
      <c r="QO30" s="221"/>
      <c r="QP30" s="221"/>
      <c r="QQ30" s="221"/>
      <c r="QR30" s="221"/>
      <c r="QS30" s="221"/>
      <c r="QT30" s="221"/>
      <c r="QU30" s="221"/>
      <c r="QV30" s="221"/>
      <c r="QW30" s="221"/>
      <c r="QX30" s="221"/>
      <c r="QY30" s="221"/>
      <c r="QZ30" s="221"/>
      <c r="RA30" s="221"/>
      <c r="RB30" s="221"/>
      <c r="RC30" s="221"/>
      <c r="RD30" s="221"/>
      <c r="RE30" s="221"/>
      <c r="RF30" s="221"/>
      <c r="RG30" s="221"/>
      <c r="RH30" s="221"/>
      <c r="RI30" s="221"/>
      <c r="RJ30" s="221"/>
      <c r="RK30" s="221"/>
      <c r="RL30" s="221"/>
      <c r="RM30" s="221"/>
      <c r="RN30" s="221"/>
      <c r="RO30" s="221"/>
      <c r="RP30" s="221"/>
      <c r="RQ30" s="221"/>
      <c r="RR30" s="221"/>
      <c r="RS30" s="221"/>
      <c r="RT30" s="221"/>
      <c r="RU30" s="221"/>
      <c r="RV30" s="221"/>
      <c r="RW30" s="221"/>
      <c r="RX30" s="221"/>
      <c r="RY30" s="221"/>
      <c r="RZ30" s="221"/>
      <c r="SA30" s="221"/>
      <c r="SB30" s="221"/>
      <c r="SC30" s="221"/>
      <c r="SD30" s="221"/>
      <c r="SE30" s="221"/>
      <c r="SF30" s="221"/>
      <c r="SG30" s="221"/>
      <c r="SH30" s="221"/>
      <c r="SI30" s="221"/>
      <c r="SJ30" s="221"/>
      <c r="SK30" s="221"/>
      <c r="SL30" s="221"/>
      <c r="SM30" s="221"/>
      <c r="SN30" s="221"/>
      <c r="SO30" s="221"/>
      <c r="SP30" s="221"/>
      <c r="SQ30" s="221"/>
      <c r="SR30" s="221"/>
      <c r="SS30" s="221"/>
      <c r="ST30" s="221"/>
      <c r="SU30" s="221"/>
      <c r="SV30" s="221"/>
      <c r="SW30" s="221"/>
      <c r="SX30" s="221"/>
      <c r="SY30" s="221"/>
      <c r="SZ30" s="221"/>
      <c r="TA30" s="221"/>
      <c r="TB30" s="221"/>
      <c r="TC30" s="221"/>
      <c r="TD30" s="221"/>
      <c r="TE30" s="221"/>
      <c r="TF30" s="221"/>
      <c r="TG30" s="221"/>
      <c r="TH30" s="221"/>
      <c r="TI30" s="221"/>
      <c r="TJ30" s="221"/>
      <c r="TK30" s="221"/>
      <c r="TL30" s="221"/>
      <c r="TM30" s="221"/>
      <c r="TN30" s="221"/>
      <c r="TO30" s="221"/>
      <c r="TP30" s="221"/>
      <c r="TQ30" s="221"/>
      <c r="TR30" s="221"/>
      <c r="TS30" s="221"/>
      <c r="TT30" s="221"/>
      <c r="TU30" s="221"/>
      <c r="TV30" s="221"/>
      <c r="TW30" s="221"/>
      <c r="TX30" s="221"/>
      <c r="TY30" s="221"/>
      <c r="TZ30" s="221"/>
      <c r="UA30" s="221"/>
      <c r="UB30" s="221"/>
      <c r="UC30" s="221"/>
      <c r="UD30" s="221"/>
      <c r="UE30" s="221"/>
      <c r="UF30" s="221"/>
      <c r="UG30" s="221"/>
      <c r="UH30" s="221"/>
      <c r="UI30" s="221"/>
      <c r="UJ30" s="221"/>
      <c r="UK30" s="221"/>
      <c r="UL30" s="221"/>
      <c r="UM30" s="221"/>
      <c r="UN30" s="221"/>
      <c r="UO30" s="221"/>
      <c r="UP30" s="221"/>
      <c r="UQ30" s="221"/>
      <c r="UR30" s="221"/>
      <c r="US30" s="221"/>
      <c r="UT30" s="221"/>
      <c r="UU30" s="221"/>
      <c r="UV30" s="221"/>
      <c r="UW30" s="221"/>
      <c r="UX30" s="221"/>
      <c r="UY30" s="221"/>
      <c r="UZ30" s="221"/>
      <c r="VA30" s="221"/>
      <c r="VB30" s="221"/>
      <c r="VC30" s="221"/>
      <c r="VD30" s="221"/>
      <c r="VE30" s="221"/>
      <c r="VF30" s="221"/>
      <c r="VG30" s="221"/>
      <c r="VH30" s="221"/>
      <c r="VI30" s="221"/>
      <c r="VJ30" s="221"/>
      <c r="VK30" s="221"/>
      <c r="VL30" s="221"/>
      <c r="VM30" s="221"/>
      <c r="VN30" s="221"/>
      <c r="VO30" s="221"/>
      <c r="VP30" s="221"/>
      <c r="VQ30" s="221"/>
      <c r="VR30" s="221"/>
      <c r="VS30" s="221"/>
      <c r="VT30" s="221"/>
      <c r="VU30" s="221"/>
      <c r="VV30" s="221"/>
      <c r="VW30" s="221"/>
      <c r="VX30" s="221"/>
      <c r="VY30" s="221"/>
      <c r="VZ30" s="221"/>
      <c r="WA30" s="221"/>
      <c r="WB30" s="221"/>
      <c r="WC30" s="221"/>
      <c r="WD30" s="221"/>
      <c r="WE30" s="221"/>
      <c r="WF30" s="221"/>
      <c r="WG30" s="221"/>
      <c r="WH30" s="221"/>
      <c r="WI30" s="221"/>
      <c r="WJ30" s="221"/>
      <c r="WK30" s="221"/>
      <c r="WL30" s="221"/>
      <c r="WM30" s="221"/>
      <c r="WN30" s="221"/>
      <c r="WO30" s="221"/>
      <c r="WP30" s="221"/>
      <c r="WQ30" s="221"/>
      <c r="WR30" s="221"/>
      <c r="WS30" s="221"/>
      <c r="WT30" s="221"/>
      <c r="WU30" s="221"/>
      <c r="WV30" s="221"/>
      <c r="WW30" s="221"/>
      <c r="WX30" s="221"/>
      <c r="WY30" s="221"/>
      <c r="WZ30" s="221"/>
      <c r="XA30" s="221"/>
      <c r="XB30" s="221"/>
      <c r="XC30" s="221"/>
      <c r="XD30" s="221"/>
      <c r="XE30" s="221"/>
      <c r="XF30" s="221"/>
      <c r="XG30" s="221"/>
      <c r="XH30" s="221"/>
      <c r="XI30" s="221"/>
      <c r="XJ30" s="221"/>
      <c r="XK30" s="221"/>
      <c r="XL30" s="221"/>
      <c r="XM30" s="221"/>
      <c r="XN30" s="221"/>
      <c r="XO30" s="221"/>
      <c r="XP30" s="221"/>
      <c r="XQ30" s="221"/>
      <c r="XR30" s="221"/>
      <c r="XS30" s="221"/>
      <c r="XT30" s="221"/>
      <c r="XU30" s="221"/>
      <c r="XV30" s="221"/>
      <c r="XW30" s="221"/>
      <c r="XX30" s="221"/>
      <c r="XY30" s="221"/>
      <c r="XZ30" s="221"/>
      <c r="YA30" s="221"/>
      <c r="YB30" s="221"/>
      <c r="YC30" s="221"/>
      <c r="YD30" s="221"/>
      <c r="YE30" s="221"/>
      <c r="YF30" s="221"/>
      <c r="YG30" s="221"/>
      <c r="YH30" s="221"/>
      <c r="YI30" s="221"/>
      <c r="YJ30" s="221"/>
      <c r="YK30" s="221"/>
      <c r="YL30" s="221"/>
      <c r="YM30" s="221"/>
      <c r="YN30" s="221"/>
      <c r="YO30" s="221"/>
      <c r="YP30" s="221"/>
      <c r="YQ30" s="221"/>
      <c r="YR30" s="221"/>
      <c r="YS30" s="221"/>
      <c r="YT30" s="221"/>
      <c r="YU30" s="221"/>
      <c r="YV30" s="221"/>
      <c r="YW30" s="221"/>
      <c r="YX30" s="221"/>
      <c r="YY30" s="221"/>
      <c r="YZ30" s="221"/>
      <c r="ZA30" s="221"/>
      <c r="ZB30" s="221"/>
      <c r="ZC30" s="221"/>
      <c r="ZD30" s="221"/>
      <c r="ZE30" s="221"/>
      <c r="ZF30" s="221"/>
      <c r="ZG30" s="221"/>
      <c r="ZH30" s="221"/>
      <c r="ZI30" s="221"/>
      <c r="ZJ30" s="221"/>
      <c r="ZK30" s="221"/>
      <c r="ZL30" s="221"/>
      <c r="ZM30" s="221"/>
      <c r="ZN30" s="221"/>
      <c r="ZO30" s="221"/>
      <c r="ZP30" s="221"/>
      <c r="ZQ30" s="221"/>
      <c r="ZR30" s="221"/>
      <c r="ZS30" s="221"/>
      <c r="ZT30" s="221"/>
      <c r="ZU30" s="221"/>
      <c r="ZV30" s="221"/>
      <c r="ZW30" s="221"/>
      <c r="ZX30" s="221"/>
      <c r="ZY30" s="221"/>
      <c r="ZZ30" s="221"/>
      <c r="AAA30" s="221"/>
      <c r="AAB30" s="221"/>
      <c r="AAC30" s="221"/>
      <c r="AAD30" s="221"/>
      <c r="AAE30" s="221"/>
      <c r="AAF30" s="221"/>
      <c r="AAG30" s="221"/>
      <c r="AAH30" s="221"/>
      <c r="AAI30" s="221"/>
      <c r="AAJ30" s="221"/>
      <c r="AAK30" s="221"/>
      <c r="AAL30" s="221"/>
      <c r="AAM30" s="221"/>
      <c r="AAN30" s="221"/>
      <c r="AAO30" s="221"/>
      <c r="AAP30" s="221"/>
      <c r="AAQ30" s="221"/>
      <c r="AAR30" s="221"/>
      <c r="AAS30" s="221"/>
      <c r="AAT30" s="221"/>
      <c r="AAU30" s="221"/>
      <c r="AAV30" s="221"/>
      <c r="AAW30" s="221"/>
      <c r="AAX30" s="221"/>
      <c r="AAY30" s="221"/>
      <c r="AAZ30" s="221"/>
      <c r="ABA30" s="221"/>
      <c r="ABB30" s="221"/>
      <c r="ABC30" s="221"/>
      <c r="ABD30" s="221"/>
      <c r="ABE30" s="221"/>
      <c r="ABF30" s="221"/>
      <c r="ABG30" s="221"/>
      <c r="ABH30" s="221"/>
      <c r="ABI30" s="221"/>
      <c r="ABJ30" s="221"/>
      <c r="ABK30" s="221"/>
      <c r="ABL30" s="221"/>
      <c r="ABM30" s="221"/>
      <c r="ABN30" s="221"/>
      <c r="ABO30" s="221"/>
      <c r="ABP30" s="221"/>
      <c r="ABQ30" s="221"/>
      <c r="ABR30" s="221"/>
      <c r="ABS30" s="221"/>
      <c r="ABT30" s="221"/>
      <c r="ABU30" s="221"/>
      <c r="ABV30" s="221"/>
      <c r="ABW30" s="221"/>
      <c r="ABX30" s="221"/>
      <c r="ABY30" s="221"/>
      <c r="ABZ30" s="221"/>
      <c r="ACA30" s="221"/>
      <c r="ACB30" s="221"/>
      <c r="ACC30" s="221"/>
      <c r="ACD30" s="221"/>
      <c r="ACE30" s="221"/>
      <c r="ACF30" s="221"/>
      <c r="ACG30" s="221"/>
      <c r="ACH30" s="221"/>
      <c r="ACI30" s="221"/>
      <c r="ACJ30" s="221"/>
      <c r="ACK30" s="221"/>
      <c r="ACL30" s="221"/>
      <c r="ACM30" s="221"/>
      <c r="ACN30" s="221"/>
      <c r="ACO30" s="221"/>
      <c r="ACP30" s="221"/>
      <c r="ACQ30" s="221"/>
      <c r="ACR30" s="221"/>
      <c r="ACS30" s="221"/>
      <c r="ACT30" s="221"/>
      <c r="ACU30" s="221"/>
      <c r="ACV30" s="221"/>
      <c r="ACW30" s="221"/>
      <c r="ACX30" s="221"/>
      <c r="ACY30" s="221"/>
      <c r="ACZ30" s="221"/>
      <c r="ADA30" s="221"/>
      <c r="ADB30" s="221"/>
      <c r="ADC30" s="221"/>
      <c r="ADD30" s="221"/>
      <c r="ADE30" s="221"/>
      <c r="ADF30" s="221"/>
      <c r="ADG30" s="221"/>
      <c r="ADH30" s="221"/>
      <c r="ADI30" s="221"/>
      <c r="ADJ30" s="221"/>
      <c r="ADK30" s="221"/>
      <c r="ADL30" s="221"/>
      <c r="ADM30" s="221"/>
      <c r="ADN30" s="221"/>
      <c r="ADO30" s="221"/>
      <c r="ADP30" s="221"/>
      <c r="ADQ30" s="221"/>
      <c r="ADR30" s="221"/>
      <c r="ADS30" s="221"/>
      <c r="ADT30" s="221"/>
      <c r="ADU30" s="221"/>
      <c r="ADV30" s="221"/>
      <c r="ADW30" s="221"/>
      <c r="ADX30" s="221"/>
      <c r="ADY30" s="221"/>
      <c r="ADZ30" s="221"/>
      <c r="AEA30" s="221"/>
      <c r="AEB30" s="221"/>
      <c r="AEC30" s="221"/>
      <c r="AED30" s="221"/>
      <c r="AEE30" s="221"/>
      <c r="AEF30" s="221"/>
      <c r="AEG30" s="221"/>
      <c r="AEH30" s="221"/>
      <c r="AEI30" s="221"/>
      <c r="AEJ30" s="221"/>
      <c r="AEK30" s="221"/>
      <c r="AEL30" s="221"/>
      <c r="AEM30" s="221"/>
      <c r="AEN30" s="221"/>
      <c r="AEO30" s="221"/>
      <c r="AEP30" s="221"/>
      <c r="AEQ30" s="221"/>
      <c r="AER30" s="221"/>
      <c r="AES30" s="221"/>
      <c r="AET30" s="221"/>
      <c r="AEU30" s="221"/>
      <c r="AEV30" s="221"/>
      <c r="AEW30" s="221"/>
      <c r="AEX30" s="221"/>
      <c r="AEY30" s="221"/>
      <c r="AEZ30" s="221"/>
      <c r="AFA30" s="221"/>
      <c r="AFB30" s="221"/>
      <c r="AFC30" s="221"/>
      <c r="AFD30" s="221"/>
      <c r="AFE30" s="221"/>
      <c r="AFF30" s="221"/>
      <c r="AFG30" s="221"/>
      <c r="AFH30" s="221"/>
      <c r="AFI30" s="221"/>
      <c r="AFJ30" s="221"/>
      <c r="AFK30" s="221"/>
      <c r="AFL30" s="221"/>
      <c r="AFM30" s="221"/>
      <c r="AFN30" s="221"/>
      <c r="AFO30" s="221"/>
      <c r="AFP30" s="221"/>
      <c r="AFQ30" s="221"/>
      <c r="AFR30" s="221"/>
      <c r="AFS30" s="221"/>
      <c r="AFT30" s="221"/>
      <c r="AFU30" s="221"/>
      <c r="AFV30" s="221"/>
      <c r="AFW30" s="221"/>
      <c r="AFX30" s="221"/>
      <c r="AFY30" s="221"/>
      <c r="AFZ30" s="221"/>
      <c r="AGA30" s="221"/>
      <c r="AGB30" s="221"/>
      <c r="AGC30" s="221"/>
      <c r="AGD30" s="221"/>
      <c r="AGE30" s="221"/>
      <c r="AGF30" s="221"/>
      <c r="AGG30" s="221"/>
      <c r="AGH30" s="221"/>
      <c r="AGI30" s="221"/>
      <c r="AGJ30" s="221"/>
      <c r="AGK30" s="221"/>
      <c r="AGL30" s="221"/>
      <c r="AGM30" s="221"/>
      <c r="AGN30" s="221"/>
      <c r="AGO30" s="221"/>
      <c r="AGP30" s="221"/>
      <c r="AGQ30" s="221"/>
      <c r="AGR30" s="221"/>
      <c r="AGS30" s="221"/>
      <c r="AGT30" s="221"/>
      <c r="AGU30" s="221"/>
      <c r="AGV30" s="221"/>
      <c r="AGW30" s="221"/>
      <c r="AGX30" s="221"/>
      <c r="AGY30" s="221"/>
      <c r="AGZ30" s="221"/>
      <c r="AHA30" s="221"/>
      <c r="AHB30" s="221"/>
      <c r="AHC30" s="221"/>
      <c r="AHD30" s="221"/>
      <c r="AHE30" s="221"/>
      <c r="AHF30" s="221"/>
      <c r="AHG30" s="221"/>
      <c r="AHH30" s="221"/>
      <c r="AHI30" s="221"/>
      <c r="AHJ30" s="221"/>
      <c r="AHK30" s="221"/>
      <c r="AHL30" s="221"/>
      <c r="AHM30" s="221"/>
      <c r="AHN30" s="221"/>
      <c r="AHO30" s="221"/>
      <c r="AHP30" s="221"/>
      <c r="AHQ30" s="221"/>
      <c r="AHR30" s="221"/>
      <c r="AHS30" s="221"/>
      <c r="AHT30" s="221"/>
      <c r="AHU30" s="221"/>
      <c r="AHV30" s="221"/>
      <c r="AHW30" s="221"/>
      <c r="AHX30" s="221"/>
      <c r="AHY30" s="221"/>
      <c r="AHZ30" s="221"/>
      <c r="AIA30" s="221"/>
      <c r="AIB30" s="221"/>
      <c r="AIC30" s="221"/>
      <c r="AID30" s="221"/>
      <c r="AIE30" s="221"/>
      <c r="AIF30" s="221"/>
      <c r="AIG30" s="221"/>
      <c r="AIH30" s="221"/>
      <c r="AII30" s="221"/>
      <c r="AIJ30" s="221"/>
      <c r="AIK30" s="221"/>
      <c r="AIL30" s="221"/>
      <c r="AIM30" s="221"/>
      <c r="AIN30" s="221"/>
      <c r="AIO30" s="221"/>
      <c r="AIP30" s="221"/>
      <c r="AIQ30" s="221"/>
      <c r="AIR30" s="221"/>
      <c r="AIS30" s="221"/>
      <c r="AIT30" s="221"/>
      <c r="AIU30" s="221"/>
      <c r="AIV30" s="221"/>
      <c r="AIW30" s="221"/>
      <c r="AIX30" s="221"/>
      <c r="AIY30" s="221"/>
      <c r="AIZ30" s="221"/>
      <c r="AJA30" s="221"/>
      <c r="AJB30" s="221"/>
      <c r="AJC30" s="221"/>
      <c r="AJD30" s="221"/>
      <c r="AJE30" s="221"/>
      <c r="AJF30" s="221"/>
      <c r="AJG30" s="221"/>
      <c r="AJH30" s="221"/>
      <c r="AJI30" s="221"/>
      <c r="AJJ30" s="221"/>
      <c r="AJK30" s="221"/>
      <c r="AJL30" s="221"/>
      <c r="AJM30" s="221"/>
      <c r="AJN30" s="221"/>
      <c r="AJO30" s="221"/>
      <c r="AJP30" s="221"/>
      <c r="AJQ30" s="221"/>
      <c r="AJR30" s="221"/>
      <c r="AJS30" s="221"/>
      <c r="AJT30" s="221"/>
      <c r="AJU30" s="221"/>
      <c r="AJV30" s="221"/>
      <c r="AJW30" s="221"/>
      <c r="AJX30" s="221"/>
      <c r="AJY30" s="221"/>
      <c r="AJZ30" s="221"/>
      <c r="AKA30" s="221"/>
      <c r="AKB30" s="221"/>
      <c r="AKC30" s="221"/>
      <c r="AKD30" s="221"/>
      <c r="AKE30" s="221"/>
      <c r="AKF30" s="221"/>
      <c r="AKG30" s="221"/>
      <c r="AKH30" s="221"/>
      <c r="AKI30" s="221"/>
      <c r="AKJ30" s="221"/>
      <c r="AKK30" s="221"/>
      <c r="AKL30" s="221"/>
      <c r="AKM30" s="221"/>
      <c r="AKN30" s="221"/>
      <c r="AKO30" s="221"/>
      <c r="AKP30" s="221"/>
      <c r="AKQ30" s="221"/>
      <c r="AKR30" s="221"/>
      <c r="AKS30" s="221"/>
      <c r="AKT30" s="221"/>
      <c r="AKU30" s="221"/>
      <c r="AKV30" s="221"/>
      <c r="AKW30" s="221"/>
      <c r="AKX30" s="221"/>
      <c r="AKY30" s="221"/>
      <c r="AKZ30" s="221"/>
      <c r="ALA30" s="221"/>
      <c r="ALB30" s="221"/>
      <c r="ALC30" s="221"/>
      <c r="ALD30" s="221"/>
      <c r="ALE30" s="221"/>
      <c r="ALF30" s="221"/>
      <c r="ALG30" s="221"/>
      <c r="ALH30" s="221"/>
      <c r="ALI30" s="221"/>
      <c r="ALJ30" s="221"/>
      <c r="ALK30" s="221"/>
      <c r="ALL30" s="221"/>
      <c r="ALM30" s="221"/>
      <c r="ALN30" s="221"/>
      <c r="ALO30" s="221"/>
      <c r="ALP30" s="221"/>
      <c r="ALQ30" s="221"/>
      <c r="ALR30" s="221"/>
      <c r="ALS30" s="221"/>
      <c r="ALT30" s="221"/>
      <c r="ALU30" s="221"/>
      <c r="ALV30" s="221"/>
      <c r="ALW30" s="221"/>
      <c r="ALX30" s="221"/>
      <c r="ALY30" s="221"/>
      <c r="ALZ30" s="221"/>
      <c r="AMA30" s="221"/>
      <c r="AMB30" s="221"/>
      <c r="AMC30" s="221"/>
      <c r="AMD30" s="221"/>
      <c r="AME30" s="221"/>
      <c r="AMF30" s="221"/>
      <c r="AMG30" s="221"/>
      <c r="AMH30" s="221"/>
      <c r="AMI30" s="221"/>
      <c r="AMJ30" s="221"/>
      <c r="AMK30" s="221"/>
    </row>
    <row r="31" spans="1:1025" s="225" customFormat="1" x14ac:dyDescent="0.25">
      <c r="A31" s="221" t="s">
        <v>180</v>
      </c>
      <c r="B31" s="221" t="s">
        <v>226</v>
      </c>
      <c r="C31" s="227" t="str">
        <f>'common foods'!D99</f>
        <v>05083</v>
      </c>
      <c r="D31" s="224">
        <v>540.17999999999995</v>
      </c>
      <c r="E31" s="224">
        <v>6.22</v>
      </c>
      <c r="F31" s="224">
        <v>0.82799999999999996</v>
      </c>
      <c r="G31" s="224">
        <v>11.3</v>
      </c>
      <c r="H31" s="224">
        <v>0</v>
      </c>
      <c r="I31" s="224">
        <v>6</v>
      </c>
      <c r="J31" s="224">
        <v>6.94</v>
      </c>
      <c r="K31" s="224">
        <v>300</v>
      </c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221"/>
      <c r="BZ31" s="221"/>
      <c r="CA31" s="221"/>
      <c r="CB31" s="221"/>
      <c r="CC31" s="221"/>
      <c r="CD31" s="221"/>
      <c r="CE31" s="221"/>
      <c r="CF31" s="221"/>
      <c r="CG31" s="221"/>
      <c r="CH31" s="221"/>
      <c r="CI31" s="221"/>
      <c r="CJ31" s="221"/>
      <c r="CK31" s="221"/>
      <c r="CL31" s="221"/>
      <c r="CM31" s="221"/>
      <c r="CN31" s="221"/>
      <c r="CO31" s="221"/>
      <c r="CP31" s="221"/>
      <c r="CQ31" s="221"/>
      <c r="CR31" s="221"/>
      <c r="CS31" s="221"/>
      <c r="CT31" s="221"/>
      <c r="CU31" s="221"/>
      <c r="CV31" s="221"/>
      <c r="CW31" s="221"/>
      <c r="CX31" s="221"/>
      <c r="CY31" s="221"/>
      <c r="CZ31" s="221"/>
      <c r="DA31" s="221"/>
      <c r="DB31" s="221"/>
      <c r="DC31" s="221"/>
      <c r="DD31" s="221"/>
      <c r="DE31" s="221"/>
      <c r="DF31" s="221"/>
      <c r="DG31" s="221"/>
      <c r="DH31" s="221"/>
      <c r="DI31" s="221"/>
      <c r="DJ31" s="221"/>
      <c r="DK31" s="221"/>
      <c r="DL31" s="221"/>
      <c r="DM31" s="221"/>
      <c r="DN31" s="221"/>
      <c r="DO31" s="221"/>
      <c r="DP31" s="221"/>
      <c r="DQ31" s="221"/>
      <c r="DR31" s="221"/>
      <c r="DS31" s="221"/>
      <c r="DT31" s="221"/>
      <c r="DU31" s="221"/>
      <c r="DV31" s="221"/>
      <c r="DW31" s="221"/>
      <c r="DX31" s="221"/>
      <c r="DY31" s="221"/>
      <c r="DZ31" s="221"/>
      <c r="EA31" s="221"/>
      <c r="EB31" s="221"/>
      <c r="EC31" s="221"/>
      <c r="ED31" s="221"/>
      <c r="EE31" s="221"/>
      <c r="EF31" s="221"/>
      <c r="EG31" s="221"/>
      <c r="EH31" s="221"/>
      <c r="EI31" s="221"/>
      <c r="EJ31" s="221"/>
      <c r="EK31" s="221"/>
      <c r="EL31" s="221"/>
      <c r="EM31" s="221"/>
      <c r="EN31" s="221"/>
      <c r="EO31" s="221"/>
      <c r="EP31" s="221"/>
      <c r="EQ31" s="221"/>
      <c r="ER31" s="221"/>
      <c r="ES31" s="221"/>
      <c r="ET31" s="221"/>
      <c r="EU31" s="221"/>
      <c r="EV31" s="221"/>
      <c r="EW31" s="221"/>
      <c r="EX31" s="221"/>
      <c r="EY31" s="221"/>
      <c r="EZ31" s="221"/>
      <c r="FA31" s="221"/>
      <c r="FB31" s="221"/>
      <c r="FC31" s="221"/>
      <c r="FD31" s="221"/>
      <c r="FE31" s="221"/>
      <c r="FF31" s="221"/>
      <c r="FG31" s="221"/>
      <c r="FH31" s="221"/>
      <c r="FI31" s="221"/>
      <c r="FJ31" s="221"/>
      <c r="FK31" s="221"/>
      <c r="FL31" s="221"/>
      <c r="FM31" s="221"/>
      <c r="FN31" s="221"/>
      <c r="FO31" s="221"/>
      <c r="FP31" s="221"/>
      <c r="FQ31" s="221"/>
      <c r="FR31" s="221"/>
      <c r="FS31" s="221"/>
      <c r="FT31" s="221"/>
      <c r="FU31" s="221"/>
      <c r="FV31" s="221"/>
      <c r="FW31" s="221"/>
      <c r="FX31" s="221"/>
      <c r="FY31" s="221"/>
      <c r="FZ31" s="221"/>
      <c r="GA31" s="221"/>
      <c r="GB31" s="221"/>
      <c r="GC31" s="221"/>
      <c r="GD31" s="221"/>
      <c r="GE31" s="221"/>
      <c r="GF31" s="221"/>
      <c r="GG31" s="221"/>
      <c r="GH31" s="221"/>
      <c r="GI31" s="221"/>
      <c r="GJ31" s="221"/>
      <c r="GK31" s="221"/>
      <c r="GL31" s="221"/>
      <c r="GM31" s="221"/>
      <c r="GN31" s="221"/>
      <c r="GO31" s="221"/>
      <c r="GP31" s="221"/>
      <c r="GQ31" s="221"/>
      <c r="GR31" s="221"/>
      <c r="GS31" s="221"/>
      <c r="GT31" s="221"/>
      <c r="GU31" s="221"/>
      <c r="GV31" s="221"/>
      <c r="GW31" s="221"/>
      <c r="GX31" s="221"/>
      <c r="GY31" s="221"/>
      <c r="GZ31" s="221"/>
      <c r="HA31" s="221"/>
      <c r="HB31" s="221"/>
      <c r="HC31" s="221"/>
      <c r="HD31" s="221"/>
      <c r="HE31" s="221"/>
      <c r="HF31" s="221"/>
      <c r="HG31" s="221"/>
      <c r="HH31" s="221"/>
      <c r="HI31" s="221"/>
      <c r="HJ31" s="221"/>
      <c r="HK31" s="221"/>
      <c r="HL31" s="221"/>
      <c r="HM31" s="221"/>
      <c r="HN31" s="221"/>
      <c r="HO31" s="221"/>
      <c r="HP31" s="221"/>
      <c r="HQ31" s="221"/>
      <c r="HR31" s="221"/>
      <c r="HS31" s="221"/>
      <c r="HT31" s="221"/>
      <c r="HU31" s="221"/>
      <c r="HV31" s="221"/>
      <c r="HW31" s="221"/>
      <c r="HX31" s="221"/>
      <c r="HY31" s="221"/>
      <c r="HZ31" s="221"/>
      <c r="IA31" s="221"/>
      <c r="IB31" s="221"/>
      <c r="IC31" s="221"/>
      <c r="ID31" s="221"/>
      <c r="IE31" s="221"/>
      <c r="IF31" s="221"/>
      <c r="IG31" s="221"/>
      <c r="IH31" s="221"/>
      <c r="II31" s="221"/>
      <c r="IJ31" s="221"/>
      <c r="IK31" s="221"/>
      <c r="IL31" s="221"/>
      <c r="IM31" s="221"/>
      <c r="IN31" s="221"/>
      <c r="IO31" s="221"/>
      <c r="IP31" s="221"/>
      <c r="IQ31" s="221"/>
      <c r="IR31" s="221"/>
      <c r="IS31" s="221"/>
      <c r="IT31" s="221"/>
      <c r="IU31" s="221"/>
      <c r="IV31" s="221"/>
      <c r="IW31" s="221"/>
      <c r="IX31" s="221"/>
      <c r="IY31" s="221"/>
      <c r="IZ31" s="221"/>
      <c r="JA31" s="221"/>
      <c r="JB31" s="221"/>
      <c r="JC31" s="221"/>
      <c r="JD31" s="221"/>
      <c r="JE31" s="221"/>
      <c r="JF31" s="221"/>
      <c r="JG31" s="221"/>
      <c r="JH31" s="221"/>
      <c r="JI31" s="221"/>
      <c r="JJ31" s="221"/>
      <c r="JK31" s="221"/>
      <c r="JL31" s="221"/>
      <c r="JM31" s="221"/>
      <c r="JN31" s="221"/>
      <c r="JO31" s="221"/>
      <c r="JP31" s="221"/>
      <c r="JQ31" s="221"/>
      <c r="JR31" s="221"/>
      <c r="JS31" s="221"/>
      <c r="JT31" s="221"/>
      <c r="JU31" s="221"/>
      <c r="JV31" s="221"/>
      <c r="JW31" s="221"/>
      <c r="JX31" s="221"/>
      <c r="JY31" s="221"/>
      <c r="JZ31" s="221"/>
      <c r="KA31" s="221"/>
      <c r="KB31" s="221"/>
      <c r="KC31" s="221"/>
      <c r="KD31" s="221"/>
      <c r="KE31" s="221"/>
      <c r="KF31" s="221"/>
      <c r="KG31" s="221"/>
      <c r="KH31" s="221"/>
      <c r="KI31" s="221"/>
      <c r="KJ31" s="221"/>
      <c r="KK31" s="221"/>
      <c r="KL31" s="221"/>
      <c r="KM31" s="221"/>
      <c r="KN31" s="221"/>
      <c r="KO31" s="221"/>
      <c r="KP31" s="221"/>
      <c r="KQ31" s="221"/>
      <c r="KR31" s="221"/>
      <c r="KS31" s="221"/>
      <c r="KT31" s="221"/>
      <c r="KU31" s="221"/>
      <c r="KV31" s="221"/>
      <c r="KW31" s="221"/>
      <c r="KX31" s="221"/>
      <c r="KY31" s="221"/>
      <c r="KZ31" s="221"/>
      <c r="LA31" s="221"/>
      <c r="LB31" s="221"/>
      <c r="LC31" s="221"/>
      <c r="LD31" s="221"/>
      <c r="LE31" s="221"/>
      <c r="LF31" s="221"/>
      <c r="LG31" s="221"/>
      <c r="LH31" s="221"/>
      <c r="LI31" s="221"/>
      <c r="LJ31" s="221"/>
      <c r="LK31" s="221"/>
      <c r="LL31" s="221"/>
      <c r="LM31" s="221"/>
      <c r="LN31" s="221"/>
      <c r="LO31" s="221"/>
      <c r="LP31" s="221"/>
      <c r="LQ31" s="221"/>
      <c r="LR31" s="221"/>
      <c r="LS31" s="221"/>
      <c r="LT31" s="221"/>
      <c r="LU31" s="221"/>
      <c r="LV31" s="221"/>
      <c r="LW31" s="221"/>
      <c r="LX31" s="221"/>
      <c r="LY31" s="221"/>
      <c r="LZ31" s="221"/>
      <c r="MA31" s="221"/>
      <c r="MB31" s="221"/>
      <c r="MC31" s="221"/>
      <c r="MD31" s="221"/>
      <c r="ME31" s="221"/>
      <c r="MF31" s="221"/>
      <c r="MG31" s="221"/>
      <c r="MH31" s="221"/>
      <c r="MI31" s="221"/>
      <c r="MJ31" s="221"/>
      <c r="MK31" s="221"/>
      <c r="ML31" s="221"/>
      <c r="MM31" s="221"/>
      <c r="MN31" s="221"/>
      <c r="MO31" s="221"/>
      <c r="MP31" s="221"/>
      <c r="MQ31" s="221"/>
      <c r="MR31" s="221"/>
      <c r="MS31" s="221"/>
      <c r="MT31" s="221"/>
      <c r="MU31" s="221"/>
      <c r="MV31" s="221"/>
      <c r="MW31" s="221"/>
      <c r="MX31" s="221"/>
      <c r="MY31" s="221"/>
      <c r="MZ31" s="221"/>
      <c r="NA31" s="221"/>
      <c r="NB31" s="221"/>
      <c r="NC31" s="221"/>
      <c r="ND31" s="221"/>
      <c r="NE31" s="221"/>
      <c r="NF31" s="221"/>
      <c r="NG31" s="221"/>
      <c r="NH31" s="221"/>
      <c r="NI31" s="221"/>
      <c r="NJ31" s="221"/>
      <c r="NK31" s="221"/>
      <c r="NL31" s="221"/>
      <c r="NM31" s="221"/>
      <c r="NN31" s="221"/>
      <c r="NO31" s="221"/>
      <c r="NP31" s="221"/>
      <c r="NQ31" s="221"/>
      <c r="NR31" s="221"/>
      <c r="NS31" s="221"/>
      <c r="NT31" s="221"/>
      <c r="NU31" s="221"/>
      <c r="NV31" s="221"/>
      <c r="NW31" s="221"/>
      <c r="NX31" s="221"/>
      <c r="NY31" s="221"/>
      <c r="NZ31" s="221"/>
      <c r="OA31" s="221"/>
      <c r="OB31" s="221"/>
      <c r="OC31" s="221"/>
      <c r="OD31" s="221"/>
      <c r="OE31" s="221"/>
      <c r="OF31" s="221"/>
      <c r="OG31" s="221"/>
      <c r="OH31" s="221"/>
      <c r="OI31" s="221"/>
      <c r="OJ31" s="221"/>
      <c r="OK31" s="221"/>
      <c r="OL31" s="221"/>
      <c r="OM31" s="221"/>
      <c r="ON31" s="221"/>
      <c r="OO31" s="221"/>
      <c r="OP31" s="221"/>
      <c r="OQ31" s="221"/>
      <c r="OR31" s="221"/>
      <c r="OS31" s="221"/>
      <c r="OT31" s="221"/>
      <c r="OU31" s="221"/>
      <c r="OV31" s="221"/>
      <c r="OW31" s="221"/>
      <c r="OX31" s="221"/>
      <c r="OY31" s="221"/>
      <c r="OZ31" s="221"/>
      <c r="PA31" s="221"/>
      <c r="PB31" s="221"/>
      <c r="PC31" s="221"/>
      <c r="PD31" s="221"/>
      <c r="PE31" s="221"/>
      <c r="PF31" s="221"/>
      <c r="PG31" s="221"/>
      <c r="PH31" s="221"/>
      <c r="PI31" s="221"/>
      <c r="PJ31" s="221"/>
      <c r="PK31" s="221"/>
      <c r="PL31" s="221"/>
      <c r="PM31" s="221"/>
      <c r="PN31" s="221"/>
      <c r="PO31" s="221"/>
      <c r="PP31" s="221"/>
      <c r="PQ31" s="221"/>
      <c r="PR31" s="221"/>
      <c r="PS31" s="221"/>
      <c r="PT31" s="221"/>
      <c r="PU31" s="221"/>
      <c r="PV31" s="221"/>
      <c r="PW31" s="221"/>
      <c r="PX31" s="221"/>
      <c r="PY31" s="221"/>
      <c r="PZ31" s="221"/>
      <c r="QA31" s="221"/>
      <c r="QB31" s="221"/>
      <c r="QC31" s="221"/>
      <c r="QD31" s="221"/>
      <c r="QE31" s="221"/>
      <c r="QF31" s="221"/>
      <c r="QG31" s="221"/>
      <c r="QH31" s="221"/>
      <c r="QI31" s="221"/>
      <c r="QJ31" s="221"/>
      <c r="QK31" s="221"/>
      <c r="QL31" s="221"/>
      <c r="QM31" s="221"/>
      <c r="QN31" s="221"/>
      <c r="QO31" s="221"/>
      <c r="QP31" s="221"/>
      <c r="QQ31" s="221"/>
      <c r="QR31" s="221"/>
      <c r="QS31" s="221"/>
      <c r="QT31" s="221"/>
      <c r="QU31" s="221"/>
      <c r="QV31" s="221"/>
      <c r="QW31" s="221"/>
      <c r="QX31" s="221"/>
      <c r="QY31" s="221"/>
      <c r="QZ31" s="221"/>
      <c r="RA31" s="221"/>
      <c r="RB31" s="221"/>
      <c r="RC31" s="221"/>
      <c r="RD31" s="221"/>
      <c r="RE31" s="221"/>
      <c r="RF31" s="221"/>
      <c r="RG31" s="221"/>
      <c r="RH31" s="221"/>
      <c r="RI31" s="221"/>
      <c r="RJ31" s="221"/>
      <c r="RK31" s="221"/>
      <c r="RL31" s="221"/>
      <c r="RM31" s="221"/>
      <c r="RN31" s="221"/>
      <c r="RO31" s="221"/>
      <c r="RP31" s="221"/>
      <c r="RQ31" s="221"/>
      <c r="RR31" s="221"/>
      <c r="RS31" s="221"/>
      <c r="RT31" s="221"/>
      <c r="RU31" s="221"/>
      <c r="RV31" s="221"/>
      <c r="RW31" s="221"/>
      <c r="RX31" s="221"/>
      <c r="RY31" s="221"/>
      <c r="RZ31" s="221"/>
      <c r="SA31" s="221"/>
      <c r="SB31" s="221"/>
      <c r="SC31" s="221"/>
      <c r="SD31" s="221"/>
      <c r="SE31" s="221"/>
      <c r="SF31" s="221"/>
      <c r="SG31" s="221"/>
      <c r="SH31" s="221"/>
      <c r="SI31" s="221"/>
      <c r="SJ31" s="221"/>
      <c r="SK31" s="221"/>
      <c r="SL31" s="221"/>
      <c r="SM31" s="221"/>
      <c r="SN31" s="221"/>
      <c r="SO31" s="221"/>
      <c r="SP31" s="221"/>
      <c r="SQ31" s="221"/>
      <c r="SR31" s="221"/>
      <c r="SS31" s="221"/>
      <c r="ST31" s="221"/>
      <c r="SU31" s="221"/>
      <c r="SV31" s="221"/>
      <c r="SW31" s="221"/>
      <c r="SX31" s="221"/>
      <c r="SY31" s="221"/>
      <c r="SZ31" s="221"/>
      <c r="TA31" s="221"/>
      <c r="TB31" s="221"/>
      <c r="TC31" s="221"/>
      <c r="TD31" s="221"/>
      <c r="TE31" s="221"/>
      <c r="TF31" s="221"/>
      <c r="TG31" s="221"/>
      <c r="TH31" s="221"/>
      <c r="TI31" s="221"/>
      <c r="TJ31" s="221"/>
      <c r="TK31" s="221"/>
      <c r="TL31" s="221"/>
      <c r="TM31" s="221"/>
      <c r="TN31" s="221"/>
      <c r="TO31" s="221"/>
      <c r="TP31" s="221"/>
      <c r="TQ31" s="221"/>
      <c r="TR31" s="221"/>
      <c r="TS31" s="221"/>
      <c r="TT31" s="221"/>
      <c r="TU31" s="221"/>
      <c r="TV31" s="221"/>
      <c r="TW31" s="221"/>
      <c r="TX31" s="221"/>
      <c r="TY31" s="221"/>
      <c r="TZ31" s="221"/>
      <c r="UA31" s="221"/>
      <c r="UB31" s="221"/>
      <c r="UC31" s="221"/>
      <c r="UD31" s="221"/>
      <c r="UE31" s="221"/>
      <c r="UF31" s="221"/>
      <c r="UG31" s="221"/>
      <c r="UH31" s="221"/>
      <c r="UI31" s="221"/>
      <c r="UJ31" s="221"/>
      <c r="UK31" s="221"/>
      <c r="UL31" s="221"/>
      <c r="UM31" s="221"/>
      <c r="UN31" s="221"/>
      <c r="UO31" s="221"/>
      <c r="UP31" s="221"/>
      <c r="UQ31" s="221"/>
      <c r="UR31" s="221"/>
      <c r="US31" s="221"/>
      <c r="UT31" s="221"/>
      <c r="UU31" s="221"/>
      <c r="UV31" s="221"/>
      <c r="UW31" s="221"/>
      <c r="UX31" s="221"/>
      <c r="UY31" s="221"/>
      <c r="UZ31" s="221"/>
      <c r="VA31" s="221"/>
      <c r="VB31" s="221"/>
      <c r="VC31" s="221"/>
      <c r="VD31" s="221"/>
      <c r="VE31" s="221"/>
      <c r="VF31" s="221"/>
      <c r="VG31" s="221"/>
      <c r="VH31" s="221"/>
      <c r="VI31" s="221"/>
      <c r="VJ31" s="221"/>
      <c r="VK31" s="221"/>
      <c r="VL31" s="221"/>
      <c r="VM31" s="221"/>
      <c r="VN31" s="221"/>
      <c r="VO31" s="221"/>
      <c r="VP31" s="221"/>
      <c r="VQ31" s="221"/>
      <c r="VR31" s="221"/>
      <c r="VS31" s="221"/>
      <c r="VT31" s="221"/>
      <c r="VU31" s="221"/>
      <c r="VV31" s="221"/>
      <c r="VW31" s="221"/>
      <c r="VX31" s="221"/>
      <c r="VY31" s="221"/>
      <c r="VZ31" s="221"/>
      <c r="WA31" s="221"/>
      <c r="WB31" s="221"/>
      <c r="WC31" s="221"/>
      <c r="WD31" s="221"/>
      <c r="WE31" s="221"/>
      <c r="WF31" s="221"/>
      <c r="WG31" s="221"/>
      <c r="WH31" s="221"/>
      <c r="WI31" s="221"/>
      <c r="WJ31" s="221"/>
      <c r="WK31" s="221"/>
      <c r="WL31" s="221"/>
      <c r="WM31" s="221"/>
      <c r="WN31" s="221"/>
      <c r="WO31" s="221"/>
      <c r="WP31" s="221"/>
      <c r="WQ31" s="221"/>
      <c r="WR31" s="221"/>
      <c r="WS31" s="221"/>
      <c r="WT31" s="221"/>
      <c r="WU31" s="221"/>
      <c r="WV31" s="221"/>
      <c r="WW31" s="221"/>
      <c r="WX31" s="221"/>
      <c r="WY31" s="221"/>
      <c r="WZ31" s="221"/>
      <c r="XA31" s="221"/>
      <c r="XB31" s="221"/>
      <c r="XC31" s="221"/>
      <c r="XD31" s="221"/>
      <c r="XE31" s="221"/>
      <c r="XF31" s="221"/>
      <c r="XG31" s="221"/>
      <c r="XH31" s="221"/>
      <c r="XI31" s="221"/>
      <c r="XJ31" s="221"/>
      <c r="XK31" s="221"/>
      <c r="XL31" s="221"/>
      <c r="XM31" s="221"/>
      <c r="XN31" s="221"/>
      <c r="XO31" s="221"/>
      <c r="XP31" s="221"/>
      <c r="XQ31" s="221"/>
      <c r="XR31" s="221"/>
      <c r="XS31" s="221"/>
      <c r="XT31" s="221"/>
      <c r="XU31" s="221"/>
      <c r="XV31" s="221"/>
      <c r="XW31" s="221"/>
      <c r="XX31" s="221"/>
      <c r="XY31" s="221"/>
      <c r="XZ31" s="221"/>
      <c r="YA31" s="221"/>
      <c r="YB31" s="221"/>
      <c r="YC31" s="221"/>
      <c r="YD31" s="221"/>
      <c r="YE31" s="221"/>
      <c r="YF31" s="221"/>
      <c r="YG31" s="221"/>
      <c r="YH31" s="221"/>
      <c r="YI31" s="221"/>
      <c r="YJ31" s="221"/>
      <c r="YK31" s="221"/>
      <c r="YL31" s="221"/>
      <c r="YM31" s="221"/>
      <c r="YN31" s="221"/>
      <c r="YO31" s="221"/>
      <c r="YP31" s="221"/>
      <c r="YQ31" s="221"/>
      <c r="YR31" s="221"/>
      <c r="YS31" s="221"/>
      <c r="YT31" s="221"/>
      <c r="YU31" s="221"/>
      <c r="YV31" s="221"/>
      <c r="YW31" s="221"/>
      <c r="YX31" s="221"/>
      <c r="YY31" s="221"/>
      <c r="YZ31" s="221"/>
      <c r="ZA31" s="221"/>
      <c r="ZB31" s="221"/>
      <c r="ZC31" s="221"/>
      <c r="ZD31" s="221"/>
      <c r="ZE31" s="221"/>
      <c r="ZF31" s="221"/>
      <c r="ZG31" s="221"/>
      <c r="ZH31" s="221"/>
      <c r="ZI31" s="221"/>
      <c r="ZJ31" s="221"/>
      <c r="ZK31" s="221"/>
      <c r="ZL31" s="221"/>
      <c r="ZM31" s="221"/>
      <c r="ZN31" s="221"/>
      <c r="ZO31" s="221"/>
      <c r="ZP31" s="221"/>
      <c r="ZQ31" s="221"/>
      <c r="ZR31" s="221"/>
      <c r="ZS31" s="221"/>
      <c r="ZT31" s="221"/>
      <c r="ZU31" s="221"/>
      <c r="ZV31" s="221"/>
      <c r="ZW31" s="221"/>
      <c r="ZX31" s="221"/>
      <c r="ZY31" s="221"/>
      <c r="ZZ31" s="221"/>
      <c r="AAA31" s="221"/>
      <c r="AAB31" s="221"/>
      <c r="AAC31" s="221"/>
      <c r="AAD31" s="221"/>
      <c r="AAE31" s="221"/>
      <c r="AAF31" s="221"/>
      <c r="AAG31" s="221"/>
      <c r="AAH31" s="221"/>
      <c r="AAI31" s="221"/>
      <c r="AAJ31" s="221"/>
      <c r="AAK31" s="221"/>
      <c r="AAL31" s="221"/>
      <c r="AAM31" s="221"/>
      <c r="AAN31" s="221"/>
      <c r="AAO31" s="221"/>
      <c r="AAP31" s="221"/>
      <c r="AAQ31" s="221"/>
      <c r="AAR31" s="221"/>
      <c r="AAS31" s="221"/>
      <c r="AAT31" s="221"/>
      <c r="AAU31" s="221"/>
      <c r="AAV31" s="221"/>
      <c r="AAW31" s="221"/>
      <c r="AAX31" s="221"/>
      <c r="AAY31" s="221"/>
      <c r="AAZ31" s="221"/>
      <c r="ABA31" s="221"/>
      <c r="ABB31" s="221"/>
      <c r="ABC31" s="221"/>
      <c r="ABD31" s="221"/>
      <c r="ABE31" s="221"/>
      <c r="ABF31" s="221"/>
      <c r="ABG31" s="221"/>
      <c r="ABH31" s="221"/>
      <c r="ABI31" s="221"/>
      <c r="ABJ31" s="221"/>
      <c r="ABK31" s="221"/>
      <c r="ABL31" s="221"/>
      <c r="ABM31" s="221"/>
      <c r="ABN31" s="221"/>
      <c r="ABO31" s="221"/>
      <c r="ABP31" s="221"/>
      <c r="ABQ31" s="221"/>
      <c r="ABR31" s="221"/>
      <c r="ABS31" s="221"/>
      <c r="ABT31" s="221"/>
      <c r="ABU31" s="221"/>
      <c r="ABV31" s="221"/>
      <c r="ABW31" s="221"/>
      <c r="ABX31" s="221"/>
      <c r="ABY31" s="221"/>
      <c r="ABZ31" s="221"/>
      <c r="ACA31" s="221"/>
      <c r="ACB31" s="221"/>
      <c r="ACC31" s="221"/>
      <c r="ACD31" s="221"/>
      <c r="ACE31" s="221"/>
      <c r="ACF31" s="221"/>
      <c r="ACG31" s="221"/>
      <c r="ACH31" s="221"/>
      <c r="ACI31" s="221"/>
      <c r="ACJ31" s="221"/>
      <c r="ACK31" s="221"/>
      <c r="ACL31" s="221"/>
      <c r="ACM31" s="221"/>
      <c r="ACN31" s="221"/>
      <c r="ACO31" s="221"/>
      <c r="ACP31" s="221"/>
      <c r="ACQ31" s="221"/>
      <c r="ACR31" s="221"/>
      <c r="ACS31" s="221"/>
      <c r="ACT31" s="221"/>
      <c r="ACU31" s="221"/>
      <c r="ACV31" s="221"/>
      <c r="ACW31" s="221"/>
      <c r="ACX31" s="221"/>
      <c r="ACY31" s="221"/>
      <c r="ACZ31" s="221"/>
      <c r="ADA31" s="221"/>
      <c r="ADB31" s="221"/>
      <c r="ADC31" s="221"/>
      <c r="ADD31" s="221"/>
      <c r="ADE31" s="221"/>
      <c r="ADF31" s="221"/>
      <c r="ADG31" s="221"/>
      <c r="ADH31" s="221"/>
      <c r="ADI31" s="221"/>
      <c r="ADJ31" s="221"/>
      <c r="ADK31" s="221"/>
      <c r="ADL31" s="221"/>
      <c r="ADM31" s="221"/>
      <c r="ADN31" s="221"/>
      <c r="ADO31" s="221"/>
      <c r="ADP31" s="221"/>
      <c r="ADQ31" s="221"/>
      <c r="ADR31" s="221"/>
      <c r="ADS31" s="221"/>
      <c r="ADT31" s="221"/>
      <c r="ADU31" s="221"/>
      <c r="ADV31" s="221"/>
      <c r="ADW31" s="221"/>
      <c r="ADX31" s="221"/>
      <c r="ADY31" s="221"/>
      <c r="ADZ31" s="221"/>
      <c r="AEA31" s="221"/>
      <c r="AEB31" s="221"/>
      <c r="AEC31" s="221"/>
      <c r="AED31" s="221"/>
      <c r="AEE31" s="221"/>
      <c r="AEF31" s="221"/>
      <c r="AEG31" s="221"/>
      <c r="AEH31" s="221"/>
      <c r="AEI31" s="221"/>
      <c r="AEJ31" s="221"/>
      <c r="AEK31" s="221"/>
      <c r="AEL31" s="221"/>
      <c r="AEM31" s="221"/>
      <c r="AEN31" s="221"/>
      <c r="AEO31" s="221"/>
      <c r="AEP31" s="221"/>
      <c r="AEQ31" s="221"/>
      <c r="AER31" s="221"/>
      <c r="AES31" s="221"/>
      <c r="AET31" s="221"/>
      <c r="AEU31" s="221"/>
      <c r="AEV31" s="221"/>
      <c r="AEW31" s="221"/>
      <c r="AEX31" s="221"/>
      <c r="AEY31" s="221"/>
      <c r="AEZ31" s="221"/>
      <c r="AFA31" s="221"/>
      <c r="AFB31" s="221"/>
      <c r="AFC31" s="221"/>
      <c r="AFD31" s="221"/>
      <c r="AFE31" s="221"/>
      <c r="AFF31" s="221"/>
      <c r="AFG31" s="221"/>
      <c r="AFH31" s="221"/>
      <c r="AFI31" s="221"/>
      <c r="AFJ31" s="221"/>
      <c r="AFK31" s="221"/>
      <c r="AFL31" s="221"/>
      <c r="AFM31" s="221"/>
      <c r="AFN31" s="221"/>
      <c r="AFO31" s="221"/>
      <c r="AFP31" s="221"/>
      <c r="AFQ31" s="221"/>
      <c r="AFR31" s="221"/>
      <c r="AFS31" s="221"/>
      <c r="AFT31" s="221"/>
      <c r="AFU31" s="221"/>
      <c r="AFV31" s="221"/>
      <c r="AFW31" s="221"/>
      <c r="AFX31" s="221"/>
      <c r="AFY31" s="221"/>
      <c r="AFZ31" s="221"/>
      <c r="AGA31" s="221"/>
      <c r="AGB31" s="221"/>
      <c r="AGC31" s="221"/>
      <c r="AGD31" s="221"/>
      <c r="AGE31" s="221"/>
      <c r="AGF31" s="221"/>
      <c r="AGG31" s="221"/>
      <c r="AGH31" s="221"/>
      <c r="AGI31" s="221"/>
      <c r="AGJ31" s="221"/>
      <c r="AGK31" s="221"/>
      <c r="AGL31" s="221"/>
      <c r="AGM31" s="221"/>
      <c r="AGN31" s="221"/>
      <c r="AGO31" s="221"/>
      <c r="AGP31" s="221"/>
      <c r="AGQ31" s="221"/>
      <c r="AGR31" s="221"/>
      <c r="AGS31" s="221"/>
      <c r="AGT31" s="221"/>
      <c r="AGU31" s="221"/>
      <c r="AGV31" s="221"/>
      <c r="AGW31" s="221"/>
      <c r="AGX31" s="221"/>
      <c r="AGY31" s="221"/>
      <c r="AGZ31" s="221"/>
      <c r="AHA31" s="221"/>
      <c r="AHB31" s="221"/>
      <c r="AHC31" s="221"/>
      <c r="AHD31" s="221"/>
      <c r="AHE31" s="221"/>
      <c r="AHF31" s="221"/>
      <c r="AHG31" s="221"/>
      <c r="AHH31" s="221"/>
      <c r="AHI31" s="221"/>
      <c r="AHJ31" s="221"/>
      <c r="AHK31" s="221"/>
      <c r="AHL31" s="221"/>
      <c r="AHM31" s="221"/>
      <c r="AHN31" s="221"/>
      <c r="AHO31" s="221"/>
      <c r="AHP31" s="221"/>
      <c r="AHQ31" s="221"/>
      <c r="AHR31" s="221"/>
      <c r="AHS31" s="221"/>
      <c r="AHT31" s="221"/>
      <c r="AHU31" s="221"/>
      <c r="AHV31" s="221"/>
      <c r="AHW31" s="221"/>
      <c r="AHX31" s="221"/>
      <c r="AHY31" s="221"/>
      <c r="AHZ31" s="221"/>
      <c r="AIA31" s="221"/>
      <c r="AIB31" s="221"/>
      <c r="AIC31" s="221"/>
      <c r="AID31" s="221"/>
      <c r="AIE31" s="221"/>
      <c r="AIF31" s="221"/>
      <c r="AIG31" s="221"/>
      <c r="AIH31" s="221"/>
      <c r="AII31" s="221"/>
      <c r="AIJ31" s="221"/>
      <c r="AIK31" s="221"/>
      <c r="AIL31" s="221"/>
      <c r="AIM31" s="221"/>
      <c r="AIN31" s="221"/>
      <c r="AIO31" s="221"/>
      <c r="AIP31" s="221"/>
      <c r="AIQ31" s="221"/>
      <c r="AIR31" s="221"/>
      <c r="AIS31" s="221"/>
      <c r="AIT31" s="221"/>
      <c r="AIU31" s="221"/>
      <c r="AIV31" s="221"/>
      <c r="AIW31" s="221"/>
      <c r="AIX31" s="221"/>
      <c r="AIY31" s="221"/>
      <c r="AIZ31" s="221"/>
      <c r="AJA31" s="221"/>
      <c r="AJB31" s="221"/>
      <c r="AJC31" s="221"/>
      <c r="AJD31" s="221"/>
      <c r="AJE31" s="221"/>
      <c r="AJF31" s="221"/>
      <c r="AJG31" s="221"/>
      <c r="AJH31" s="221"/>
      <c r="AJI31" s="221"/>
      <c r="AJJ31" s="221"/>
      <c r="AJK31" s="221"/>
      <c r="AJL31" s="221"/>
      <c r="AJM31" s="221"/>
      <c r="AJN31" s="221"/>
      <c r="AJO31" s="221"/>
      <c r="AJP31" s="221"/>
      <c r="AJQ31" s="221"/>
      <c r="AJR31" s="221"/>
      <c r="AJS31" s="221"/>
      <c r="AJT31" s="221"/>
      <c r="AJU31" s="221"/>
      <c r="AJV31" s="221"/>
      <c r="AJW31" s="221"/>
      <c r="AJX31" s="221"/>
      <c r="AJY31" s="221"/>
      <c r="AJZ31" s="221"/>
      <c r="AKA31" s="221"/>
      <c r="AKB31" s="221"/>
      <c r="AKC31" s="221"/>
      <c r="AKD31" s="221"/>
      <c r="AKE31" s="221"/>
      <c r="AKF31" s="221"/>
      <c r="AKG31" s="221"/>
      <c r="AKH31" s="221"/>
      <c r="AKI31" s="221"/>
      <c r="AKJ31" s="221"/>
      <c r="AKK31" s="221"/>
      <c r="AKL31" s="221"/>
      <c r="AKM31" s="221"/>
      <c r="AKN31" s="221"/>
      <c r="AKO31" s="221"/>
      <c r="AKP31" s="221"/>
      <c r="AKQ31" s="221"/>
      <c r="AKR31" s="221"/>
      <c r="AKS31" s="221"/>
      <c r="AKT31" s="221"/>
      <c r="AKU31" s="221"/>
      <c r="AKV31" s="221"/>
      <c r="AKW31" s="221"/>
      <c r="AKX31" s="221"/>
      <c r="AKY31" s="221"/>
      <c r="AKZ31" s="221"/>
      <c r="ALA31" s="221"/>
      <c r="ALB31" s="221"/>
      <c r="ALC31" s="221"/>
      <c r="ALD31" s="221"/>
      <c r="ALE31" s="221"/>
      <c r="ALF31" s="221"/>
      <c r="ALG31" s="221"/>
      <c r="ALH31" s="221"/>
      <c r="ALI31" s="221"/>
      <c r="ALJ31" s="221"/>
      <c r="ALK31" s="221"/>
      <c r="ALL31" s="221"/>
      <c r="ALM31" s="221"/>
      <c r="ALN31" s="221"/>
      <c r="ALO31" s="221"/>
      <c r="ALP31" s="221"/>
      <c r="ALQ31" s="221"/>
      <c r="ALR31" s="221"/>
      <c r="ALS31" s="221"/>
      <c r="ALT31" s="221"/>
      <c r="ALU31" s="221"/>
      <c r="ALV31" s="221"/>
      <c r="ALW31" s="221"/>
      <c r="ALX31" s="221"/>
      <c r="ALY31" s="221"/>
      <c r="ALZ31" s="221"/>
      <c r="AMA31" s="221"/>
      <c r="AMB31" s="221"/>
      <c r="AMC31" s="221"/>
      <c r="AMD31" s="221"/>
      <c r="AME31" s="221"/>
      <c r="AMF31" s="221"/>
      <c r="AMG31" s="221"/>
      <c r="AMH31" s="221"/>
      <c r="AMI31" s="221"/>
      <c r="AMJ31" s="221"/>
      <c r="AMK31" s="221"/>
    </row>
    <row r="32" spans="1:1025" s="225" customFormat="1" x14ac:dyDescent="0.25">
      <c r="A32" s="221" t="s">
        <v>180</v>
      </c>
      <c r="B32" s="221" t="s">
        <v>232</v>
      </c>
      <c r="C32" s="227" t="str">
        <f>'common foods'!D100</f>
        <v>05084</v>
      </c>
      <c r="D32" s="224">
        <v>240</v>
      </c>
      <c r="E32" s="224">
        <v>0.2</v>
      </c>
      <c r="F32" s="224">
        <v>0</v>
      </c>
      <c r="G32" s="224">
        <v>8</v>
      </c>
      <c r="H32" s="224">
        <v>0.8</v>
      </c>
      <c r="I32" s="224">
        <v>1.8</v>
      </c>
      <c r="J32" s="224">
        <v>4.8</v>
      </c>
      <c r="K32" s="224">
        <v>115</v>
      </c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  <c r="FB32" s="221"/>
      <c r="FC32" s="221"/>
      <c r="FD32" s="221"/>
      <c r="FE32" s="221"/>
      <c r="FF32" s="221"/>
      <c r="FG32" s="221"/>
      <c r="FH32" s="221"/>
      <c r="FI32" s="221"/>
      <c r="FJ32" s="221"/>
      <c r="FK32" s="221"/>
      <c r="FL32" s="221"/>
      <c r="FM32" s="221"/>
      <c r="FN32" s="221"/>
      <c r="FO32" s="221"/>
      <c r="FP32" s="221"/>
      <c r="FQ32" s="221"/>
      <c r="FR32" s="221"/>
      <c r="FS32" s="221"/>
      <c r="FT32" s="221"/>
      <c r="FU32" s="221"/>
      <c r="FV32" s="221"/>
      <c r="FW32" s="221"/>
      <c r="FX32" s="221"/>
      <c r="FY32" s="221"/>
      <c r="FZ32" s="221"/>
      <c r="GA32" s="221"/>
      <c r="GB32" s="221"/>
      <c r="GC32" s="221"/>
      <c r="GD32" s="221"/>
      <c r="GE32" s="221"/>
      <c r="GF32" s="221"/>
      <c r="GG32" s="221"/>
      <c r="GH32" s="221"/>
      <c r="GI32" s="221"/>
      <c r="GJ32" s="221"/>
      <c r="GK32" s="221"/>
      <c r="GL32" s="221"/>
      <c r="GM32" s="221"/>
      <c r="GN32" s="221"/>
      <c r="GO32" s="221"/>
      <c r="GP32" s="221"/>
      <c r="GQ32" s="221"/>
      <c r="GR32" s="221"/>
      <c r="GS32" s="221"/>
      <c r="GT32" s="221"/>
      <c r="GU32" s="221"/>
      <c r="GV32" s="221"/>
      <c r="GW32" s="221"/>
      <c r="GX32" s="221"/>
      <c r="GY32" s="221"/>
      <c r="GZ32" s="221"/>
      <c r="HA32" s="221"/>
      <c r="HB32" s="221"/>
      <c r="HC32" s="221"/>
      <c r="HD32" s="221"/>
      <c r="HE32" s="221"/>
      <c r="HF32" s="221"/>
      <c r="HG32" s="221"/>
      <c r="HH32" s="221"/>
      <c r="HI32" s="221"/>
      <c r="HJ32" s="221"/>
      <c r="HK32" s="221"/>
      <c r="HL32" s="221"/>
      <c r="HM32" s="221"/>
      <c r="HN32" s="221"/>
      <c r="HO32" s="221"/>
      <c r="HP32" s="221"/>
      <c r="HQ32" s="221"/>
      <c r="HR32" s="221"/>
      <c r="HS32" s="221"/>
      <c r="HT32" s="221"/>
      <c r="HU32" s="221"/>
      <c r="HV32" s="221"/>
      <c r="HW32" s="221"/>
      <c r="HX32" s="221"/>
      <c r="HY32" s="221"/>
      <c r="HZ32" s="221"/>
      <c r="IA32" s="221"/>
      <c r="IB32" s="221"/>
      <c r="IC32" s="221"/>
      <c r="ID32" s="221"/>
      <c r="IE32" s="221"/>
      <c r="IF32" s="221"/>
      <c r="IG32" s="221"/>
      <c r="IH32" s="221"/>
      <c r="II32" s="221"/>
      <c r="IJ32" s="221"/>
      <c r="IK32" s="221"/>
      <c r="IL32" s="221"/>
      <c r="IM32" s="221"/>
      <c r="IN32" s="221"/>
      <c r="IO32" s="221"/>
      <c r="IP32" s="221"/>
      <c r="IQ32" s="221"/>
      <c r="IR32" s="221"/>
      <c r="IS32" s="221"/>
      <c r="IT32" s="221"/>
      <c r="IU32" s="221"/>
      <c r="IV32" s="221"/>
      <c r="IW32" s="221"/>
      <c r="IX32" s="221"/>
      <c r="IY32" s="221"/>
      <c r="IZ32" s="221"/>
      <c r="JA32" s="221"/>
      <c r="JB32" s="221"/>
      <c r="JC32" s="221"/>
      <c r="JD32" s="221"/>
      <c r="JE32" s="221"/>
      <c r="JF32" s="221"/>
      <c r="JG32" s="221"/>
      <c r="JH32" s="221"/>
      <c r="JI32" s="221"/>
      <c r="JJ32" s="221"/>
      <c r="JK32" s="221"/>
      <c r="JL32" s="221"/>
      <c r="JM32" s="221"/>
      <c r="JN32" s="221"/>
      <c r="JO32" s="221"/>
      <c r="JP32" s="221"/>
      <c r="JQ32" s="221"/>
      <c r="JR32" s="221"/>
      <c r="JS32" s="221"/>
      <c r="JT32" s="221"/>
      <c r="JU32" s="221"/>
      <c r="JV32" s="221"/>
      <c r="JW32" s="221"/>
      <c r="JX32" s="221"/>
      <c r="JY32" s="221"/>
      <c r="JZ32" s="221"/>
      <c r="KA32" s="221"/>
      <c r="KB32" s="221"/>
      <c r="KC32" s="221"/>
      <c r="KD32" s="221"/>
      <c r="KE32" s="221"/>
      <c r="KF32" s="221"/>
      <c r="KG32" s="221"/>
      <c r="KH32" s="221"/>
      <c r="KI32" s="221"/>
      <c r="KJ32" s="221"/>
      <c r="KK32" s="221"/>
      <c r="KL32" s="221"/>
      <c r="KM32" s="221"/>
      <c r="KN32" s="221"/>
      <c r="KO32" s="221"/>
      <c r="KP32" s="221"/>
      <c r="KQ32" s="221"/>
      <c r="KR32" s="221"/>
      <c r="KS32" s="221"/>
      <c r="KT32" s="221"/>
      <c r="KU32" s="221"/>
      <c r="KV32" s="221"/>
      <c r="KW32" s="221"/>
      <c r="KX32" s="221"/>
      <c r="KY32" s="221"/>
      <c r="KZ32" s="221"/>
      <c r="LA32" s="221"/>
      <c r="LB32" s="221"/>
      <c r="LC32" s="221"/>
      <c r="LD32" s="221"/>
      <c r="LE32" s="221"/>
      <c r="LF32" s="221"/>
      <c r="LG32" s="221"/>
      <c r="LH32" s="221"/>
      <c r="LI32" s="221"/>
      <c r="LJ32" s="221"/>
      <c r="LK32" s="221"/>
      <c r="LL32" s="221"/>
      <c r="LM32" s="221"/>
      <c r="LN32" s="221"/>
      <c r="LO32" s="221"/>
      <c r="LP32" s="221"/>
      <c r="LQ32" s="221"/>
      <c r="LR32" s="221"/>
      <c r="LS32" s="221"/>
      <c r="LT32" s="221"/>
      <c r="LU32" s="221"/>
      <c r="LV32" s="221"/>
      <c r="LW32" s="221"/>
      <c r="LX32" s="221"/>
      <c r="LY32" s="221"/>
      <c r="LZ32" s="221"/>
      <c r="MA32" s="221"/>
      <c r="MB32" s="221"/>
      <c r="MC32" s="221"/>
      <c r="MD32" s="221"/>
      <c r="ME32" s="221"/>
      <c r="MF32" s="221"/>
      <c r="MG32" s="221"/>
      <c r="MH32" s="221"/>
      <c r="MI32" s="221"/>
      <c r="MJ32" s="221"/>
      <c r="MK32" s="221"/>
      <c r="ML32" s="221"/>
      <c r="MM32" s="221"/>
      <c r="MN32" s="221"/>
      <c r="MO32" s="221"/>
      <c r="MP32" s="221"/>
      <c r="MQ32" s="221"/>
      <c r="MR32" s="221"/>
      <c r="MS32" s="221"/>
      <c r="MT32" s="221"/>
      <c r="MU32" s="221"/>
      <c r="MV32" s="221"/>
      <c r="MW32" s="221"/>
      <c r="MX32" s="221"/>
      <c r="MY32" s="221"/>
      <c r="MZ32" s="221"/>
      <c r="NA32" s="221"/>
      <c r="NB32" s="221"/>
      <c r="NC32" s="221"/>
      <c r="ND32" s="221"/>
      <c r="NE32" s="221"/>
      <c r="NF32" s="221"/>
      <c r="NG32" s="221"/>
      <c r="NH32" s="221"/>
      <c r="NI32" s="221"/>
      <c r="NJ32" s="221"/>
      <c r="NK32" s="221"/>
      <c r="NL32" s="221"/>
      <c r="NM32" s="221"/>
      <c r="NN32" s="221"/>
      <c r="NO32" s="221"/>
      <c r="NP32" s="221"/>
      <c r="NQ32" s="221"/>
      <c r="NR32" s="221"/>
      <c r="NS32" s="221"/>
      <c r="NT32" s="221"/>
      <c r="NU32" s="221"/>
      <c r="NV32" s="221"/>
      <c r="NW32" s="221"/>
      <c r="NX32" s="221"/>
      <c r="NY32" s="221"/>
      <c r="NZ32" s="221"/>
      <c r="OA32" s="221"/>
      <c r="OB32" s="221"/>
      <c r="OC32" s="221"/>
      <c r="OD32" s="221"/>
      <c r="OE32" s="221"/>
      <c r="OF32" s="221"/>
      <c r="OG32" s="221"/>
      <c r="OH32" s="221"/>
      <c r="OI32" s="221"/>
      <c r="OJ32" s="221"/>
      <c r="OK32" s="221"/>
      <c r="OL32" s="221"/>
      <c r="OM32" s="221"/>
      <c r="ON32" s="221"/>
      <c r="OO32" s="221"/>
      <c r="OP32" s="221"/>
      <c r="OQ32" s="221"/>
      <c r="OR32" s="221"/>
      <c r="OS32" s="221"/>
      <c r="OT32" s="221"/>
      <c r="OU32" s="221"/>
      <c r="OV32" s="221"/>
      <c r="OW32" s="221"/>
      <c r="OX32" s="221"/>
      <c r="OY32" s="221"/>
      <c r="OZ32" s="221"/>
      <c r="PA32" s="221"/>
      <c r="PB32" s="221"/>
      <c r="PC32" s="221"/>
      <c r="PD32" s="221"/>
      <c r="PE32" s="221"/>
      <c r="PF32" s="221"/>
      <c r="PG32" s="221"/>
      <c r="PH32" s="221"/>
      <c r="PI32" s="221"/>
      <c r="PJ32" s="221"/>
      <c r="PK32" s="221"/>
      <c r="PL32" s="221"/>
      <c r="PM32" s="221"/>
      <c r="PN32" s="221"/>
      <c r="PO32" s="221"/>
      <c r="PP32" s="221"/>
      <c r="PQ32" s="221"/>
      <c r="PR32" s="221"/>
      <c r="PS32" s="221"/>
      <c r="PT32" s="221"/>
      <c r="PU32" s="221"/>
      <c r="PV32" s="221"/>
      <c r="PW32" s="221"/>
      <c r="PX32" s="221"/>
      <c r="PY32" s="221"/>
      <c r="PZ32" s="221"/>
      <c r="QA32" s="221"/>
      <c r="QB32" s="221"/>
      <c r="QC32" s="221"/>
      <c r="QD32" s="221"/>
      <c r="QE32" s="221"/>
      <c r="QF32" s="221"/>
      <c r="QG32" s="221"/>
      <c r="QH32" s="221"/>
      <c r="QI32" s="221"/>
      <c r="QJ32" s="221"/>
      <c r="QK32" s="221"/>
      <c r="QL32" s="221"/>
      <c r="QM32" s="221"/>
      <c r="QN32" s="221"/>
      <c r="QO32" s="221"/>
      <c r="QP32" s="221"/>
      <c r="QQ32" s="221"/>
      <c r="QR32" s="221"/>
      <c r="QS32" s="221"/>
      <c r="QT32" s="221"/>
      <c r="QU32" s="221"/>
      <c r="QV32" s="221"/>
      <c r="QW32" s="221"/>
      <c r="QX32" s="221"/>
      <c r="QY32" s="221"/>
      <c r="QZ32" s="221"/>
      <c r="RA32" s="221"/>
      <c r="RB32" s="221"/>
      <c r="RC32" s="221"/>
      <c r="RD32" s="221"/>
      <c r="RE32" s="221"/>
      <c r="RF32" s="221"/>
      <c r="RG32" s="221"/>
      <c r="RH32" s="221"/>
      <c r="RI32" s="221"/>
      <c r="RJ32" s="221"/>
      <c r="RK32" s="221"/>
      <c r="RL32" s="221"/>
      <c r="RM32" s="221"/>
      <c r="RN32" s="221"/>
      <c r="RO32" s="221"/>
      <c r="RP32" s="221"/>
      <c r="RQ32" s="221"/>
      <c r="RR32" s="221"/>
      <c r="RS32" s="221"/>
      <c r="RT32" s="221"/>
      <c r="RU32" s="221"/>
      <c r="RV32" s="221"/>
      <c r="RW32" s="221"/>
      <c r="RX32" s="221"/>
      <c r="RY32" s="221"/>
      <c r="RZ32" s="221"/>
      <c r="SA32" s="221"/>
      <c r="SB32" s="221"/>
      <c r="SC32" s="221"/>
      <c r="SD32" s="221"/>
      <c r="SE32" s="221"/>
      <c r="SF32" s="221"/>
      <c r="SG32" s="221"/>
      <c r="SH32" s="221"/>
      <c r="SI32" s="221"/>
      <c r="SJ32" s="221"/>
      <c r="SK32" s="221"/>
      <c r="SL32" s="221"/>
      <c r="SM32" s="221"/>
      <c r="SN32" s="221"/>
      <c r="SO32" s="221"/>
      <c r="SP32" s="221"/>
      <c r="SQ32" s="221"/>
      <c r="SR32" s="221"/>
      <c r="SS32" s="221"/>
      <c r="ST32" s="221"/>
      <c r="SU32" s="221"/>
      <c r="SV32" s="221"/>
      <c r="SW32" s="221"/>
      <c r="SX32" s="221"/>
      <c r="SY32" s="221"/>
      <c r="SZ32" s="221"/>
      <c r="TA32" s="221"/>
      <c r="TB32" s="221"/>
      <c r="TC32" s="221"/>
      <c r="TD32" s="221"/>
      <c r="TE32" s="221"/>
      <c r="TF32" s="221"/>
      <c r="TG32" s="221"/>
      <c r="TH32" s="221"/>
      <c r="TI32" s="221"/>
      <c r="TJ32" s="221"/>
      <c r="TK32" s="221"/>
      <c r="TL32" s="221"/>
      <c r="TM32" s="221"/>
      <c r="TN32" s="221"/>
      <c r="TO32" s="221"/>
      <c r="TP32" s="221"/>
      <c r="TQ32" s="221"/>
      <c r="TR32" s="221"/>
      <c r="TS32" s="221"/>
      <c r="TT32" s="221"/>
      <c r="TU32" s="221"/>
      <c r="TV32" s="221"/>
      <c r="TW32" s="221"/>
      <c r="TX32" s="221"/>
      <c r="TY32" s="221"/>
      <c r="TZ32" s="221"/>
      <c r="UA32" s="221"/>
      <c r="UB32" s="221"/>
      <c r="UC32" s="221"/>
      <c r="UD32" s="221"/>
      <c r="UE32" s="221"/>
      <c r="UF32" s="221"/>
      <c r="UG32" s="221"/>
      <c r="UH32" s="221"/>
      <c r="UI32" s="221"/>
      <c r="UJ32" s="221"/>
      <c r="UK32" s="221"/>
      <c r="UL32" s="221"/>
      <c r="UM32" s="221"/>
      <c r="UN32" s="221"/>
      <c r="UO32" s="221"/>
      <c r="UP32" s="221"/>
      <c r="UQ32" s="221"/>
      <c r="UR32" s="221"/>
      <c r="US32" s="221"/>
      <c r="UT32" s="221"/>
      <c r="UU32" s="221"/>
      <c r="UV32" s="221"/>
      <c r="UW32" s="221"/>
      <c r="UX32" s="221"/>
      <c r="UY32" s="221"/>
      <c r="UZ32" s="221"/>
      <c r="VA32" s="221"/>
      <c r="VB32" s="221"/>
      <c r="VC32" s="221"/>
      <c r="VD32" s="221"/>
      <c r="VE32" s="221"/>
      <c r="VF32" s="221"/>
      <c r="VG32" s="221"/>
      <c r="VH32" s="221"/>
      <c r="VI32" s="221"/>
      <c r="VJ32" s="221"/>
      <c r="VK32" s="221"/>
      <c r="VL32" s="221"/>
      <c r="VM32" s="221"/>
      <c r="VN32" s="221"/>
      <c r="VO32" s="221"/>
      <c r="VP32" s="221"/>
      <c r="VQ32" s="221"/>
      <c r="VR32" s="221"/>
      <c r="VS32" s="221"/>
      <c r="VT32" s="221"/>
      <c r="VU32" s="221"/>
      <c r="VV32" s="221"/>
      <c r="VW32" s="221"/>
      <c r="VX32" s="221"/>
      <c r="VY32" s="221"/>
      <c r="VZ32" s="221"/>
      <c r="WA32" s="221"/>
      <c r="WB32" s="221"/>
      <c r="WC32" s="221"/>
      <c r="WD32" s="221"/>
      <c r="WE32" s="221"/>
      <c r="WF32" s="221"/>
      <c r="WG32" s="221"/>
      <c r="WH32" s="221"/>
      <c r="WI32" s="221"/>
      <c r="WJ32" s="221"/>
      <c r="WK32" s="221"/>
      <c r="WL32" s="221"/>
      <c r="WM32" s="221"/>
      <c r="WN32" s="221"/>
      <c r="WO32" s="221"/>
      <c r="WP32" s="221"/>
      <c r="WQ32" s="221"/>
      <c r="WR32" s="221"/>
      <c r="WS32" s="221"/>
      <c r="WT32" s="221"/>
      <c r="WU32" s="221"/>
      <c r="WV32" s="221"/>
      <c r="WW32" s="221"/>
      <c r="WX32" s="221"/>
      <c r="WY32" s="221"/>
      <c r="WZ32" s="221"/>
      <c r="XA32" s="221"/>
      <c r="XB32" s="221"/>
      <c r="XC32" s="221"/>
      <c r="XD32" s="221"/>
      <c r="XE32" s="221"/>
      <c r="XF32" s="221"/>
      <c r="XG32" s="221"/>
      <c r="XH32" s="221"/>
      <c r="XI32" s="221"/>
      <c r="XJ32" s="221"/>
      <c r="XK32" s="221"/>
      <c r="XL32" s="221"/>
      <c r="XM32" s="221"/>
      <c r="XN32" s="221"/>
      <c r="XO32" s="221"/>
      <c r="XP32" s="221"/>
      <c r="XQ32" s="221"/>
      <c r="XR32" s="221"/>
      <c r="XS32" s="221"/>
      <c r="XT32" s="221"/>
      <c r="XU32" s="221"/>
      <c r="XV32" s="221"/>
      <c r="XW32" s="221"/>
      <c r="XX32" s="221"/>
      <c r="XY32" s="221"/>
      <c r="XZ32" s="221"/>
      <c r="YA32" s="221"/>
      <c r="YB32" s="221"/>
      <c r="YC32" s="221"/>
      <c r="YD32" s="221"/>
      <c r="YE32" s="221"/>
      <c r="YF32" s="221"/>
      <c r="YG32" s="221"/>
      <c r="YH32" s="221"/>
      <c r="YI32" s="221"/>
      <c r="YJ32" s="221"/>
      <c r="YK32" s="221"/>
      <c r="YL32" s="221"/>
      <c r="YM32" s="221"/>
      <c r="YN32" s="221"/>
      <c r="YO32" s="221"/>
      <c r="YP32" s="221"/>
      <c r="YQ32" s="221"/>
      <c r="YR32" s="221"/>
      <c r="YS32" s="221"/>
      <c r="YT32" s="221"/>
      <c r="YU32" s="221"/>
      <c r="YV32" s="221"/>
      <c r="YW32" s="221"/>
      <c r="YX32" s="221"/>
      <c r="YY32" s="221"/>
      <c r="YZ32" s="221"/>
      <c r="ZA32" s="221"/>
      <c r="ZB32" s="221"/>
      <c r="ZC32" s="221"/>
      <c r="ZD32" s="221"/>
      <c r="ZE32" s="221"/>
      <c r="ZF32" s="221"/>
      <c r="ZG32" s="221"/>
      <c r="ZH32" s="221"/>
      <c r="ZI32" s="221"/>
      <c r="ZJ32" s="221"/>
      <c r="ZK32" s="221"/>
      <c r="ZL32" s="221"/>
      <c r="ZM32" s="221"/>
      <c r="ZN32" s="221"/>
      <c r="ZO32" s="221"/>
      <c r="ZP32" s="221"/>
      <c r="ZQ32" s="221"/>
      <c r="ZR32" s="221"/>
      <c r="ZS32" s="221"/>
      <c r="ZT32" s="221"/>
      <c r="ZU32" s="221"/>
      <c r="ZV32" s="221"/>
      <c r="ZW32" s="221"/>
      <c r="ZX32" s="221"/>
      <c r="ZY32" s="221"/>
      <c r="ZZ32" s="221"/>
      <c r="AAA32" s="221"/>
      <c r="AAB32" s="221"/>
      <c r="AAC32" s="221"/>
      <c r="AAD32" s="221"/>
      <c r="AAE32" s="221"/>
      <c r="AAF32" s="221"/>
      <c r="AAG32" s="221"/>
      <c r="AAH32" s="221"/>
      <c r="AAI32" s="221"/>
      <c r="AAJ32" s="221"/>
      <c r="AAK32" s="221"/>
      <c r="AAL32" s="221"/>
      <c r="AAM32" s="221"/>
      <c r="AAN32" s="221"/>
      <c r="AAO32" s="221"/>
      <c r="AAP32" s="221"/>
      <c r="AAQ32" s="221"/>
      <c r="AAR32" s="221"/>
      <c r="AAS32" s="221"/>
      <c r="AAT32" s="221"/>
      <c r="AAU32" s="221"/>
      <c r="AAV32" s="221"/>
      <c r="AAW32" s="221"/>
      <c r="AAX32" s="221"/>
      <c r="AAY32" s="221"/>
      <c r="AAZ32" s="221"/>
      <c r="ABA32" s="221"/>
      <c r="ABB32" s="221"/>
      <c r="ABC32" s="221"/>
      <c r="ABD32" s="221"/>
      <c r="ABE32" s="221"/>
      <c r="ABF32" s="221"/>
      <c r="ABG32" s="221"/>
      <c r="ABH32" s="221"/>
      <c r="ABI32" s="221"/>
      <c r="ABJ32" s="221"/>
      <c r="ABK32" s="221"/>
      <c r="ABL32" s="221"/>
      <c r="ABM32" s="221"/>
      <c r="ABN32" s="221"/>
      <c r="ABO32" s="221"/>
      <c r="ABP32" s="221"/>
      <c r="ABQ32" s="221"/>
      <c r="ABR32" s="221"/>
      <c r="ABS32" s="221"/>
      <c r="ABT32" s="221"/>
      <c r="ABU32" s="221"/>
      <c r="ABV32" s="221"/>
      <c r="ABW32" s="221"/>
      <c r="ABX32" s="221"/>
      <c r="ABY32" s="221"/>
      <c r="ABZ32" s="221"/>
      <c r="ACA32" s="221"/>
      <c r="ACB32" s="221"/>
      <c r="ACC32" s="221"/>
      <c r="ACD32" s="221"/>
      <c r="ACE32" s="221"/>
      <c r="ACF32" s="221"/>
      <c r="ACG32" s="221"/>
      <c r="ACH32" s="221"/>
      <c r="ACI32" s="221"/>
      <c r="ACJ32" s="221"/>
      <c r="ACK32" s="221"/>
      <c r="ACL32" s="221"/>
      <c r="ACM32" s="221"/>
      <c r="ACN32" s="221"/>
      <c r="ACO32" s="221"/>
      <c r="ACP32" s="221"/>
      <c r="ACQ32" s="221"/>
      <c r="ACR32" s="221"/>
      <c r="ACS32" s="221"/>
      <c r="ACT32" s="221"/>
      <c r="ACU32" s="221"/>
      <c r="ACV32" s="221"/>
      <c r="ACW32" s="221"/>
      <c r="ACX32" s="221"/>
      <c r="ACY32" s="221"/>
      <c r="ACZ32" s="221"/>
      <c r="ADA32" s="221"/>
      <c r="ADB32" s="221"/>
      <c r="ADC32" s="221"/>
      <c r="ADD32" s="221"/>
      <c r="ADE32" s="221"/>
      <c r="ADF32" s="221"/>
      <c r="ADG32" s="221"/>
      <c r="ADH32" s="221"/>
      <c r="ADI32" s="221"/>
      <c r="ADJ32" s="221"/>
      <c r="ADK32" s="221"/>
      <c r="ADL32" s="221"/>
      <c r="ADM32" s="221"/>
      <c r="ADN32" s="221"/>
      <c r="ADO32" s="221"/>
      <c r="ADP32" s="221"/>
      <c r="ADQ32" s="221"/>
      <c r="ADR32" s="221"/>
      <c r="ADS32" s="221"/>
      <c r="ADT32" s="221"/>
      <c r="ADU32" s="221"/>
      <c r="ADV32" s="221"/>
      <c r="ADW32" s="221"/>
      <c r="ADX32" s="221"/>
      <c r="ADY32" s="221"/>
      <c r="ADZ32" s="221"/>
      <c r="AEA32" s="221"/>
      <c r="AEB32" s="221"/>
      <c r="AEC32" s="221"/>
      <c r="AED32" s="221"/>
      <c r="AEE32" s="221"/>
      <c r="AEF32" s="221"/>
      <c r="AEG32" s="221"/>
      <c r="AEH32" s="221"/>
      <c r="AEI32" s="221"/>
      <c r="AEJ32" s="221"/>
      <c r="AEK32" s="221"/>
      <c r="AEL32" s="221"/>
      <c r="AEM32" s="221"/>
      <c r="AEN32" s="221"/>
      <c r="AEO32" s="221"/>
      <c r="AEP32" s="221"/>
      <c r="AEQ32" s="221"/>
      <c r="AER32" s="221"/>
      <c r="AES32" s="221"/>
      <c r="AET32" s="221"/>
      <c r="AEU32" s="221"/>
      <c r="AEV32" s="221"/>
      <c r="AEW32" s="221"/>
      <c r="AEX32" s="221"/>
      <c r="AEY32" s="221"/>
      <c r="AEZ32" s="221"/>
      <c r="AFA32" s="221"/>
      <c r="AFB32" s="221"/>
      <c r="AFC32" s="221"/>
      <c r="AFD32" s="221"/>
      <c r="AFE32" s="221"/>
      <c r="AFF32" s="221"/>
      <c r="AFG32" s="221"/>
      <c r="AFH32" s="221"/>
      <c r="AFI32" s="221"/>
      <c r="AFJ32" s="221"/>
      <c r="AFK32" s="221"/>
      <c r="AFL32" s="221"/>
      <c r="AFM32" s="221"/>
      <c r="AFN32" s="221"/>
      <c r="AFO32" s="221"/>
      <c r="AFP32" s="221"/>
      <c r="AFQ32" s="221"/>
      <c r="AFR32" s="221"/>
      <c r="AFS32" s="221"/>
      <c r="AFT32" s="221"/>
      <c r="AFU32" s="221"/>
      <c r="AFV32" s="221"/>
      <c r="AFW32" s="221"/>
      <c r="AFX32" s="221"/>
      <c r="AFY32" s="221"/>
      <c r="AFZ32" s="221"/>
      <c r="AGA32" s="221"/>
      <c r="AGB32" s="221"/>
      <c r="AGC32" s="221"/>
      <c r="AGD32" s="221"/>
      <c r="AGE32" s="221"/>
      <c r="AGF32" s="221"/>
      <c r="AGG32" s="221"/>
      <c r="AGH32" s="221"/>
      <c r="AGI32" s="221"/>
      <c r="AGJ32" s="221"/>
      <c r="AGK32" s="221"/>
      <c r="AGL32" s="221"/>
      <c r="AGM32" s="221"/>
      <c r="AGN32" s="221"/>
      <c r="AGO32" s="221"/>
      <c r="AGP32" s="221"/>
      <c r="AGQ32" s="221"/>
      <c r="AGR32" s="221"/>
      <c r="AGS32" s="221"/>
      <c r="AGT32" s="221"/>
      <c r="AGU32" s="221"/>
      <c r="AGV32" s="221"/>
      <c r="AGW32" s="221"/>
      <c r="AGX32" s="221"/>
      <c r="AGY32" s="221"/>
      <c r="AGZ32" s="221"/>
      <c r="AHA32" s="221"/>
      <c r="AHB32" s="221"/>
      <c r="AHC32" s="221"/>
      <c r="AHD32" s="221"/>
      <c r="AHE32" s="221"/>
      <c r="AHF32" s="221"/>
      <c r="AHG32" s="221"/>
      <c r="AHH32" s="221"/>
      <c r="AHI32" s="221"/>
      <c r="AHJ32" s="221"/>
      <c r="AHK32" s="221"/>
      <c r="AHL32" s="221"/>
      <c r="AHM32" s="221"/>
      <c r="AHN32" s="221"/>
      <c r="AHO32" s="221"/>
      <c r="AHP32" s="221"/>
      <c r="AHQ32" s="221"/>
      <c r="AHR32" s="221"/>
      <c r="AHS32" s="221"/>
      <c r="AHT32" s="221"/>
      <c r="AHU32" s="221"/>
      <c r="AHV32" s="221"/>
      <c r="AHW32" s="221"/>
      <c r="AHX32" s="221"/>
      <c r="AHY32" s="221"/>
      <c r="AHZ32" s="221"/>
      <c r="AIA32" s="221"/>
      <c r="AIB32" s="221"/>
      <c r="AIC32" s="221"/>
      <c r="AID32" s="221"/>
      <c r="AIE32" s="221"/>
      <c r="AIF32" s="221"/>
      <c r="AIG32" s="221"/>
      <c r="AIH32" s="221"/>
      <c r="AII32" s="221"/>
      <c r="AIJ32" s="221"/>
      <c r="AIK32" s="221"/>
      <c r="AIL32" s="221"/>
      <c r="AIM32" s="221"/>
      <c r="AIN32" s="221"/>
      <c r="AIO32" s="221"/>
      <c r="AIP32" s="221"/>
      <c r="AIQ32" s="221"/>
      <c r="AIR32" s="221"/>
      <c r="AIS32" s="221"/>
      <c r="AIT32" s="221"/>
      <c r="AIU32" s="221"/>
      <c r="AIV32" s="221"/>
      <c r="AIW32" s="221"/>
      <c r="AIX32" s="221"/>
      <c r="AIY32" s="221"/>
      <c r="AIZ32" s="221"/>
      <c r="AJA32" s="221"/>
      <c r="AJB32" s="221"/>
      <c r="AJC32" s="221"/>
      <c r="AJD32" s="221"/>
      <c r="AJE32" s="221"/>
      <c r="AJF32" s="221"/>
      <c r="AJG32" s="221"/>
      <c r="AJH32" s="221"/>
      <c r="AJI32" s="221"/>
      <c r="AJJ32" s="221"/>
      <c r="AJK32" s="221"/>
      <c r="AJL32" s="221"/>
      <c r="AJM32" s="221"/>
      <c r="AJN32" s="221"/>
      <c r="AJO32" s="221"/>
      <c r="AJP32" s="221"/>
      <c r="AJQ32" s="221"/>
      <c r="AJR32" s="221"/>
      <c r="AJS32" s="221"/>
      <c r="AJT32" s="221"/>
      <c r="AJU32" s="221"/>
      <c r="AJV32" s="221"/>
      <c r="AJW32" s="221"/>
      <c r="AJX32" s="221"/>
      <c r="AJY32" s="221"/>
      <c r="AJZ32" s="221"/>
      <c r="AKA32" s="221"/>
      <c r="AKB32" s="221"/>
      <c r="AKC32" s="221"/>
      <c r="AKD32" s="221"/>
      <c r="AKE32" s="221"/>
      <c r="AKF32" s="221"/>
      <c r="AKG32" s="221"/>
      <c r="AKH32" s="221"/>
      <c r="AKI32" s="221"/>
      <c r="AKJ32" s="221"/>
      <c r="AKK32" s="221"/>
      <c r="AKL32" s="221"/>
      <c r="AKM32" s="221"/>
      <c r="AKN32" s="221"/>
      <c r="AKO32" s="221"/>
      <c r="AKP32" s="221"/>
      <c r="AKQ32" s="221"/>
      <c r="AKR32" s="221"/>
      <c r="AKS32" s="221"/>
      <c r="AKT32" s="221"/>
      <c r="AKU32" s="221"/>
      <c r="AKV32" s="221"/>
      <c r="AKW32" s="221"/>
      <c r="AKX32" s="221"/>
      <c r="AKY32" s="221"/>
      <c r="AKZ32" s="221"/>
      <c r="ALA32" s="221"/>
      <c r="ALB32" s="221"/>
      <c r="ALC32" s="221"/>
      <c r="ALD32" s="221"/>
      <c r="ALE32" s="221"/>
      <c r="ALF32" s="221"/>
      <c r="ALG32" s="221"/>
      <c r="ALH32" s="221"/>
      <c r="ALI32" s="221"/>
      <c r="ALJ32" s="221"/>
      <c r="ALK32" s="221"/>
      <c r="ALL32" s="221"/>
      <c r="ALM32" s="221"/>
      <c r="ALN32" s="221"/>
      <c r="ALO32" s="221"/>
      <c r="ALP32" s="221"/>
      <c r="ALQ32" s="221"/>
      <c r="ALR32" s="221"/>
      <c r="ALS32" s="221"/>
      <c r="ALT32" s="221"/>
      <c r="ALU32" s="221"/>
      <c r="ALV32" s="221"/>
      <c r="ALW32" s="221"/>
      <c r="ALX32" s="221"/>
      <c r="ALY32" s="221"/>
      <c r="ALZ32" s="221"/>
      <c r="AMA32" s="221"/>
      <c r="AMB32" s="221"/>
      <c r="AMC32" s="221"/>
      <c r="AMD32" s="221"/>
      <c r="AME32" s="221"/>
      <c r="AMF32" s="221"/>
      <c r="AMG32" s="221"/>
      <c r="AMH32" s="221"/>
      <c r="AMI32" s="221"/>
      <c r="AMJ32" s="221"/>
      <c r="AMK32" s="221"/>
    </row>
    <row r="33" spans="1:1025" s="225" customFormat="1" x14ac:dyDescent="0.25">
      <c r="A33" s="221" t="s">
        <v>180</v>
      </c>
      <c r="B33" s="221" t="s">
        <v>217</v>
      </c>
      <c r="C33" s="227" t="str">
        <f>'common foods'!D101</f>
        <v>05085</v>
      </c>
      <c r="D33" s="224">
        <v>2362.87</v>
      </c>
      <c r="E33" s="224">
        <v>49</v>
      </c>
      <c r="F33" s="224">
        <v>9.18</v>
      </c>
      <c r="G33" s="224">
        <v>8</v>
      </c>
      <c r="H33" s="224">
        <v>3</v>
      </c>
      <c r="I33" s="224">
        <v>8.1999999999999993</v>
      </c>
      <c r="J33" s="224">
        <v>24.35</v>
      </c>
      <c r="K33" s="224">
        <v>6</v>
      </c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21"/>
      <c r="BW33" s="221"/>
      <c r="BX33" s="221"/>
      <c r="BY33" s="221"/>
      <c r="BZ33" s="221"/>
      <c r="CA33" s="221"/>
      <c r="CB33" s="221"/>
      <c r="CC33" s="221"/>
      <c r="CD33" s="221"/>
      <c r="CE33" s="221"/>
      <c r="CF33" s="221"/>
      <c r="CG33" s="221"/>
      <c r="CH33" s="221"/>
      <c r="CI33" s="221"/>
      <c r="CJ33" s="221"/>
      <c r="CK33" s="221"/>
      <c r="CL33" s="221"/>
      <c r="CM33" s="221"/>
      <c r="CN33" s="221"/>
      <c r="CO33" s="221"/>
      <c r="CP33" s="221"/>
      <c r="CQ33" s="221"/>
      <c r="CR33" s="221"/>
      <c r="CS33" s="221"/>
      <c r="CT33" s="221"/>
      <c r="CU33" s="221"/>
      <c r="CV33" s="221"/>
      <c r="CW33" s="221"/>
      <c r="CX33" s="221"/>
      <c r="CY33" s="221"/>
      <c r="CZ33" s="221"/>
      <c r="DA33" s="221"/>
      <c r="DB33" s="221"/>
      <c r="DC33" s="221"/>
      <c r="DD33" s="221"/>
      <c r="DE33" s="221"/>
      <c r="DF33" s="221"/>
      <c r="DG33" s="221"/>
      <c r="DH33" s="221"/>
      <c r="DI33" s="221"/>
      <c r="DJ33" s="221"/>
      <c r="DK33" s="221"/>
      <c r="DL33" s="221"/>
      <c r="DM33" s="221"/>
      <c r="DN33" s="221"/>
      <c r="DO33" s="221"/>
      <c r="DP33" s="221"/>
      <c r="DQ33" s="221"/>
      <c r="DR33" s="221"/>
      <c r="DS33" s="221"/>
      <c r="DT33" s="221"/>
      <c r="DU33" s="221"/>
      <c r="DV33" s="221"/>
      <c r="DW33" s="221"/>
      <c r="DX33" s="221"/>
      <c r="DY33" s="221"/>
      <c r="DZ33" s="221"/>
      <c r="EA33" s="221"/>
      <c r="EB33" s="221"/>
      <c r="EC33" s="221"/>
      <c r="ED33" s="221"/>
      <c r="EE33" s="221"/>
      <c r="EF33" s="221"/>
      <c r="EG33" s="221"/>
      <c r="EH33" s="221"/>
      <c r="EI33" s="221"/>
      <c r="EJ33" s="221"/>
      <c r="EK33" s="221"/>
      <c r="EL33" s="221"/>
      <c r="EM33" s="221"/>
      <c r="EN33" s="221"/>
      <c r="EO33" s="221"/>
      <c r="EP33" s="221"/>
      <c r="EQ33" s="221"/>
      <c r="ER33" s="221"/>
      <c r="ES33" s="221"/>
      <c r="ET33" s="221"/>
      <c r="EU33" s="221"/>
      <c r="EV33" s="221"/>
      <c r="EW33" s="221"/>
      <c r="EX33" s="221"/>
      <c r="EY33" s="221"/>
      <c r="EZ33" s="221"/>
      <c r="FA33" s="221"/>
      <c r="FB33" s="221"/>
      <c r="FC33" s="221"/>
      <c r="FD33" s="221"/>
      <c r="FE33" s="221"/>
      <c r="FF33" s="221"/>
      <c r="FG33" s="221"/>
      <c r="FH33" s="221"/>
      <c r="FI33" s="221"/>
      <c r="FJ33" s="221"/>
      <c r="FK33" s="221"/>
      <c r="FL33" s="221"/>
      <c r="FM33" s="221"/>
      <c r="FN33" s="221"/>
      <c r="FO33" s="221"/>
      <c r="FP33" s="221"/>
      <c r="FQ33" s="221"/>
      <c r="FR33" s="221"/>
      <c r="FS33" s="221"/>
      <c r="FT33" s="221"/>
      <c r="FU33" s="221"/>
      <c r="FV33" s="221"/>
      <c r="FW33" s="221"/>
      <c r="FX33" s="221"/>
      <c r="FY33" s="221"/>
      <c r="FZ33" s="221"/>
      <c r="GA33" s="221"/>
      <c r="GB33" s="221"/>
      <c r="GC33" s="221"/>
      <c r="GD33" s="221"/>
      <c r="GE33" s="221"/>
      <c r="GF33" s="221"/>
      <c r="GG33" s="221"/>
      <c r="GH33" s="221"/>
      <c r="GI33" s="221"/>
      <c r="GJ33" s="221"/>
      <c r="GK33" s="221"/>
      <c r="GL33" s="221"/>
      <c r="GM33" s="221"/>
      <c r="GN33" s="221"/>
      <c r="GO33" s="221"/>
      <c r="GP33" s="221"/>
      <c r="GQ33" s="221"/>
      <c r="GR33" s="221"/>
      <c r="GS33" s="221"/>
      <c r="GT33" s="221"/>
      <c r="GU33" s="221"/>
      <c r="GV33" s="221"/>
      <c r="GW33" s="221"/>
      <c r="GX33" s="221"/>
      <c r="GY33" s="221"/>
      <c r="GZ33" s="221"/>
      <c r="HA33" s="221"/>
      <c r="HB33" s="221"/>
      <c r="HC33" s="221"/>
      <c r="HD33" s="221"/>
      <c r="HE33" s="221"/>
      <c r="HF33" s="221"/>
      <c r="HG33" s="221"/>
      <c r="HH33" s="221"/>
      <c r="HI33" s="221"/>
      <c r="HJ33" s="221"/>
      <c r="HK33" s="221"/>
      <c r="HL33" s="221"/>
      <c r="HM33" s="221"/>
      <c r="HN33" s="221"/>
      <c r="HO33" s="221"/>
      <c r="HP33" s="221"/>
      <c r="HQ33" s="221"/>
      <c r="HR33" s="221"/>
      <c r="HS33" s="221"/>
      <c r="HT33" s="221"/>
      <c r="HU33" s="221"/>
      <c r="HV33" s="221"/>
      <c r="HW33" s="221"/>
      <c r="HX33" s="221"/>
      <c r="HY33" s="221"/>
      <c r="HZ33" s="221"/>
      <c r="IA33" s="221"/>
      <c r="IB33" s="221"/>
      <c r="IC33" s="221"/>
      <c r="ID33" s="221"/>
      <c r="IE33" s="221"/>
      <c r="IF33" s="221"/>
      <c r="IG33" s="221"/>
      <c r="IH33" s="221"/>
      <c r="II33" s="221"/>
      <c r="IJ33" s="221"/>
      <c r="IK33" s="221"/>
      <c r="IL33" s="221"/>
      <c r="IM33" s="221"/>
      <c r="IN33" s="221"/>
      <c r="IO33" s="221"/>
      <c r="IP33" s="221"/>
      <c r="IQ33" s="221"/>
      <c r="IR33" s="221"/>
      <c r="IS33" s="221"/>
      <c r="IT33" s="221"/>
      <c r="IU33" s="221"/>
      <c r="IV33" s="221"/>
      <c r="IW33" s="221"/>
      <c r="IX33" s="221"/>
      <c r="IY33" s="221"/>
      <c r="IZ33" s="221"/>
      <c r="JA33" s="221"/>
      <c r="JB33" s="221"/>
      <c r="JC33" s="221"/>
      <c r="JD33" s="221"/>
      <c r="JE33" s="221"/>
      <c r="JF33" s="221"/>
      <c r="JG33" s="221"/>
      <c r="JH33" s="221"/>
      <c r="JI33" s="221"/>
      <c r="JJ33" s="221"/>
      <c r="JK33" s="221"/>
      <c r="JL33" s="221"/>
      <c r="JM33" s="221"/>
      <c r="JN33" s="221"/>
      <c r="JO33" s="221"/>
      <c r="JP33" s="221"/>
      <c r="JQ33" s="221"/>
      <c r="JR33" s="221"/>
      <c r="JS33" s="221"/>
      <c r="JT33" s="221"/>
      <c r="JU33" s="221"/>
      <c r="JV33" s="221"/>
      <c r="JW33" s="221"/>
      <c r="JX33" s="221"/>
      <c r="JY33" s="221"/>
      <c r="JZ33" s="221"/>
      <c r="KA33" s="221"/>
      <c r="KB33" s="221"/>
      <c r="KC33" s="221"/>
      <c r="KD33" s="221"/>
      <c r="KE33" s="221"/>
      <c r="KF33" s="221"/>
      <c r="KG33" s="221"/>
      <c r="KH33" s="221"/>
      <c r="KI33" s="221"/>
      <c r="KJ33" s="221"/>
      <c r="KK33" s="221"/>
      <c r="KL33" s="221"/>
      <c r="KM33" s="221"/>
      <c r="KN33" s="221"/>
      <c r="KO33" s="221"/>
      <c r="KP33" s="221"/>
      <c r="KQ33" s="221"/>
      <c r="KR33" s="221"/>
      <c r="KS33" s="221"/>
      <c r="KT33" s="221"/>
      <c r="KU33" s="221"/>
      <c r="KV33" s="221"/>
      <c r="KW33" s="221"/>
      <c r="KX33" s="221"/>
      <c r="KY33" s="221"/>
      <c r="KZ33" s="221"/>
      <c r="LA33" s="221"/>
      <c r="LB33" s="221"/>
      <c r="LC33" s="221"/>
      <c r="LD33" s="221"/>
      <c r="LE33" s="221"/>
      <c r="LF33" s="221"/>
      <c r="LG33" s="221"/>
      <c r="LH33" s="221"/>
      <c r="LI33" s="221"/>
      <c r="LJ33" s="221"/>
      <c r="LK33" s="221"/>
      <c r="LL33" s="221"/>
      <c r="LM33" s="221"/>
      <c r="LN33" s="221"/>
      <c r="LO33" s="221"/>
      <c r="LP33" s="221"/>
      <c r="LQ33" s="221"/>
      <c r="LR33" s="221"/>
      <c r="LS33" s="221"/>
      <c r="LT33" s="221"/>
      <c r="LU33" s="221"/>
      <c r="LV33" s="221"/>
      <c r="LW33" s="221"/>
      <c r="LX33" s="221"/>
      <c r="LY33" s="221"/>
      <c r="LZ33" s="221"/>
      <c r="MA33" s="221"/>
      <c r="MB33" s="221"/>
      <c r="MC33" s="221"/>
      <c r="MD33" s="221"/>
      <c r="ME33" s="221"/>
      <c r="MF33" s="221"/>
      <c r="MG33" s="221"/>
      <c r="MH33" s="221"/>
      <c r="MI33" s="221"/>
      <c r="MJ33" s="221"/>
      <c r="MK33" s="221"/>
      <c r="ML33" s="221"/>
      <c r="MM33" s="221"/>
      <c r="MN33" s="221"/>
      <c r="MO33" s="221"/>
      <c r="MP33" s="221"/>
      <c r="MQ33" s="221"/>
      <c r="MR33" s="221"/>
      <c r="MS33" s="221"/>
      <c r="MT33" s="221"/>
      <c r="MU33" s="221"/>
      <c r="MV33" s="221"/>
      <c r="MW33" s="221"/>
      <c r="MX33" s="221"/>
      <c r="MY33" s="221"/>
      <c r="MZ33" s="221"/>
      <c r="NA33" s="221"/>
      <c r="NB33" s="221"/>
      <c r="NC33" s="221"/>
      <c r="ND33" s="221"/>
      <c r="NE33" s="221"/>
      <c r="NF33" s="221"/>
      <c r="NG33" s="221"/>
      <c r="NH33" s="221"/>
      <c r="NI33" s="221"/>
      <c r="NJ33" s="221"/>
      <c r="NK33" s="221"/>
      <c r="NL33" s="221"/>
      <c r="NM33" s="221"/>
      <c r="NN33" s="221"/>
      <c r="NO33" s="221"/>
      <c r="NP33" s="221"/>
      <c r="NQ33" s="221"/>
      <c r="NR33" s="221"/>
      <c r="NS33" s="221"/>
      <c r="NT33" s="221"/>
      <c r="NU33" s="221"/>
      <c r="NV33" s="221"/>
      <c r="NW33" s="221"/>
      <c r="NX33" s="221"/>
      <c r="NY33" s="221"/>
      <c r="NZ33" s="221"/>
      <c r="OA33" s="221"/>
      <c r="OB33" s="221"/>
      <c r="OC33" s="221"/>
      <c r="OD33" s="221"/>
      <c r="OE33" s="221"/>
      <c r="OF33" s="221"/>
      <c r="OG33" s="221"/>
      <c r="OH33" s="221"/>
      <c r="OI33" s="221"/>
      <c r="OJ33" s="221"/>
      <c r="OK33" s="221"/>
      <c r="OL33" s="221"/>
      <c r="OM33" s="221"/>
      <c r="ON33" s="221"/>
      <c r="OO33" s="221"/>
      <c r="OP33" s="221"/>
      <c r="OQ33" s="221"/>
      <c r="OR33" s="221"/>
      <c r="OS33" s="221"/>
      <c r="OT33" s="221"/>
      <c r="OU33" s="221"/>
      <c r="OV33" s="221"/>
      <c r="OW33" s="221"/>
      <c r="OX33" s="221"/>
      <c r="OY33" s="221"/>
      <c r="OZ33" s="221"/>
      <c r="PA33" s="221"/>
      <c r="PB33" s="221"/>
      <c r="PC33" s="221"/>
      <c r="PD33" s="221"/>
      <c r="PE33" s="221"/>
      <c r="PF33" s="221"/>
      <c r="PG33" s="221"/>
      <c r="PH33" s="221"/>
      <c r="PI33" s="221"/>
      <c r="PJ33" s="221"/>
      <c r="PK33" s="221"/>
      <c r="PL33" s="221"/>
      <c r="PM33" s="221"/>
      <c r="PN33" s="221"/>
      <c r="PO33" s="221"/>
      <c r="PP33" s="221"/>
      <c r="PQ33" s="221"/>
      <c r="PR33" s="221"/>
      <c r="PS33" s="221"/>
      <c r="PT33" s="221"/>
      <c r="PU33" s="221"/>
      <c r="PV33" s="221"/>
      <c r="PW33" s="221"/>
      <c r="PX33" s="221"/>
      <c r="PY33" s="221"/>
      <c r="PZ33" s="221"/>
      <c r="QA33" s="221"/>
      <c r="QB33" s="221"/>
      <c r="QC33" s="221"/>
      <c r="QD33" s="221"/>
      <c r="QE33" s="221"/>
      <c r="QF33" s="221"/>
      <c r="QG33" s="221"/>
      <c r="QH33" s="221"/>
      <c r="QI33" s="221"/>
      <c r="QJ33" s="221"/>
      <c r="QK33" s="221"/>
      <c r="QL33" s="221"/>
      <c r="QM33" s="221"/>
      <c r="QN33" s="221"/>
      <c r="QO33" s="221"/>
      <c r="QP33" s="221"/>
      <c r="QQ33" s="221"/>
      <c r="QR33" s="221"/>
      <c r="QS33" s="221"/>
      <c r="QT33" s="221"/>
      <c r="QU33" s="221"/>
      <c r="QV33" s="221"/>
      <c r="QW33" s="221"/>
      <c r="QX33" s="221"/>
      <c r="QY33" s="221"/>
      <c r="QZ33" s="221"/>
      <c r="RA33" s="221"/>
      <c r="RB33" s="221"/>
      <c r="RC33" s="221"/>
      <c r="RD33" s="221"/>
      <c r="RE33" s="221"/>
      <c r="RF33" s="221"/>
      <c r="RG33" s="221"/>
      <c r="RH33" s="221"/>
      <c r="RI33" s="221"/>
      <c r="RJ33" s="221"/>
      <c r="RK33" s="221"/>
      <c r="RL33" s="221"/>
      <c r="RM33" s="221"/>
      <c r="RN33" s="221"/>
      <c r="RO33" s="221"/>
      <c r="RP33" s="221"/>
      <c r="RQ33" s="221"/>
      <c r="RR33" s="221"/>
      <c r="RS33" s="221"/>
      <c r="RT33" s="221"/>
      <c r="RU33" s="221"/>
      <c r="RV33" s="221"/>
      <c r="RW33" s="221"/>
      <c r="RX33" s="221"/>
      <c r="RY33" s="221"/>
      <c r="RZ33" s="221"/>
      <c r="SA33" s="221"/>
      <c r="SB33" s="221"/>
      <c r="SC33" s="221"/>
      <c r="SD33" s="221"/>
      <c r="SE33" s="221"/>
      <c r="SF33" s="221"/>
      <c r="SG33" s="221"/>
      <c r="SH33" s="221"/>
      <c r="SI33" s="221"/>
      <c r="SJ33" s="221"/>
      <c r="SK33" s="221"/>
      <c r="SL33" s="221"/>
      <c r="SM33" s="221"/>
      <c r="SN33" s="221"/>
      <c r="SO33" s="221"/>
      <c r="SP33" s="221"/>
      <c r="SQ33" s="221"/>
      <c r="SR33" s="221"/>
      <c r="SS33" s="221"/>
      <c r="ST33" s="221"/>
      <c r="SU33" s="221"/>
      <c r="SV33" s="221"/>
      <c r="SW33" s="221"/>
      <c r="SX33" s="221"/>
      <c r="SY33" s="221"/>
      <c r="SZ33" s="221"/>
      <c r="TA33" s="221"/>
      <c r="TB33" s="221"/>
      <c r="TC33" s="221"/>
      <c r="TD33" s="221"/>
      <c r="TE33" s="221"/>
      <c r="TF33" s="221"/>
      <c r="TG33" s="221"/>
      <c r="TH33" s="221"/>
      <c r="TI33" s="221"/>
      <c r="TJ33" s="221"/>
      <c r="TK33" s="221"/>
      <c r="TL33" s="221"/>
      <c r="TM33" s="221"/>
      <c r="TN33" s="221"/>
      <c r="TO33" s="221"/>
      <c r="TP33" s="221"/>
      <c r="TQ33" s="221"/>
      <c r="TR33" s="221"/>
      <c r="TS33" s="221"/>
      <c r="TT33" s="221"/>
      <c r="TU33" s="221"/>
      <c r="TV33" s="221"/>
      <c r="TW33" s="221"/>
      <c r="TX33" s="221"/>
      <c r="TY33" s="221"/>
      <c r="TZ33" s="221"/>
      <c r="UA33" s="221"/>
      <c r="UB33" s="221"/>
      <c r="UC33" s="221"/>
      <c r="UD33" s="221"/>
      <c r="UE33" s="221"/>
      <c r="UF33" s="221"/>
      <c r="UG33" s="221"/>
      <c r="UH33" s="221"/>
      <c r="UI33" s="221"/>
      <c r="UJ33" s="221"/>
      <c r="UK33" s="221"/>
      <c r="UL33" s="221"/>
      <c r="UM33" s="221"/>
      <c r="UN33" s="221"/>
      <c r="UO33" s="221"/>
      <c r="UP33" s="221"/>
      <c r="UQ33" s="221"/>
      <c r="UR33" s="221"/>
      <c r="US33" s="221"/>
      <c r="UT33" s="221"/>
      <c r="UU33" s="221"/>
      <c r="UV33" s="221"/>
      <c r="UW33" s="221"/>
      <c r="UX33" s="221"/>
      <c r="UY33" s="221"/>
      <c r="UZ33" s="221"/>
      <c r="VA33" s="221"/>
      <c r="VB33" s="221"/>
      <c r="VC33" s="221"/>
      <c r="VD33" s="221"/>
      <c r="VE33" s="221"/>
      <c r="VF33" s="221"/>
      <c r="VG33" s="221"/>
      <c r="VH33" s="221"/>
      <c r="VI33" s="221"/>
      <c r="VJ33" s="221"/>
      <c r="VK33" s="221"/>
      <c r="VL33" s="221"/>
      <c r="VM33" s="221"/>
      <c r="VN33" s="221"/>
      <c r="VO33" s="221"/>
      <c r="VP33" s="221"/>
      <c r="VQ33" s="221"/>
      <c r="VR33" s="221"/>
      <c r="VS33" s="221"/>
      <c r="VT33" s="221"/>
      <c r="VU33" s="221"/>
      <c r="VV33" s="221"/>
      <c r="VW33" s="221"/>
      <c r="VX33" s="221"/>
      <c r="VY33" s="221"/>
      <c r="VZ33" s="221"/>
      <c r="WA33" s="221"/>
      <c r="WB33" s="221"/>
      <c r="WC33" s="221"/>
      <c r="WD33" s="221"/>
      <c r="WE33" s="221"/>
      <c r="WF33" s="221"/>
      <c r="WG33" s="221"/>
      <c r="WH33" s="221"/>
      <c r="WI33" s="221"/>
      <c r="WJ33" s="221"/>
      <c r="WK33" s="221"/>
      <c r="WL33" s="221"/>
      <c r="WM33" s="221"/>
      <c r="WN33" s="221"/>
      <c r="WO33" s="221"/>
      <c r="WP33" s="221"/>
      <c r="WQ33" s="221"/>
      <c r="WR33" s="221"/>
      <c r="WS33" s="221"/>
      <c r="WT33" s="221"/>
      <c r="WU33" s="221"/>
      <c r="WV33" s="221"/>
      <c r="WW33" s="221"/>
      <c r="WX33" s="221"/>
      <c r="WY33" s="221"/>
      <c r="WZ33" s="221"/>
      <c r="XA33" s="221"/>
      <c r="XB33" s="221"/>
      <c r="XC33" s="221"/>
      <c r="XD33" s="221"/>
      <c r="XE33" s="221"/>
      <c r="XF33" s="221"/>
      <c r="XG33" s="221"/>
      <c r="XH33" s="221"/>
      <c r="XI33" s="221"/>
      <c r="XJ33" s="221"/>
      <c r="XK33" s="221"/>
      <c r="XL33" s="221"/>
      <c r="XM33" s="221"/>
      <c r="XN33" s="221"/>
      <c r="XO33" s="221"/>
      <c r="XP33" s="221"/>
      <c r="XQ33" s="221"/>
      <c r="XR33" s="221"/>
      <c r="XS33" s="221"/>
      <c r="XT33" s="221"/>
      <c r="XU33" s="221"/>
      <c r="XV33" s="221"/>
      <c r="XW33" s="221"/>
      <c r="XX33" s="221"/>
      <c r="XY33" s="221"/>
      <c r="XZ33" s="221"/>
      <c r="YA33" s="221"/>
      <c r="YB33" s="221"/>
      <c r="YC33" s="221"/>
      <c r="YD33" s="221"/>
      <c r="YE33" s="221"/>
      <c r="YF33" s="221"/>
      <c r="YG33" s="221"/>
      <c r="YH33" s="221"/>
      <c r="YI33" s="221"/>
      <c r="YJ33" s="221"/>
      <c r="YK33" s="221"/>
      <c r="YL33" s="221"/>
      <c r="YM33" s="221"/>
      <c r="YN33" s="221"/>
      <c r="YO33" s="221"/>
      <c r="YP33" s="221"/>
      <c r="YQ33" s="221"/>
      <c r="YR33" s="221"/>
      <c r="YS33" s="221"/>
      <c r="YT33" s="221"/>
      <c r="YU33" s="221"/>
      <c r="YV33" s="221"/>
      <c r="YW33" s="221"/>
      <c r="YX33" s="221"/>
      <c r="YY33" s="221"/>
      <c r="YZ33" s="221"/>
      <c r="ZA33" s="221"/>
      <c r="ZB33" s="221"/>
      <c r="ZC33" s="221"/>
      <c r="ZD33" s="221"/>
      <c r="ZE33" s="221"/>
      <c r="ZF33" s="221"/>
      <c r="ZG33" s="221"/>
      <c r="ZH33" s="221"/>
      <c r="ZI33" s="221"/>
      <c r="ZJ33" s="221"/>
      <c r="ZK33" s="221"/>
      <c r="ZL33" s="221"/>
      <c r="ZM33" s="221"/>
      <c r="ZN33" s="221"/>
      <c r="ZO33" s="221"/>
      <c r="ZP33" s="221"/>
      <c r="ZQ33" s="221"/>
      <c r="ZR33" s="221"/>
      <c r="ZS33" s="221"/>
      <c r="ZT33" s="221"/>
      <c r="ZU33" s="221"/>
      <c r="ZV33" s="221"/>
      <c r="ZW33" s="221"/>
      <c r="ZX33" s="221"/>
      <c r="ZY33" s="221"/>
      <c r="ZZ33" s="221"/>
      <c r="AAA33" s="221"/>
      <c r="AAB33" s="221"/>
      <c r="AAC33" s="221"/>
      <c r="AAD33" s="221"/>
      <c r="AAE33" s="221"/>
      <c r="AAF33" s="221"/>
      <c r="AAG33" s="221"/>
      <c r="AAH33" s="221"/>
      <c r="AAI33" s="221"/>
      <c r="AAJ33" s="221"/>
      <c r="AAK33" s="221"/>
      <c r="AAL33" s="221"/>
      <c r="AAM33" s="221"/>
      <c r="AAN33" s="221"/>
      <c r="AAO33" s="221"/>
      <c r="AAP33" s="221"/>
      <c r="AAQ33" s="221"/>
      <c r="AAR33" s="221"/>
      <c r="AAS33" s="221"/>
      <c r="AAT33" s="221"/>
      <c r="AAU33" s="221"/>
      <c r="AAV33" s="221"/>
      <c r="AAW33" s="221"/>
      <c r="AAX33" s="221"/>
      <c r="AAY33" s="221"/>
      <c r="AAZ33" s="221"/>
      <c r="ABA33" s="221"/>
      <c r="ABB33" s="221"/>
      <c r="ABC33" s="221"/>
      <c r="ABD33" s="221"/>
      <c r="ABE33" s="221"/>
      <c r="ABF33" s="221"/>
      <c r="ABG33" s="221"/>
      <c r="ABH33" s="221"/>
      <c r="ABI33" s="221"/>
      <c r="ABJ33" s="221"/>
      <c r="ABK33" s="221"/>
      <c r="ABL33" s="221"/>
      <c r="ABM33" s="221"/>
      <c r="ABN33" s="221"/>
      <c r="ABO33" s="221"/>
      <c r="ABP33" s="221"/>
      <c r="ABQ33" s="221"/>
      <c r="ABR33" s="221"/>
      <c r="ABS33" s="221"/>
      <c r="ABT33" s="221"/>
      <c r="ABU33" s="221"/>
      <c r="ABV33" s="221"/>
      <c r="ABW33" s="221"/>
      <c r="ABX33" s="221"/>
      <c r="ABY33" s="221"/>
      <c r="ABZ33" s="221"/>
      <c r="ACA33" s="221"/>
      <c r="ACB33" s="221"/>
      <c r="ACC33" s="221"/>
      <c r="ACD33" s="221"/>
      <c r="ACE33" s="221"/>
      <c r="ACF33" s="221"/>
      <c r="ACG33" s="221"/>
      <c r="ACH33" s="221"/>
      <c r="ACI33" s="221"/>
      <c r="ACJ33" s="221"/>
      <c r="ACK33" s="221"/>
      <c r="ACL33" s="221"/>
      <c r="ACM33" s="221"/>
      <c r="ACN33" s="221"/>
      <c r="ACO33" s="221"/>
      <c r="ACP33" s="221"/>
      <c r="ACQ33" s="221"/>
      <c r="ACR33" s="221"/>
      <c r="ACS33" s="221"/>
      <c r="ACT33" s="221"/>
      <c r="ACU33" s="221"/>
      <c r="ACV33" s="221"/>
      <c r="ACW33" s="221"/>
      <c r="ACX33" s="221"/>
      <c r="ACY33" s="221"/>
      <c r="ACZ33" s="221"/>
      <c r="ADA33" s="221"/>
      <c r="ADB33" s="221"/>
      <c r="ADC33" s="221"/>
      <c r="ADD33" s="221"/>
      <c r="ADE33" s="221"/>
      <c r="ADF33" s="221"/>
      <c r="ADG33" s="221"/>
      <c r="ADH33" s="221"/>
      <c r="ADI33" s="221"/>
      <c r="ADJ33" s="221"/>
      <c r="ADK33" s="221"/>
      <c r="ADL33" s="221"/>
      <c r="ADM33" s="221"/>
      <c r="ADN33" s="221"/>
      <c r="ADO33" s="221"/>
      <c r="ADP33" s="221"/>
      <c r="ADQ33" s="221"/>
      <c r="ADR33" s="221"/>
      <c r="ADS33" s="221"/>
      <c r="ADT33" s="221"/>
      <c r="ADU33" s="221"/>
      <c r="ADV33" s="221"/>
      <c r="ADW33" s="221"/>
      <c r="ADX33" s="221"/>
      <c r="ADY33" s="221"/>
      <c r="ADZ33" s="221"/>
      <c r="AEA33" s="221"/>
      <c r="AEB33" s="221"/>
      <c r="AEC33" s="221"/>
      <c r="AED33" s="221"/>
      <c r="AEE33" s="221"/>
      <c r="AEF33" s="221"/>
      <c r="AEG33" s="221"/>
      <c r="AEH33" s="221"/>
      <c r="AEI33" s="221"/>
      <c r="AEJ33" s="221"/>
      <c r="AEK33" s="221"/>
      <c r="AEL33" s="221"/>
      <c r="AEM33" s="221"/>
      <c r="AEN33" s="221"/>
      <c r="AEO33" s="221"/>
      <c r="AEP33" s="221"/>
      <c r="AEQ33" s="221"/>
      <c r="AER33" s="221"/>
      <c r="AES33" s="221"/>
      <c r="AET33" s="221"/>
      <c r="AEU33" s="221"/>
      <c r="AEV33" s="221"/>
      <c r="AEW33" s="221"/>
      <c r="AEX33" s="221"/>
      <c r="AEY33" s="221"/>
      <c r="AEZ33" s="221"/>
      <c r="AFA33" s="221"/>
      <c r="AFB33" s="221"/>
      <c r="AFC33" s="221"/>
      <c r="AFD33" s="221"/>
      <c r="AFE33" s="221"/>
      <c r="AFF33" s="221"/>
      <c r="AFG33" s="221"/>
      <c r="AFH33" s="221"/>
      <c r="AFI33" s="221"/>
      <c r="AFJ33" s="221"/>
      <c r="AFK33" s="221"/>
      <c r="AFL33" s="221"/>
      <c r="AFM33" s="221"/>
      <c r="AFN33" s="221"/>
      <c r="AFO33" s="221"/>
      <c r="AFP33" s="221"/>
      <c r="AFQ33" s="221"/>
      <c r="AFR33" s="221"/>
      <c r="AFS33" s="221"/>
      <c r="AFT33" s="221"/>
      <c r="AFU33" s="221"/>
      <c r="AFV33" s="221"/>
      <c r="AFW33" s="221"/>
      <c r="AFX33" s="221"/>
      <c r="AFY33" s="221"/>
      <c r="AFZ33" s="221"/>
      <c r="AGA33" s="221"/>
      <c r="AGB33" s="221"/>
      <c r="AGC33" s="221"/>
      <c r="AGD33" s="221"/>
      <c r="AGE33" s="221"/>
      <c r="AGF33" s="221"/>
      <c r="AGG33" s="221"/>
      <c r="AGH33" s="221"/>
      <c r="AGI33" s="221"/>
      <c r="AGJ33" s="221"/>
      <c r="AGK33" s="221"/>
      <c r="AGL33" s="221"/>
      <c r="AGM33" s="221"/>
      <c r="AGN33" s="221"/>
      <c r="AGO33" s="221"/>
      <c r="AGP33" s="221"/>
      <c r="AGQ33" s="221"/>
      <c r="AGR33" s="221"/>
      <c r="AGS33" s="221"/>
      <c r="AGT33" s="221"/>
      <c r="AGU33" s="221"/>
      <c r="AGV33" s="221"/>
      <c r="AGW33" s="221"/>
      <c r="AGX33" s="221"/>
      <c r="AGY33" s="221"/>
      <c r="AGZ33" s="221"/>
      <c r="AHA33" s="221"/>
      <c r="AHB33" s="221"/>
      <c r="AHC33" s="221"/>
      <c r="AHD33" s="221"/>
      <c r="AHE33" s="221"/>
      <c r="AHF33" s="221"/>
      <c r="AHG33" s="221"/>
      <c r="AHH33" s="221"/>
      <c r="AHI33" s="221"/>
      <c r="AHJ33" s="221"/>
      <c r="AHK33" s="221"/>
      <c r="AHL33" s="221"/>
      <c r="AHM33" s="221"/>
      <c r="AHN33" s="221"/>
      <c r="AHO33" s="221"/>
      <c r="AHP33" s="221"/>
      <c r="AHQ33" s="221"/>
      <c r="AHR33" s="221"/>
      <c r="AHS33" s="221"/>
      <c r="AHT33" s="221"/>
      <c r="AHU33" s="221"/>
      <c r="AHV33" s="221"/>
      <c r="AHW33" s="221"/>
      <c r="AHX33" s="221"/>
      <c r="AHY33" s="221"/>
      <c r="AHZ33" s="221"/>
      <c r="AIA33" s="221"/>
      <c r="AIB33" s="221"/>
      <c r="AIC33" s="221"/>
      <c r="AID33" s="221"/>
      <c r="AIE33" s="221"/>
      <c r="AIF33" s="221"/>
      <c r="AIG33" s="221"/>
      <c r="AIH33" s="221"/>
      <c r="AII33" s="221"/>
      <c r="AIJ33" s="221"/>
      <c r="AIK33" s="221"/>
      <c r="AIL33" s="221"/>
      <c r="AIM33" s="221"/>
      <c r="AIN33" s="221"/>
      <c r="AIO33" s="221"/>
      <c r="AIP33" s="221"/>
      <c r="AIQ33" s="221"/>
      <c r="AIR33" s="221"/>
      <c r="AIS33" s="221"/>
      <c r="AIT33" s="221"/>
      <c r="AIU33" s="221"/>
      <c r="AIV33" s="221"/>
      <c r="AIW33" s="221"/>
      <c r="AIX33" s="221"/>
      <c r="AIY33" s="221"/>
      <c r="AIZ33" s="221"/>
      <c r="AJA33" s="221"/>
      <c r="AJB33" s="221"/>
      <c r="AJC33" s="221"/>
      <c r="AJD33" s="221"/>
      <c r="AJE33" s="221"/>
      <c r="AJF33" s="221"/>
      <c r="AJG33" s="221"/>
      <c r="AJH33" s="221"/>
      <c r="AJI33" s="221"/>
      <c r="AJJ33" s="221"/>
      <c r="AJK33" s="221"/>
      <c r="AJL33" s="221"/>
      <c r="AJM33" s="221"/>
      <c r="AJN33" s="221"/>
      <c r="AJO33" s="221"/>
      <c r="AJP33" s="221"/>
      <c r="AJQ33" s="221"/>
      <c r="AJR33" s="221"/>
      <c r="AJS33" s="221"/>
      <c r="AJT33" s="221"/>
      <c r="AJU33" s="221"/>
      <c r="AJV33" s="221"/>
      <c r="AJW33" s="221"/>
      <c r="AJX33" s="221"/>
      <c r="AJY33" s="221"/>
      <c r="AJZ33" s="221"/>
      <c r="AKA33" s="221"/>
      <c r="AKB33" s="221"/>
      <c r="AKC33" s="221"/>
      <c r="AKD33" s="221"/>
      <c r="AKE33" s="221"/>
      <c r="AKF33" s="221"/>
      <c r="AKG33" s="221"/>
      <c r="AKH33" s="221"/>
      <c r="AKI33" s="221"/>
      <c r="AKJ33" s="221"/>
      <c r="AKK33" s="221"/>
      <c r="AKL33" s="221"/>
      <c r="AKM33" s="221"/>
      <c r="AKN33" s="221"/>
      <c r="AKO33" s="221"/>
      <c r="AKP33" s="221"/>
      <c r="AKQ33" s="221"/>
      <c r="AKR33" s="221"/>
      <c r="AKS33" s="221"/>
      <c r="AKT33" s="221"/>
      <c r="AKU33" s="221"/>
      <c r="AKV33" s="221"/>
      <c r="AKW33" s="221"/>
      <c r="AKX33" s="221"/>
      <c r="AKY33" s="221"/>
      <c r="AKZ33" s="221"/>
      <c r="ALA33" s="221"/>
      <c r="ALB33" s="221"/>
      <c r="ALC33" s="221"/>
      <c r="ALD33" s="221"/>
      <c r="ALE33" s="221"/>
      <c r="ALF33" s="221"/>
      <c r="ALG33" s="221"/>
      <c r="ALH33" s="221"/>
      <c r="ALI33" s="221"/>
      <c r="ALJ33" s="221"/>
      <c r="ALK33" s="221"/>
      <c r="ALL33" s="221"/>
      <c r="ALM33" s="221"/>
      <c r="ALN33" s="221"/>
      <c r="ALO33" s="221"/>
      <c r="ALP33" s="221"/>
      <c r="ALQ33" s="221"/>
      <c r="ALR33" s="221"/>
      <c r="ALS33" s="221"/>
      <c r="ALT33" s="221"/>
      <c r="ALU33" s="221"/>
      <c r="ALV33" s="221"/>
      <c r="ALW33" s="221"/>
      <c r="ALX33" s="221"/>
      <c r="ALY33" s="221"/>
      <c r="ALZ33" s="221"/>
      <c r="AMA33" s="221"/>
      <c r="AMB33" s="221"/>
      <c r="AMC33" s="221"/>
      <c r="AMD33" s="221"/>
      <c r="AME33" s="221"/>
      <c r="AMF33" s="221"/>
      <c r="AMG33" s="221"/>
      <c r="AMH33" s="221"/>
      <c r="AMI33" s="221"/>
      <c r="AMJ33" s="221"/>
      <c r="AMK33" s="221"/>
    </row>
    <row r="34" spans="1:1025" s="225" customFormat="1" x14ac:dyDescent="0.25">
      <c r="A34" s="221" t="s">
        <v>271</v>
      </c>
      <c r="B34" s="221" t="s">
        <v>307</v>
      </c>
      <c r="C34" s="227" t="str">
        <f>'common foods'!$D$145</f>
        <v>07093</v>
      </c>
      <c r="D34" s="224">
        <v>1572.75</v>
      </c>
      <c r="E34" s="224">
        <v>7.0000000000000007E-2</v>
      </c>
      <c r="F34" s="224">
        <v>0</v>
      </c>
      <c r="G34" s="224">
        <v>91.8</v>
      </c>
      <c r="H34" s="224">
        <v>71.5</v>
      </c>
      <c r="I34" s="224">
        <v>0</v>
      </c>
      <c r="J34" s="224">
        <v>0.56000000000000005</v>
      </c>
      <c r="K34" s="224">
        <v>26.3</v>
      </c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1"/>
      <c r="DV34" s="221"/>
      <c r="DW34" s="221"/>
      <c r="DX34" s="221"/>
      <c r="DY34" s="221"/>
      <c r="DZ34" s="221"/>
      <c r="EA34" s="221"/>
      <c r="EB34" s="221"/>
      <c r="EC34" s="221"/>
      <c r="ED34" s="221"/>
      <c r="EE34" s="221"/>
      <c r="EF34" s="221"/>
      <c r="EG34" s="221"/>
      <c r="EH34" s="221"/>
      <c r="EI34" s="221"/>
      <c r="EJ34" s="221"/>
      <c r="EK34" s="221"/>
      <c r="EL34" s="221"/>
      <c r="EM34" s="221"/>
      <c r="EN34" s="221"/>
      <c r="EO34" s="221"/>
      <c r="EP34" s="221"/>
      <c r="EQ34" s="221"/>
      <c r="ER34" s="221"/>
      <c r="ES34" s="221"/>
      <c r="ET34" s="221"/>
      <c r="EU34" s="221"/>
      <c r="EV34" s="221"/>
      <c r="EW34" s="221"/>
      <c r="EX34" s="221"/>
      <c r="EY34" s="221"/>
      <c r="EZ34" s="221"/>
      <c r="FA34" s="221"/>
      <c r="FB34" s="221"/>
      <c r="FC34" s="221"/>
      <c r="FD34" s="221"/>
      <c r="FE34" s="221"/>
      <c r="FF34" s="221"/>
      <c r="FG34" s="221"/>
      <c r="FH34" s="221"/>
      <c r="FI34" s="221"/>
      <c r="FJ34" s="221"/>
      <c r="FK34" s="221"/>
      <c r="FL34" s="221"/>
      <c r="FM34" s="221"/>
      <c r="FN34" s="221"/>
      <c r="FO34" s="221"/>
      <c r="FP34" s="221"/>
      <c r="FQ34" s="221"/>
      <c r="FR34" s="221"/>
      <c r="FS34" s="221"/>
      <c r="FT34" s="221"/>
      <c r="FU34" s="221"/>
      <c r="FV34" s="221"/>
      <c r="FW34" s="221"/>
      <c r="FX34" s="221"/>
      <c r="FY34" s="221"/>
      <c r="FZ34" s="221"/>
      <c r="GA34" s="221"/>
      <c r="GB34" s="221"/>
      <c r="GC34" s="221"/>
      <c r="GD34" s="221"/>
      <c r="GE34" s="221"/>
      <c r="GF34" s="221"/>
      <c r="GG34" s="221"/>
      <c r="GH34" s="221"/>
      <c r="GI34" s="221"/>
      <c r="GJ34" s="221"/>
      <c r="GK34" s="221"/>
      <c r="GL34" s="221"/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21"/>
      <c r="HC34" s="221"/>
      <c r="HD34" s="221"/>
      <c r="HE34" s="221"/>
      <c r="HF34" s="221"/>
      <c r="HG34" s="221"/>
      <c r="HH34" s="221"/>
      <c r="HI34" s="221"/>
      <c r="HJ34" s="221"/>
      <c r="HK34" s="221"/>
      <c r="HL34" s="221"/>
      <c r="HM34" s="221"/>
      <c r="HN34" s="221"/>
      <c r="HO34" s="221"/>
      <c r="HP34" s="221"/>
      <c r="HQ34" s="221"/>
      <c r="HR34" s="221"/>
      <c r="HS34" s="221"/>
      <c r="HT34" s="221"/>
      <c r="HU34" s="221"/>
      <c r="HV34" s="221"/>
      <c r="HW34" s="221"/>
      <c r="HX34" s="221"/>
      <c r="HY34" s="221"/>
      <c r="HZ34" s="221"/>
      <c r="IA34" s="221"/>
      <c r="IB34" s="221"/>
      <c r="IC34" s="221"/>
      <c r="ID34" s="221"/>
      <c r="IE34" s="221"/>
      <c r="IF34" s="221"/>
      <c r="IG34" s="221"/>
      <c r="IH34" s="221"/>
      <c r="II34" s="221"/>
      <c r="IJ34" s="221"/>
      <c r="IK34" s="221"/>
      <c r="IL34" s="221"/>
      <c r="IM34" s="221"/>
      <c r="IN34" s="221"/>
      <c r="IO34" s="221"/>
      <c r="IP34" s="221"/>
      <c r="IQ34" s="221"/>
      <c r="IR34" s="221"/>
      <c r="IS34" s="221"/>
      <c r="IT34" s="221"/>
      <c r="IU34" s="221"/>
      <c r="IV34" s="221"/>
      <c r="IW34" s="221"/>
      <c r="IX34" s="221"/>
      <c r="IY34" s="221"/>
      <c r="IZ34" s="221"/>
      <c r="JA34" s="221"/>
      <c r="JB34" s="221"/>
      <c r="JC34" s="221"/>
      <c r="JD34" s="221"/>
      <c r="JE34" s="221"/>
      <c r="JF34" s="221"/>
      <c r="JG34" s="221"/>
      <c r="JH34" s="221"/>
      <c r="JI34" s="221"/>
      <c r="JJ34" s="221"/>
      <c r="JK34" s="221"/>
      <c r="JL34" s="221"/>
      <c r="JM34" s="221"/>
      <c r="JN34" s="221"/>
      <c r="JO34" s="221"/>
      <c r="JP34" s="221"/>
      <c r="JQ34" s="221"/>
      <c r="JR34" s="221"/>
      <c r="JS34" s="221"/>
      <c r="JT34" s="221"/>
      <c r="JU34" s="221"/>
      <c r="JV34" s="221"/>
      <c r="JW34" s="221"/>
      <c r="JX34" s="221"/>
      <c r="JY34" s="221"/>
      <c r="JZ34" s="221"/>
      <c r="KA34" s="221"/>
      <c r="KB34" s="221"/>
      <c r="KC34" s="221"/>
      <c r="KD34" s="221"/>
      <c r="KE34" s="221"/>
      <c r="KF34" s="221"/>
      <c r="KG34" s="221"/>
      <c r="KH34" s="221"/>
      <c r="KI34" s="221"/>
      <c r="KJ34" s="221"/>
      <c r="KK34" s="221"/>
      <c r="KL34" s="221"/>
      <c r="KM34" s="221"/>
      <c r="KN34" s="221"/>
      <c r="KO34" s="221"/>
      <c r="KP34" s="221"/>
      <c r="KQ34" s="221"/>
      <c r="KR34" s="221"/>
      <c r="KS34" s="221"/>
      <c r="KT34" s="221"/>
      <c r="KU34" s="221"/>
      <c r="KV34" s="221"/>
      <c r="KW34" s="221"/>
      <c r="KX34" s="221"/>
      <c r="KY34" s="221"/>
      <c r="KZ34" s="221"/>
      <c r="LA34" s="221"/>
      <c r="LB34" s="221"/>
      <c r="LC34" s="221"/>
      <c r="LD34" s="221"/>
      <c r="LE34" s="221"/>
      <c r="LF34" s="221"/>
      <c r="LG34" s="221"/>
      <c r="LH34" s="221"/>
      <c r="LI34" s="221"/>
      <c r="LJ34" s="221"/>
      <c r="LK34" s="221"/>
      <c r="LL34" s="221"/>
      <c r="LM34" s="221"/>
      <c r="LN34" s="221"/>
      <c r="LO34" s="221"/>
      <c r="LP34" s="221"/>
      <c r="LQ34" s="221"/>
      <c r="LR34" s="221"/>
      <c r="LS34" s="221"/>
      <c r="LT34" s="221"/>
      <c r="LU34" s="221"/>
      <c r="LV34" s="221"/>
      <c r="LW34" s="221"/>
      <c r="LX34" s="221"/>
      <c r="LY34" s="221"/>
      <c r="LZ34" s="221"/>
      <c r="MA34" s="221"/>
      <c r="MB34" s="221"/>
      <c r="MC34" s="221"/>
      <c r="MD34" s="221"/>
      <c r="ME34" s="221"/>
      <c r="MF34" s="221"/>
      <c r="MG34" s="221"/>
      <c r="MH34" s="221"/>
      <c r="MI34" s="221"/>
      <c r="MJ34" s="221"/>
      <c r="MK34" s="221"/>
      <c r="ML34" s="221"/>
      <c r="MM34" s="221"/>
      <c r="MN34" s="221"/>
      <c r="MO34" s="221"/>
      <c r="MP34" s="221"/>
      <c r="MQ34" s="221"/>
      <c r="MR34" s="221"/>
      <c r="MS34" s="221"/>
      <c r="MT34" s="221"/>
      <c r="MU34" s="221"/>
      <c r="MV34" s="221"/>
      <c r="MW34" s="221"/>
      <c r="MX34" s="221"/>
      <c r="MY34" s="221"/>
      <c r="MZ34" s="221"/>
      <c r="NA34" s="221"/>
      <c r="NB34" s="221"/>
      <c r="NC34" s="221"/>
      <c r="ND34" s="221"/>
      <c r="NE34" s="221"/>
      <c r="NF34" s="221"/>
      <c r="NG34" s="221"/>
      <c r="NH34" s="221"/>
      <c r="NI34" s="221"/>
      <c r="NJ34" s="221"/>
      <c r="NK34" s="221"/>
      <c r="NL34" s="221"/>
      <c r="NM34" s="221"/>
      <c r="NN34" s="221"/>
      <c r="NO34" s="221"/>
      <c r="NP34" s="221"/>
      <c r="NQ34" s="221"/>
      <c r="NR34" s="221"/>
      <c r="NS34" s="221"/>
      <c r="NT34" s="221"/>
      <c r="NU34" s="221"/>
      <c r="NV34" s="221"/>
      <c r="NW34" s="221"/>
      <c r="NX34" s="221"/>
      <c r="NY34" s="221"/>
      <c r="NZ34" s="221"/>
      <c r="OA34" s="221"/>
      <c r="OB34" s="221"/>
      <c r="OC34" s="221"/>
      <c r="OD34" s="221"/>
      <c r="OE34" s="221"/>
      <c r="OF34" s="221"/>
      <c r="OG34" s="221"/>
      <c r="OH34" s="221"/>
      <c r="OI34" s="221"/>
      <c r="OJ34" s="221"/>
      <c r="OK34" s="221"/>
      <c r="OL34" s="221"/>
      <c r="OM34" s="221"/>
      <c r="ON34" s="221"/>
      <c r="OO34" s="221"/>
      <c r="OP34" s="221"/>
      <c r="OQ34" s="221"/>
      <c r="OR34" s="221"/>
      <c r="OS34" s="221"/>
      <c r="OT34" s="221"/>
      <c r="OU34" s="221"/>
      <c r="OV34" s="221"/>
      <c r="OW34" s="221"/>
      <c r="OX34" s="221"/>
      <c r="OY34" s="221"/>
      <c r="OZ34" s="221"/>
      <c r="PA34" s="221"/>
      <c r="PB34" s="221"/>
      <c r="PC34" s="221"/>
      <c r="PD34" s="221"/>
      <c r="PE34" s="221"/>
      <c r="PF34" s="221"/>
      <c r="PG34" s="221"/>
      <c r="PH34" s="221"/>
      <c r="PI34" s="221"/>
      <c r="PJ34" s="221"/>
      <c r="PK34" s="221"/>
      <c r="PL34" s="221"/>
      <c r="PM34" s="221"/>
      <c r="PN34" s="221"/>
      <c r="PO34" s="221"/>
      <c r="PP34" s="221"/>
      <c r="PQ34" s="221"/>
      <c r="PR34" s="221"/>
      <c r="PS34" s="221"/>
      <c r="PT34" s="221"/>
      <c r="PU34" s="221"/>
      <c r="PV34" s="221"/>
      <c r="PW34" s="221"/>
      <c r="PX34" s="221"/>
      <c r="PY34" s="221"/>
      <c r="PZ34" s="221"/>
      <c r="QA34" s="221"/>
      <c r="QB34" s="221"/>
      <c r="QC34" s="221"/>
      <c r="QD34" s="221"/>
      <c r="QE34" s="221"/>
      <c r="QF34" s="221"/>
      <c r="QG34" s="221"/>
      <c r="QH34" s="221"/>
      <c r="QI34" s="221"/>
      <c r="QJ34" s="221"/>
      <c r="QK34" s="221"/>
      <c r="QL34" s="221"/>
      <c r="QM34" s="221"/>
      <c r="QN34" s="221"/>
      <c r="QO34" s="221"/>
      <c r="QP34" s="221"/>
      <c r="QQ34" s="221"/>
      <c r="QR34" s="221"/>
      <c r="QS34" s="221"/>
      <c r="QT34" s="221"/>
      <c r="QU34" s="221"/>
      <c r="QV34" s="221"/>
      <c r="QW34" s="221"/>
      <c r="QX34" s="221"/>
      <c r="QY34" s="221"/>
      <c r="QZ34" s="221"/>
      <c r="RA34" s="221"/>
      <c r="RB34" s="221"/>
      <c r="RC34" s="221"/>
      <c r="RD34" s="221"/>
      <c r="RE34" s="221"/>
      <c r="RF34" s="221"/>
      <c r="RG34" s="221"/>
      <c r="RH34" s="221"/>
      <c r="RI34" s="221"/>
      <c r="RJ34" s="221"/>
      <c r="RK34" s="221"/>
      <c r="RL34" s="221"/>
      <c r="RM34" s="221"/>
      <c r="RN34" s="221"/>
      <c r="RO34" s="221"/>
      <c r="RP34" s="221"/>
      <c r="RQ34" s="221"/>
      <c r="RR34" s="221"/>
      <c r="RS34" s="221"/>
      <c r="RT34" s="221"/>
      <c r="RU34" s="221"/>
      <c r="RV34" s="221"/>
      <c r="RW34" s="221"/>
      <c r="RX34" s="221"/>
      <c r="RY34" s="221"/>
      <c r="RZ34" s="221"/>
      <c r="SA34" s="221"/>
      <c r="SB34" s="221"/>
      <c r="SC34" s="221"/>
      <c r="SD34" s="221"/>
      <c r="SE34" s="221"/>
      <c r="SF34" s="221"/>
      <c r="SG34" s="221"/>
      <c r="SH34" s="221"/>
      <c r="SI34" s="221"/>
      <c r="SJ34" s="221"/>
      <c r="SK34" s="221"/>
      <c r="SL34" s="221"/>
      <c r="SM34" s="221"/>
      <c r="SN34" s="221"/>
      <c r="SO34" s="221"/>
      <c r="SP34" s="221"/>
      <c r="SQ34" s="221"/>
      <c r="SR34" s="221"/>
      <c r="SS34" s="221"/>
      <c r="ST34" s="221"/>
      <c r="SU34" s="221"/>
      <c r="SV34" s="221"/>
      <c r="SW34" s="221"/>
      <c r="SX34" s="221"/>
      <c r="SY34" s="221"/>
      <c r="SZ34" s="221"/>
      <c r="TA34" s="221"/>
      <c r="TB34" s="221"/>
      <c r="TC34" s="221"/>
      <c r="TD34" s="221"/>
      <c r="TE34" s="221"/>
      <c r="TF34" s="221"/>
      <c r="TG34" s="221"/>
      <c r="TH34" s="221"/>
      <c r="TI34" s="221"/>
      <c r="TJ34" s="221"/>
      <c r="TK34" s="221"/>
      <c r="TL34" s="221"/>
      <c r="TM34" s="221"/>
      <c r="TN34" s="221"/>
      <c r="TO34" s="221"/>
      <c r="TP34" s="221"/>
      <c r="TQ34" s="221"/>
      <c r="TR34" s="221"/>
      <c r="TS34" s="221"/>
      <c r="TT34" s="221"/>
      <c r="TU34" s="221"/>
      <c r="TV34" s="221"/>
      <c r="TW34" s="221"/>
      <c r="TX34" s="221"/>
      <c r="TY34" s="221"/>
      <c r="TZ34" s="221"/>
      <c r="UA34" s="221"/>
      <c r="UB34" s="221"/>
      <c r="UC34" s="221"/>
      <c r="UD34" s="221"/>
      <c r="UE34" s="221"/>
      <c r="UF34" s="221"/>
      <c r="UG34" s="221"/>
      <c r="UH34" s="221"/>
      <c r="UI34" s="221"/>
      <c r="UJ34" s="221"/>
      <c r="UK34" s="221"/>
      <c r="UL34" s="221"/>
      <c r="UM34" s="221"/>
      <c r="UN34" s="221"/>
      <c r="UO34" s="221"/>
      <c r="UP34" s="221"/>
      <c r="UQ34" s="221"/>
      <c r="UR34" s="221"/>
      <c r="US34" s="221"/>
      <c r="UT34" s="221"/>
      <c r="UU34" s="221"/>
      <c r="UV34" s="221"/>
      <c r="UW34" s="221"/>
      <c r="UX34" s="221"/>
      <c r="UY34" s="221"/>
      <c r="UZ34" s="221"/>
      <c r="VA34" s="221"/>
      <c r="VB34" s="221"/>
      <c r="VC34" s="221"/>
      <c r="VD34" s="221"/>
      <c r="VE34" s="221"/>
      <c r="VF34" s="221"/>
      <c r="VG34" s="221"/>
      <c r="VH34" s="221"/>
      <c r="VI34" s="221"/>
      <c r="VJ34" s="221"/>
      <c r="VK34" s="221"/>
      <c r="VL34" s="221"/>
      <c r="VM34" s="221"/>
      <c r="VN34" s="221"/>
      <c r="VO34" s="221"/>
      <c r="VP34" s="221"/>
      <c r="VQ34" s="221"/>
      <c r="VR34" s="221"/>
      <c r="VS34" s="221"/>
      <c r="VT34" s="221"/>
      <c r="VU34" s="221"/>
      <c r="VV34" s="221"/>
      <c r="VW34" s="221"/>
      <c r="VX34" s="221"/>
      <c r="VY34" s="221"/>
      <c r="VZ34" s="221"/>
      <c r="WA34" s="221"/>
      <c r="WB34" s="221"/>
      <c r="WC34" s="221"/>
      <c r="WD34" s="221"/>
      <c r="WE34" s="221"/>
      <c r="WF34" s="221"/>
      <c r="WG34" s="221"/>
      <c r="WH34" s="221"/>
      <c r="WI34" s="221"/>
      <c r="WJ34" s="221"/>
      <c r="WK34" s="221"/>
      <c r="WL34" s="221"/>
      <c r="WM34" s="221"/>
      <c r="WN34" s="221"/>
      <c r="WO34" s="221"/>
      <c r="WP34" s="221"/>
      <c r="WQ34" s="221"/>
      <c r="WR34" s="221"/>
      <c r="WS34" s="221"/>
      <c r="WT34" s="221"/>
      <c r="WU34" s="221"/>
      <c r="WV34" s="221"/>
      <c r="WW34" s="221"/>
      <c r="WX34" s="221"/>
      <c r="WY34" s="221"/>
      <c r="WZ34" s="221"/>
      <c r="XA34" s="221"/>
      <c r="XB34" s="221"/>
      <c r="XC34" s="221"/>
      <c r="XD34" s="221"/>
      <c r="XE34" s="221"/>
      <c r="XF34" s="221"/>
      <c r="XG34" s="221"/>
      <c r="XH34" s="221"/>
      <c r="XI34" s="221"/>
      <c r="XJ34" s="221"/>
      <c r="XK34" s="221"/>
      <c r="XL34" s="221"/>
      <c r="XM34" s="221"/>
      <c r="XN34" s="221"/>
      <c r="XO34" s="221"/>
      <c r="XP34" s="221"/>
      <c r="XQ34" s="221"/>
      <c r="XR34" s="221"/>
      <c r="XS34" s="221"/>
      <c r="XT34" s="221"/>
      <c r="XU34" s="221"/>
      <c r="XV34" s="221"/>
      <c r="XW34" s="221"/>
      <c r="XX34" s="221"/>
      <c r="XY34" s="221"/>
      <c r="XZ34" s="221"/>
      <c r="YA34" s="221"/>
      <c r="YB34" s="221"/>
      <c r="YC34" s="221"/>
      <c r="YD34" s="221"/>
      <c r="YE34" s="221"/>
      <c r="YF34" s="221"/>
      <c r="YG34" s="221"/>
      <c r="YH34" s="221"/>
      <c r="YI34" s="221"/>
      <c r="YJ34" s="221"/>
      <c r="YK34" s="221"/>
      <c r="YL34" s="221"/>
      <c r="YM34" s="221"/>
      <c r="YN34" s="221"/>
      <c r="YO34" s="221"/>
      <c r="YP34" s="221"/>
      <c r="YQ34" s="221"/>
      <c r="YR34" s="221"/>
      <c r="YS34" s="221"/>
      <c r="YT34" s="221"/>
      <c r="YU34" s="221"/>
      <c r="YV34" s="221"/>
      <c r="YW34" s="221"/>
      <c r="YX34" s="221"/>
      <c r="YY34" s="221"/>
      <c r="YZ34" s="221"/>
      <c r="ZA34" s="221"/>
      <c r="ZB34" s="221"/>
      <c r="ZC34" s="221"/>
      <c r="ZD34" s="221"/>
      <c r="ZE34" s="221"/>
      <c r="ZF34" s="221"/>
      <c r="ZG34" s="221"/>
      <c r="ZH34" s="221"/>
      <c r="ZI34" s="221"/>
      <c r="ZJ34" s="221"/>
      <c r="ZK34" s="221"/>
      <c r="ZL34" s="221"/>
      <c r="ZM34" s="221"/>
      <c r="ZN34" s="221"/>
      <c r="ZO34" s="221"/>
      <c r="ZP34" s="221"/>
      <c r="ZQ34" s="221"/>
      <c r="ZR34" s="221"/>
      <c r="ZS34" s="221"/>
      <c r="ZT34" s="221"/>
      <c r="ZU34" s="221"/>
      <c r="ZV34" s="221"/>
      <c r="ZW34" s="221"/>
      <c r="ZX34" s="221"/>
      <c r="ZY34" s="221"/>
      <c r="ZZ34" s="221"/>
      <c r="AAA34" s="221"/>
      <c r="AAB34" s="221"/>
      <c r="AAC34" s="221"/>
      <c r="AAD34" s="221"/>
      <c r="AAE34" s="221"/>
      <c r="AAF34" s="221"/>
      <c r="AAG34" s="221"/>
      <c r="AAH34" s="221"/>
      <c r="AAI34" s="221"/>
      <c r="AAJ34" s="221"/>
      <c r="AAK34" s="221"/>
      <c r="AAL34" s="221"/>
      <c r="AAM34" s="221"/>
      <c r="AAN34" s="221"/>
      <c r="AAO34" s="221"/>
      <c r="AAP34" s="221"/>
      <c r="AAQ34" s="221"/>
      <c r="AAR34" s="221"/>
      <c r="AAS34" s="221"/>
      <c r="AAT34" s="221"/>
      <c r="AAU34" s="221"/>
      <c r="AAV34" s="221"/>
      <c r="AAW34" s="221"/>
      <c r="AAX34" s="221"/>
      <c r="AAY34" s="221"/>
      <c r="AAZ34" s="221"/>
      <c r="ABA34" s="221"/>
      <c r="ABB34" s="221"/>
      <c r="ABC34" s="221"/>
      <c r="ABD34" s="221"/>
      <c r="ABE34" s="221"/>
      <c r="ABF34" s="221"/>
      <c r="ABG34" s="221"/>
      <c r="ABH34" s="221"/>
      <c r="ABI34" s="221"/>
      <c r="ABJ34" s="221"/>
      <c r="ABK34" s="221"/>
      <c r="ABL34" s="221"/>
      <c r="ABM34" s="221"/>
      <c r="ABN34" s="221"/>
      <c r="ABO34" s="221"/>
      <c r="ABP34" s="221"/>
      <c r="ABQ34" s="221"/>
      <c r="ABR34" s="221"/>
      <c r="ABS34" s="221"/>
      <c r="ABT34" s="221"/>
      <c r="ABU34" s="221"/>
      <c r="ABV34" s="221"/>
      <c r="ABW34" s="221"/>
      <c r="ABX34" s="221"/>
      <c r="ABY34" s="221"/>
      <c r="ABZ34" s="221"/>
      <c r="ACA34" s="221"/>
      <c r="ACB34" s="221"/>
      <c r="ACC34" s="221"/>
      <c r="ACD34" s="221"/>
      <c r="ACE34" s="221"/>
      <c r="ACF34" s="221"/>
      <c r="ACG34" s="221"/>
      <c r="ACH34" s="221"/>
      <c r="ACI34" s="221"/>
      <c r="ACJ34" s="221"/>
      <c r="ACK34" s="221"/>
      <c r="ACL34" s="221"/>
      <c r="ACM34" s="221"/>
      <c r="ACN34" s="221"/>
      <c r="ACO34" s="221"/>
      <c r="ACP34" s="221"/>
      <c r="ACQ34" s="221"/>
      <c r="ACR34" s="221"/>
      <c r="ACS34" s="221"/>
      <c r="ACT34" s="221"/>
      <c r="ACU34" s="221"/>
      <c r="ACV34" s="221"/>
      <c r="ACW34" s="221"/>
      <c r="ACX34" s="221"/>
      <c r="ACY34" s="221"/>
      <c r="ACZ34" s="221"/>
      <c r="ADA34" s="221"/>
      <c r="ADB34" s="221"/>
      <c r="ADC34" s="221"/>
      <c r="ADD34" s="221"/>
      <c r="ADE34" s="221"/>
      <c r="ADF34" s="221"/>
      <c r="ADG34" s="221"/>
      <c r="ADH34" s="221"/>
      <c r="ADI34" s="221"/>
      <c r="ADJ34" s="221"/>
      <c r="ADK34" s="221"/>
      <c r="ADL34" s="221"/>
      <c r="ADM34" s="221"/>
      <c r="ADN34" s="221"/>
      <c r="ADO34" s="221"/>
      <c r="ADP34" s="221"/>
      <c r="ADQ34" s="221"/>
      <c r="ADR34" s="221"/>
      <c r="ADS34" s="221"/>
      <c r="ADT34" s="221"/>
      <c r="ADU34" s="221"/>
      <c r="ADV34" s="221"/>
      <c r="ADW34" s="221"/>
      <c r="ADX34" s="221"/>
      <c r="ADY34" s="221"/>
      <c r="ADZ34" s="221"/>
      <c r="AEA34" s="221"/>
      <c r="AEB34" s="221"/>
      <c r="AEC34" s="221"/>
      <c r="AED34" s="221"/>
      <c r="AEE34" s="221"/>
      <c r="AEF34" s="221"/>
      <c r="AEG34" s="221"/>
      <c r="AEH34" s="221"/>
      <c r="AEI34" s="221"/>
      <c r="AEJ34" s="221"/>
      <c r="AEK34" s="221"/>
      <c r="AEL34" s="221"/>
      <c r="AEM34" s="221"/>
      <c r="AEN34" s="221"/>
      <c r="AEO34" s="221"/>
      <c r="AEP34" s="221"/>
      <c r="AEQ34" s="221"/>
      <c r="AER34" s="221"/>
      <c r="AES34" s="221"/>
      <c r="AET34" s="221"/>
      <c r="AEU34" s="221"/>
      <c r="AEV34" s="221"/>
      <c r="AEW34" s="221"/>
      <c r="AEX34" s="221"/>
      <c r="AEY34" s="221"/>
      <c r="AEZ34" s="221"/>
      <c r="AFA34" s="221"/>
      <c r="AFB34" s="221"/>
      <c r="AFC34" s="221"/>
      <c r="AFD34" s="221"/>
      <c r="AFE34" s="221"/>
      <c r="AFF34" s="221"/>
      <c r="AFG34" s="221"/>
      <c r="AFH34" s="221"/>
      <c r="AFI34" s="221"/>
      <c r="AFJ34" s="221"/>
      <c r="AFK34" s="221"/>
      <c r="AFL34" s="221"/>
      <c r="AFM34" s="221"/>
      <c r="AFN34" s="221"/>
      <c r="AFO34" s="221"/>
      <c r="AFP34" s="221"/>
      <c r="AFQ34" s="221"/>
      <c r="AFR34" s="221"/>
      <c r="AFS34" s="221"/>
      <c r="AFT34" s="221"/>
      <c r="AFU34" s="221"/>
      <c r="AFV34" s="221"/>
      <c r="AFW34" s="221"/>
      <c r="AFX34" s="221"/>
      <c r="AFY34" s="221"/>
      <c r="AFZ34" s="221"/>
      <c r="AGA34" s="221"/>
      <c r="AGB34" s="221"/>
      <c r="AGC34" s="221"/>
      <c r="AGD34" s="221"/>
      <c r="AGE34" s="221"/>
      <c r="AGF34" s="221"/>
      <c r="AGG34" s="221"/>
      <c r="AGH34" s="221"/>
      <c r="AGI34" s="221"/>
      <c r="AGJ34" s="221"/>
      <c r="AGK34" s="221"/>
      <c r="AGL34" s="221"/>
      <c r="AGM34" s="221"/>
      <c r="AGN34" s="221"/>
      <c r="AGO34" s="221"/>
      <c r="AGP34" s="221"/>
      <c r="AGQ34" s="221"/>
      <c r="AGR34" s="221"/>
      <c r="AGS34" s="221"/>
      <c r="AGT34" s="221"/>
      <c r="AGU34" s="221"/>
      <c r="AGV34" s="221"/>
      <c r="AGW34" s="221"/>
      <c r="AGX34" s="221"/>
      <c r="AGY34" s="221"/>
      <c r="AGZ34" s="221"/>
      <c r="AHA34" s="221"/>
      <c r="AHB34" s="221"/>
      <c r="AHC34" s="221"/>
      <c r="AHD34" s="221"/>
      <c r="AHE34" s="221"/>
      <c r="AHF34" s="221"/>
      <c r="AHG34" s="221"/>
      <c r="AHH34" s="221"/>
      <c r="AHI34" s="221"/>
      <c r="AHJ34" s="221"/>
      <c r="AHK34" s="221"/>
      <c r="AHL34" s="221"/>
      <c r="AHM34" s="221"/>
      <c r="AHN34" s="221"/>
      <c r="AHO34" s="221"/>
      <c r="AHP34" s="221"/>
      <c r="AHQ34" s="221"/>
      <c r="AHR34" s="221"/>
      <c r="AHS34" s="221"/>
      <c r="AHT34" s="221"/>
      <c r="AHU34" s="221"/>
      <c r="AHV34" s="221"/>
      <c r="AHW34" s="221"/>
      <c r="AHX34" s="221"/>
      <c r="AHY34" s="221"/>
      <c r="AHZ34" s="221"/>
      <c r="AIA34" s="221"/>
      <c r="AIB34" s="221"/>
      <c r="AIC34" s="221"/>
      <c r="AID34" s="221"/>
      <c r="AIE34" s="221"/>
      <c r="AIF34" s="221"/>
      <c r="AIG34" s="221"/>
      <c r="AIH34" s="221"/>
      <c r="AII34" s="221"/>
      <c r="AIJ34" s="221"/>
      <c r="AIK34" s="221"/>
      <c r="AIL34" s="221"/>
      <c r="AIM34" s="221"/>
      <c r="AIN34" s="221"/>
      <c r="AIO34" s="221"/>
      <c r="AIP34" s="221"/>
      <c r="AIQ34" s="221"/>
      <c r="AIR34" s="221"/>
      <c r="AIS34" s="221"/>
      <c r="AIT34" s="221"/>
      <c r="AIU34" s="221"/>
      <c r="AIV34" s="221"/>
      <c r="AIW34" s="221"/>
      <c r="AIX34" s="221"/>
      <c r="AIY34" s="221"/>
      <c r="AIZ34" s="221"/>
      <c r="AJA34" s="221"/>
      <c r="AJB34" s="221"/>
      <c r="AJC34" s="221"/>
      <c r="AJD34" s="221"/>
      <c r="AJE34" s="221"/>
      <c r="AJF34" s="221"/>
      <c r="AJG34" s="221"/>
      <c r="AJH34" s="221"/>
      <c r="AJI34" s="221"/>
      <c r="AJJ34" s="221"/>
      <c r="AJK34" s="221"/>
      <c r="AJL34" s="221"/>
      <c r="AJM34" s="221"/>
      <c r="AJN34" s="221"/>
      <c r="AJO34" s="221"/>
      <c r="AJP34" s="221"/>
      <c r="AJQ34" s="221"/>
      <c r="AJR34" s="221"/>
      <c r="AJS34" s="221"/>
      <c r="AJT34" s="221"/>
      <c r="AJU34" s="221"/>
      <c r="AJV34" s="221"/>
      <c r="AJW34" s="221"/>
      <c r="AJX34" s="221"/>
      <c r="AJY34" s="221"/>
      <c r="AJZ34" s="221"/>
      <c r="AKA34" s="221"/>
      <c r="AKB34" s="221"/>
      <c r="AKC34" s="221"/>
      <c r="AKD34" s="221"/>
      <c r="AKE34" s="221"/>
      <c r="AKF34" s="221"/>
      <c r="AKG34" s="221"/>
      <c r="AKH34" s="221"/>
      <c r="AKI34" s="221"/>
      <c r="AKJ34" s="221"/>
      <c r="AKK34" s="221"/>
      <c r="AKL34" s="221"/>
      <c r="AKM34" s="221"/>
      <c r="AKN34" s="221"/>
      <c r="AKO34" s="221"/>
      <c r="AKP34" s="221"/>
      <c r="AKQ34" s="221"/>
      <c r="AKR34" s="221"/>
      <c r="AKS34" s="221"/>
      <c r="AKT34" s="221"/>
      <c r="AKU34" s="221"/>
      <c r="AKV34" s="221"/>
      <c r="AKW34" s="221"/>
      <c r="AKX34" s="221"/>
      <c r="AKY34" s="221"/>
      <c r="AKZ34" s="221"/>
      <c r="ALA34" s="221"/>
      <c r="ALB34" s="221"/>
      <c r="ALC34" s="221"/>
      <c r="ALD34" s="221"/>
      <c r="ALE34" s="221"/>
      <c r="ALF34" s="221"/>
      <c r="ALG34" s="221"/>
      <c r="ALH34" s="221"/>
      <c r="ALI34" s="221"/>
      <c r="ALJ34" s="221"/>
      <c r="ALK34" s="221"/>
      <c r="ALL34" s="221"/>
      <c r="ALM34" s="221"/>
      <c r="ALN34" s="221"/>
      <c r="ALO34" s="221"/>
      <c r="ALP34" s="221"/>
      <c r="ALQ34" s="221"/>
      <c r="ALR34" s="221"/>
      <c r="ALS34" s="221"/>
      <c r="ALT34" s="221"/>
      <c r="ALU34" s="221"/>
      <c r="ALV34" s="221"/>
      <c r="ALW34" s="221"/>
      <c r="ALX34" s="221"/>
      <c r="ALY34" s="221"/>
      <c r="ALZ34" s="221"/>
      <c r="AMA34" s="221"/>
      <c r="AMB34" s="221"/>
      <c r="AMC34" s="221"/>
      <c r="AMD34" s="221"/>
      <c r="AME34" s="221"/>
      <c r="AMF34" s="221"/>
      <c r="AMG34" s="221"/>
      <c r="AMH34" s="221"/>
      <c r="AMI34" s="221"/>
      <c r="AMJ34" s="221"/>
      <c r="AMK34" s="221"/>
    </row>
    <row r="35" spans="1:1025" s="225" customFormat="1" x14ac:dyDescent="0.25">
      <c r="A35" s="221" t="s">
        <v>180</v>
      </c>
      <c r="B35" s="221" t="s">
        <v>219</v>
      </c>
      <c r="C35" s="227" t="str">
        <f>'common foods'!$D$102</f>
        <v>05086</v>
      </c>
      <c r="D35" s="224">
        <v>2268.16</v>
      </c>
      <c r="E35" s="224">
        <v>49.42</v>
      </c>
      <c r="F35" s="224">
        <v>3.73</v>
      </c>
      <c r="G35" s="224">
        <v>4.6399999999999997</v>
      </c>
      <c r="H35" s="224">
        <v>3.9</v>
      </c>
      <c r="I35" s="224">
        <v>12.2</v>
      </c>
      <c r="J35" s="224">
        <v>21.22</v>
      </c>
      <c r="K35" s="224">
        <v>1</v>
      </c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221"/>
      <c r="BZ35" s="221"/>
      <c r="CA35" s="221"/>
      <c r="CB35" s="221"/>
      <c r="CC35" s="221"/>
      <c r="CD35" s="221"/>
      <c r="CE35" s="221"/>
      <c r="CF35" s="221"/>
      <c r="CG35" s="221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  <c r="DJ35" s="221"/>
      <c r="DK35" s="221"/>
      <c r="DL35" s="221"/>
      <c r="DM35" s="221"/>
      <c r="DN35" s="221"/>
      <c r="DO35" s="221"/>
      <c r="DP35" s="221"/>
      <c r="DQ35" s="221"/>
      <c r="DR35" s="221"/>
      <c r="DS35" s="221"/>
      <c r="DT35" s="221"/>
      <c r="DU35" s="221"/>
      <c r="DV35" s="221"/>
      <c r="DW35" s="221"/>
      <c r="DX35" s="221"/>
      <c r="DY35" s="221"/>
      <c r="DZ35" s="221"/>
      <c r="EA35" s="221"/>
      <c r="EB35" s="221"/>
      <c r="EC35" s="221"/>
      <c r="ED35" s="221"/>
      <c r="EE35" s="221"/>
      <c r="EF35" s="221"/>
      <c r="EG35" s="221"/>
      <c r="EH35" s="221"/>
      <c r="EI35" s="221"/>
      <c r="EJ35" s="221"/>
      <c r="EK35" s="221"/>
      <c r="EL35" s="221"/>
      <c r="EM35" s="221"/>
      <c r="EN35" s="221"/>
      <c r="EO35" s="221"/>
      <c r="EP35" s="221"/>
      <c r="EQ35" s="221"/>
      <c r="ER35" s="221"/>
      <c r="ES35" s="221"/>
      <c r="ET35" s="221"/>
      <c r="EU35" s="221"/>
      <c r="EV35" s="221"/>
      <c r="EW35" s="221"/>
      <c r="EX35" s="221"/>
      <c r="EY35" s="221"/>
      <c r="EZ35" s="221"/>
      <c r="FA35" s="221"/>
      <c r="FB35" s="221"/>
      <c r="FC35" s="221"/>
      <c r="FD35" s="221"/>
      <c r="FE35" s="221"/>
      <c r="FF35" s="221"/>
      <c r="FG35" s="221"/>
      <c r="FH35" s="221"/>
      <c r="FI35" s="221"/>
      <c r="FJ35" s="221"/>
      <c r="FK35" s="221"/>
      <c r="FL35" s="221"/>
      <c r="FM35" s="221"/>
      <c r="FN35" s="221"/>
      <c r="FO35" s="221"/>
      <c r="FP35" s="221"/>
      <c r="FQ35" s="221"/>
      <c r="FR35" s="221"/>
      <c r="FS35" s="221"/>
      <c r="FT35" s="221"/>
      <c r="FU35" s="221"/>
      <c r="FV35" s="221"/>
      <c r="FW35" s="221"/>
      <c r="FX35" s="221"/>
      <c r="FY35" s="221"/>
      <c r="FZ35" s="221"/>
      <c r="GA35" s="221"/>
      <c r="GB35" s="221"/>
      <c r="GC35" s="221"/>
      <c r="GD35" s="221"/>
      <c r="GE35" s="221"/>
      <c r="GF35" s="221"/>
      <c r="GG35" s="221"/>
      <c r="GH35" s="221"/>
      <c r="GI35" s="221"/>
      <c r="GJ35" s="221"/>
      <c r="GK35" s="221"/>
      <c r="GL35" s="221"/>
      <c r="GM35" s="221"/>
      <c r="GN35" s="221"/>
      <c r="GO35" s="221"/>
      <c r="GP35" s="221"/>
      <c r="GQ35" s="221"/>
      <c r="GR35" s="221"/>
      <c r="GS35" s="221"/>
      <c r="GT35" s="221"/>
      <c r="GU35" s="221"/>
      <c r="GV35" s="221"/>
      <c r="GW35" s="221"/>
      <c r="GX35" s="221"/>
      <c r="GY35" s="221"/>
      <c r="GZ35" s="221"/>
      <c r="HA35" s="221"/>
      <c r="HB35" s="221"/>
      <c r="HC35" s="221"/>
      <c r="HD35" s="221"/>
      <c r="HE35" s="221"/>
      <c r="HF35" s="221"/>
      <c r="HG35" s="221"/>
      <c r="HH35" s="221"/>
      <c r="HI35" s="221"/>
      <c r="HJ35" s="221"/>
      <c r="HK35" s="221"/>
      <c r="HL35" s="221"/>
      <c r="HM35" s="221"/>
      <c r="HN35" s="221"/>
      <c r="HO35" s="221"/>
      <c r="HP35" s="221"/>
      <c r="HQ35" s="221"/>
      <c r="HR35" s="221"/>
      <c r="HS35" s="221"/>
      <c r="HT35" s="221"/>
      <c r="HU35" s="221"/>
      <c r="HV35" s="221"/>
      <c r="HW35" s="221"/>
      <c r="HX35" s="221"/>
      <c r="HY35" s="221"/>
      <c r="HZ35" s="221"/>
      <c r="IA35" s="221"/>
      <c r="IB35" s="221"/>
      <c r="IC35" s="221"/>
      <c r="ID35" s="221"/>
      <c r="IE35" s="221"/>
      <c r="IF35" s="221"/>
      <c r="IG35" s="221"/>
      <c r="IH35" s="221"/>
      <c r="II35" s="221"/>
      <c r="IJ35" s="221"/>
      <c r="IK35" s="221"/>
      <c r="IL35" s="221"/>
      <c r="IM35" s="221"/>
      <c r="IN35" s="221"/>
      <c r="IO35" s="221"/>
      <c r="IP35" s="221"/>
      <c r="IQ35" s="221"/>
      <c r="IR35" s="221"/>
      <c r="IS35" s="221"/>
      <c r="IT35" s="221"/>
      <c r="IU35" s="221"/>
      <c r="IV35" s="221"/>
      <c r="IW35" s="221"/>
      <c r="IX35" s="221"/>
      <c r="IY35" s="221"/>
      <c r="IZ35" s="221"/>
      <c r="JA35" s="221"/>
      <c r="JB35" s="221"/>
      <c r="JC35" s="221"/>
      <c r="JD35" s="221"/>
      <c r="JE35" s="221"/>
      <c r="JF35" s="221"/>
      <c r="JG35" s="221"/>
      <c r="JH35" s="221"/>
      <c r="JI35" s="221"/>
      <c r="JJ35" s="221"/>
      <c r="JK35" s="221"/>
      <c r="JL35" s="221"/>
      <c r="JM35" s="221"/>
      <c r="JN35" s="221"/>
      <c r="JO35" s="221"/>
      <c r="JP35" s="221"/>
      <c r="JQ35" s="221"/>
      <c r="JR35" s="221"/>
      <c r="JS35" s="221"/>
      <c r="JT35" s="221"/>
      <c r="JU35" s="221"/>
      <c r="JV35" s="221"/>
      <c r="JW35" s="221"/>
      <c r="JX35" s="221"/>
      <c r="JY35" s="221"/>
      <c r="JZ35" s="221"/>
      <c r="KA35" s="221"/>
      <c r="KB35" s="221"/>
      <c r="KC35" s="221"/>
      <c r="KD35" s="221"/>
      <c r="KE35" s="221"/>
      <c r="KF35" s="221"/>
      <c r="KG35" s="221"/>
      <c r="KH35" s="221"/>
      <c r="KI35" s="221"/>
      <c r="KJ35" s="221"/>
      <c r="KK35" s="221"/>
      <c r="KL35" s="221"/>
      <c r="KM35" s="221"/>
      <c r="KN35" s="221"/>
      <c r="KO35" s="221"/>
      <c r="KP35" s="221"/>
      <c r="KQ35" s="221"/>
      <c r="KR35" s="221"/>
      <c r="KS35" s="221"/>
      <c r="KT35" s="221"/>
      <c r="KU35" s="221"/>
      <c r="KV35" s="221"/>
      <c r="KW35" s="221"/>
      <c r="KX35" s="221"/>
      <c r="KY35" s="221"/>
      <c r="KZ35" s="221"/>
      <c r="LA35" s="221"/>
      <c r="LB35" s="221"/>
      <c r="LC35" s="221"/>
      <c r="LD35" s="221"/>
      <c r="LE35" s="221"/>
      <c r="LF35" s="221"/>
      <c r="LG35" s="221"/>
      <c r="LH35" s="221"/>
      <c r="LI35" s="221"/>
      <c r="LJ35" s="221"/>
      <c r="LK35" s="221"/>
      <c r="LL35" s="221"/>
      <c r="LM35" s="221"/>
      <c r="LN35" s="221"/>
      <c r="LO35" s="221"/>
      <c r="LP35" s="221"/>
      <c r="LQ35" s="221"/>
      <c r="LR35" s="221"/>
      <c r="LS35" s="221"/>
      <c r="LT35" s="221"/>
      <c r="LU35" s="221"/>
      <c r="LV35" s="221"/>
      <c r="LW35" s="221"/>
      <c r="LX35" s="221"/>
      <c r="LY35" s="221"/>
      <c r="LZ35" s="221"/>
      <c r="MA35" s="221"/>
      <c r="MB35" s="221"/>
      <c r="MC35" s="221"/>
      <c r="MD35" s="221"/>
      <c r="ME35" s="221"/>
      <c r="MF35" s="221"/>
      <c r="MG35" s="221"/>
      <c r="MH35" s="221"/>
      <c r="MI35" s="221"/>
      <c r="MJ35" s="221"/>
      <c r="MK35" s="221"/>
      <c r="ML35" s="221"/>
      <c r="MM35" s="221"/>
      <c r="MN35" s="221"/>
      <c r="MO35" s="221"/>
      <c r="MP35" s="221"/>
      <c r="MQ35" s="221"/>
      <c r="MR35" s="221"/>
      <c r="MS35" s="221"/>
      <c r="MT35" s="221"/>
      <c r="MU35" s="221"/>
      <c r="MV35" s="221"/>
      <c r="MW35" s="221"/>
      <c r="MX35" s="221"/>
      <c r="MY35" s="221"/>
      <c r="MZ35" s="221"/>
      <c r="NA35" s="221"/>
      <c r="NB35" s="221"/>
      <c r="NC35" s="221"/>
      <c r="ND35" s="221"/>
      <c r="NE35" s="221"/>
      <c r="NF35" s="221"/>
      <c r="NG35" s="221"/>
      <c r="NH35" s="221"/>
      <c r="NI35" s="221"/>
      <c r="NJ35" s="221"/>
      <c r="NK35" s="221"/>
      <c r="NL35" s="221"/>
      <c r="NM35" s="221"/>
      <c r="NN35" s="221"/>
      <c r="NO35" s="221"/>
      <c r="NP35" s="221"/>
      <c r="NQ35" s="221"/>
      <c r="NR35" s="221"/>
      <c r="NS35" s="221"/>
      <c r="NT35" s="221"/>
      <c r="NU35" s="221"/>
      <c r="NV35" s="221"/>
      <c r="NW35" s="221"/>
      <c r="NX35" s="221"/>
      <c r="NY35" s="221"/>
      <c r="NZ35" s="221"/>
      <c r="OA35" s="221"/>
      <c r="OB35" s="221"/>
      <c r="OC35" s="221"/>
      <c r="OD35" s="221"/>
      <c r="OE35" s="221"/>
      <c r="OF35" s="221"/>
      <c r="OG35" s="221"/>
      <c r="OH35" s="221"/>
      <c r="OI35" s="221"/>
      <c r="OJ35" s="221"/>
      <c r="OK35" s="221"/>
      <c r="OL35" s="221"/>
      <c r="OM35" s="221"/>
      <c r="ON35" s="221"/>
      <c r="OO35" s="221"/>
      <c r="OP35" s="221"/>
      <c r="OQ35" s="221"/>
      <c r="OR35" s="221"/>
      <c r="OS35" s="221"/>
      <c r="OT35" s="221"/>
      <c r="OU35" s="221"/>
      <c r="OV35" s="221"/>
      <c r="OW35" s="221"/>
      <c r="OX35" s="221"/>
      <c r="OY35" s="221"/>
      <c r="OZ35" s="221"/>
      <c r="PA35" s="221"/>
      <c r="PB35" s="221"/>
      <c r="PC35" s="221"/>
      <c r="PD35" s="221"/>
      <c r="PE35" s="221"/>
      <c r="PF35" s="221"/>
      <c r="PG35" s="221"/>
      <c r="PH35" s="221"/>
      <c r="PI35" s="221"/>
      <c r="PJ35" s="221"/>
      <c r="PK35" s="221"/>
      <c r="PL35" s="221"/>
      <c r="PM35" s="221"/>
      <c r="PN35" s="221"/>
      <c r="PO35" s="221"/>
      <c r="PP35" s="221"/>
      <c r="PQ35" s="221"/>
      <c r="PR35" s="221"/>
      <c r="PS35" s="221"/>
      <c r="PT35" s="221"/>
      <c r="PU35" s="221"/>
      <c r="PV35" s="221"/>
      <c r="PW35" s="221"/>
      <c r="PX35" s="221"/>
      <c r="PY35" s="221"/>
      <c r="PZ35" s="221"/>
      <c r="QA35" s="221"/>
      <c r="QB35" s="221"/>
      <c r="QC35" s="221"/>
      <c r="QD35" s="221"/>
      <c r="QE35" s="221"/>
      <c r="QF35" s="221"/>
      <c r="QG35" s="221"/>
      <c r="QH35" s="221"/>
      <c r="QI35" s="221"/>
      <c r="QJ35" s="221"/>
      <c r="QK35" s="221"/>
      <c r="QL35" s="221"/>
      <c r="QM35" s="221"/>
      <c r="QN35" s="221"/>
      <c r="QO35" s="221"/>
      <c r="QP35" s="221"/>
      <c r="QQ35" s="221"/>
      <c r="QR35" s="221"/>
      <c r="QS35" s="221"/>
      <c r="QT35" s="221"/>
      <c r="QU35" s="221"/>
      <c r="QV35" s="221"/>
      <c r="QW35" s="221"/>
      <c r="QX35" s="221"/>
      <c r="QY35" s="221"/>
      <c r="QZ35" s="221"/>
      <c r="RA35" s="221"/>
      <c r="RB35" s="221"/>
      <c r="RC35" s="221"/>
      <c r="RD35" s="221"/>
      <c r="RE35" s="221"/>
      <c r="RF35" s="221"/>
      <c r="RG35" s="221"/>
      <c r="RH35" s="221"/>
      <c r="RI35" s="221"/>
      <c r="RJ35" s="221"/>
      <c r="RK35" s="221"/>
      <c r="RL35" s="221"/>
      <c r="RM35" s="221"/>
      <c r="RN35" s="221"/>
      <c r="RO35" s="221"/>
      <c r="RP35" s="221"/>
      <c r="RQ35" s="221"/>
      <c r="RR35" s="221"/>
      <c r="RS35" s="221"/>
      <c r="RT35" s="221"/>
      <c r="RU35" s="221"/>
      <c r="RV35" s="221"/>
      <c r="RW35" s="221"/>
      <c r="RX35" s="221"/>
      <c r="RY35" s="221"/>
      <c r="RZ35" s="221"/>
      <c r="SA35" s="221"/>
      <c r="SB35" s="221"/>
      <c r="SC35" s="221"/>
      <c r="SD35" s="221"/>
      <c r="SE35" s="221"/>
      <c r="SF35" s="221"/>
      <c r="SG35" s="221"/>
      <c r="SH35" s="221"/>
      <c r="SI35" s="221"/>
      <c r="SJ35" s="221"/>
      <c r="SK35" s="221"/>
      <c r="SL35" s="221"/>
      <c r="SM35" s="221"/>
      <c r="SN35" s="221"/>
      <c r="SO35" s="221"/>
      <c r="SP35" s="221"/>
      <c r="SQ35" s="221"/>
      <c r="SR35" s="221"/>
      <c r="SS35" s="221"/>
      <c r="ST35" s="221"/>
      <c r="SU35" s="221"/>
      <c r="SV35" s="221"/>
      <c r="SW35" s="221"/>
      <c r="SX35" s="221"/>
      <c r="SY35" s="221"/>
      <c r="SZ35" s="221"/>
      <c r="TA35" s="221"/>
      <c r="TB35" s="221"/>
      <c r="TC35" s="221"/>
      <c r="TD35" s="221"/>
      <c r="TE35" s="221"/>
      <c r="TF35" s="221"/>
      <c r="TG35" s="221"/>
      <c r="TH35" s="221"/>
      <c r="TI35" s="221"/>
      <c r="TJ35" s="221"/>
      <c r="TK35" s="221"/>
      <c r="TL35" s="221"/>
      <c r="TM35" s="221"/>
      <c r="TN35" s="221"/>
      <c r="TO35" s="221"/>
      <c r="TP35" s="221"/>
      <c r="TQ35" s="221"/>
      <c r="TR35" s="221"/>
      <c r="TS35" s="221"/>
      <c r="TT35" s="221"/>
      <c r="TU35" s="221"/>
      <c r="TV35" s="221"/>
      <c r="TW35" s="221"/>
      <c r="TX35" s="221"/>
      <c r="TY35" s="221"/>
      <c r="TZ35" s="221"/>
      <c r="UA35" s="221"/>
      <c r="UB35" s="221"/>
      <c r="UC35" s="221"/>
      <c r="UD35" s="221"/>
      <c r="UE35" s="221"/>
      <c r="UF35" s="221"/>
      <c r="UG35" s="221"/>
      <c r="UH35" s="221"/>
      <c r="UI35" s="221"/>
      <c r="UJ35" s="221"/>
      <c r="UK35" s="221"/>
      <c r="UL35" s="221"/>
      <c r="UM35" s="221"/>
      <c r="UN35" s="221"/>
      <c r="UO35" s="221"/>
      <c r="UP35" s="221"/>
      <c r="UQ35" s="221"/>
      <c r="UR35" s="221"/>
      <c r="US35" s="221"/>
      <c r="UT35" s="221"/>
      <c r="UU35" s="221"/>
      <c r="UV35" s="221"/>
      <c r="UW35" s="221"/>
      <c r="UX35" s="221"/>
      <c r="UY35" s="221"/>
      <c r="UZ35" s="221"/>
      <c r="VA35" s="221"/>
      <c r="VB35" s="221"/>
      <c r="VC35" s="221"/>
      <c r="VD35" s="221"/>
      <c r="VE35" s="221"/>
      <c r="VF35" s="221"/>
      <c r="VG35" s="221"/>
      <c r="VH35" s="221"/>
      <c r="VI35" s="221"/>
      <c r="VJ35" s="221"/>
      <c r="VK35" s="221"/>
      <c r="VL35" s="221"/>
      <c r="VM35" s="221"/>
      <c r="VN35" s="221"/>
      <c r="VO35" s="221"/>
      <c r="VP35" s="221"/>
      <c r="VQ35" s="221"/>
      <c r="VR35" s="221"/>
      <c r="VS35" s="221"/>
      <c r="VT35" s="221"/>
      <c r="VU35" s="221"/>
      <c r="VV35" s="221"/>
      <c r="VW35" s="221"/>
      <c r="VX35" s="221"/>
      <c r="VY35" s="221"/>
      <c r="VZ35" s="221"/>
      <c r="WA35" s="221"/>
      <c r="WB35" s="221"/>
      <c r="WC35" s="221"/>
      <c r="WD35" s="221"/>
      <c r="WE35" s="221"/>
      <c r="WF35" s="221"/>
      <c r="WG35" s="221"/>
      <c r="WH35" s="221"/>
      <c r="WI35" s="221"/>
      <c r="WJ35" s="221"/>
      <c r="WK35" s="221"/>
      <c r="WL35" s="221"/>
      <c r="WM35" s="221"/>
      <c r="WN35" s="221"/>
      <c r="WO35" s="221"/>
      <c r="WP35" s="221"/>
      <c r="WQ35" s="221"/>
      <c r="WR35" s="221"/>
      <c r="WS35" s="221"/>
      <c r="WT35" s="221"/>
      <c r="WU35" s="221"/>
      <c r="WV35" s="221"/>
      <c r="WW35" s="221"/>
      <c r="WX35" s="221"/>
      <c r="WY35" s="221"/>
      <c r="WZ35" s="221"/>
      <c r="XA35" s="221"/>
      <c r="XB35" s="221"/>
      <c r="XC35" s="221"/>
      <c r="XD35" s="221"/>
      <c r="XE35" s="221"/>
      <c r="XF35" s="221"/>
      <c r="XG35" s="221"/>
      <c r="XH35" s="221"/>
      <c r="XI35" s="221"/>
      <c r="XJ35" s="221"/>
      <c r="XK35" s="221"/>
      <c r="XL35" s="221"/>
      <c r="XM35" s="221"/>
      <c r="XN35" s="221"/>
      <c r="XO35" s="221"/>
      <c r="XP35" s="221"/>
      <c r="XQ35" s="221"/>
      <c r="XR35" s="221"/>
      <c r="XS35" s="221"/>
      <c r="XT35" s="221"/>
      <c r="XU35" s="221"/>
      <c r="XV35" s="221"/>
      <c r="XW35" s="221"/>
      <c r="XX35" s="221"/>
      <c r="XY35" s="221"/>
      <c r="XZ35" s="221"/>
      <c r="YA35" s="221"/>
      <c r="YB35" s="221"/>
      <c r="YC35" s="221"/>
      <c r="YD35" s="221"/>
      <c r="YE35" s="221"/>
      <c r="YF35" s="221"/>
      <c r="YG35" s="221"/>
      <c r="YH35" s="221"/>
      <c r="YI35" s="221"/>
      <c r="YJ35" s="221"/>
      <c r="YK35" s="221"/>
      <c r="YL35" s="221"/>
      <c r="YM35" s="221"/>
      <c r="YN35" s="221"/>
      <c r="YO35" s="221"/>
      <c r="YP35" s="221"/>
      <c r="YQ35" s="221"/>
      <c r="YR35" s="221"/>
      <c r="YS35" s="221"/>
      <c r="YT35" s="221"/>
      <c r="YU35" s="221"/>
      <c r="YV35" s="221"/>
      <c r="YW35" s="221"/>
      <c r="YX35" s="221"/>
      <c r="YY35" s="221"/>
      <c r="YZ35" s="221"/>
      <c r="ZA35" s="221"/>
      <c r="ZB35" s="221"/>
      <c r="ZC35" s="221"/>
      <c r="ZD35" s="221"/>
      <c r="ZE35" s="221"/>
      <c r="ZF35" s="221"/>
      <c r="ZG35" s="221"/>
      <c r="ZH35" s="221"/>
      <c r="ZI35" s="221"/>
      <c r="ZJ35" s="221"/>
      <c r="ZK35" s="221"/>
      <c r="ZL35" s="221"/>
      <c r="ZM35" s="221"/>
      <c r="ZN35" s="221"/>
      <c r="ZO35" s="221"/>
      <c r="ZP35" s="221"/>
      <c r="ZQ35" s="221"/>
      <c r="ZR35" s="221"/>
      <c r="ZS35" s="221"/>
      <c r="ZT35" s="221"/>
      <c r="ZU35" s="221"/>
      <c r="ZV35" s="221"/>
      <c r="ZW35" s="221"/>
      <c r="ZX35" s="221"/>
      <c r="ZY35" s="221"/>
      <c r="ZZ35" s="221"/>
      <c r="AAA35" s="221"/>
      <c r="AAB35" s="221"/>
      <c r="AAC35" s="221"/>
      <c r="AAD35" s="221"/>
      <c r="AAE35" s="221"/>
      <c r="AAF35" s="221"/>
      <c r="AAG35" s="221"/>
      <c r="AAH35" s="221"/>
      <c r="AAI35" s="221"/>
      <c r="AAJ35" s="221"/>
      <c r="AAK35" s="221"/>
      <c r="AAL35" s="221"/>
      <c r="AAM35" s="221"/>
      <c r="AAN35" s="221"/>
      <c r="AAO35" s="221"/>
      <c r="AAP35" s="221"/>
      <c r="AAQ35" s="221"/>
      <c r="AAR35" s="221"/>
      <c r="AAS35" s="221"/>
      <c r="AAT35" s="221"/>
      <c r="AAU35" s="221"/>
      <c r="AAV35" s="221"/>
      <c r="AAW35" s="221"/>
      <c r="AAX35" s="221"/>
      <c r="AAY35" s="221"/>
      <c r="AAZ35" s="221"/>
      <c r="ABA35" s="221"/>
      <c r="ABB35" s="221"/>
      <c r="ABC35" s="221"/>
      <c r="ABD35" s="221"/>
      <c r="ABE35" s="221"/>
      <c r="ABF35" s="221"/>
      <c r="ABG35" s="221"/>
      <c r="ABH35" s="221"/>
      <c r="ABI35" s="221"/>
      <c r="ABJ35" s="221"/>
      <c r="ABK35" s="221"/>
      <c r="ABL35" s="221"/>
      <c r="ABM35" s="221"/>
      <c r="ABN35" s="221"/>
      <c r="ABO35" s="221"/>
      <c r="ABP35" s="221"/>
      <c r="ABQ35" s="221"/>
      <c r="ABR35" s="221"/>
      <c r="ABS35" s="221"/>
      <c r="ABT35" s="221"/>
      <c r="ABU35" s="221"/>
      <c r="ABV35" s="221"/>
      <c r="ABW35" s="221"/>
      <c r="ABX35" s="221"/>
      <c r="ABY35" s="221"/>
      <c r="ABZ35" s="221"/>
      <c r="ACA35" s="221"/>
      <c r="ACB35" s="221"/>
      <c r="ACC35" s="221"/>
      <c r="ACD35" s="221"/>
      <c r="ACE35" s="221"/>
      <c r="ACF35" s="221"/>
      <c r="ACG35" s="221"/>
      <c r="ACH35" s="221"/>
      <c r="ACI35" s="221"/>
      <c r="ACJ35" s="221"/>
      <c r="ACK35" s="221"/>
      <c r="ACL35" s="221"/>
      <c r="ACM35" s="221"/>
      <c r="ACN35" s="221"/>
      <c r="ACO35" s="221"/>
      <c r="ACP35" s="221"/>
      <c r="ACQ35" s="221"/>
      <c r="ACR35" s="221"/>
      <c r="ACS35" s="221"/>
      <c r="ACT35" s="221"/>
      <c r="ACU35" s="221"/>
      <c r="ACV35" s="221"/>
      <c r="ACW35" s="221"/>
      <c r="ACX35" s="221"/>
      <c r="ACY35" s="221"/>
      <c r="ACZ35" s="221"/>
      <c r="ADA35" s="221"/>
      <c r="ADB35" s="221"/>
      <c r="ADC35" s="221"/>
      <c r="ADD35" s="221"/>
      <c r="ADE35" s="221"/>
      <c r="ADF35" s="221"/>
      <c r="ADG35" s="221"/>
      <c r="ADH35" s="221"/>
      <c r="ADI35" s="221"/>
      <c r="ADJ35" s="221"/>
      <c r="ADK35" s="221"/>
      <c r="ADL35" s="221"/>
      <c r="ADM35" s="221"/>
      <c r="ADN35" s="221"/>
      <c r="ADO35" s="221"/>
      <c r="ADP35" s="221"/>
      <c r="ADQ35" s="221"/>
      <c r="ADR35" s="221"/>
      <c r="ADS35" s="221"/>
      <c r="ADT35" s="221"/>
      <c r="ADU35" s="221"/>
      <c r="ADV35" s="221"/>
      <c r="ADW35" s="221"/>
      <c r="ADX35" s="221"/>
      <c r="ADY35" s="221"/>
      <c r="ADZ35" s="221"/>
      <c r="AEA35" s="221"/>
      <c r="AEB35" s="221"/>
      <c r="AEC35" s="221"/>
      <c r="AED35" s="221"/>
      <c r="AEE35" s="221"/>
      <c r="AEF35" s="221"/>
      <c r="AEG35" s="221"/>
      <c r="AEH35" s="221"/>
      <c r="AEI35" s="221"/>
      <c r="AEJ35" s="221"/>
      <c r="AEK35" s="221"/>
      <c r="AEL35" s="221"/>
      <c r="AEM35" s="221"/>
      <c r="AEN35" s="221"/>
      <c r="AEO35" s="221"/>
      <c r="AEP35" s="221"/>
      <c r="AEQ35" s="221"/>
      <c r="AER35" s="221"/>
      <c r="AES35" s="221"/>
      <c r="AET35" s="221"/>
      <c r="AEU35" s="221"/>
      <c r="AEV35" s="221"/>
      <c r="AEW35" s="221"/>
      <c r="AEX35" s="221"/>
      <c r="AEY35" s="221"/>
      <c r="AEZ35" s="221"/>
      <c r="AFA35" s="221"/>
      <c r="AFB35" s="221"/>
      <c r="AFC35" s="221"/>
      <c r="AFD35" s="221"/>
      <c r="AFE35" s="221"/>
      <c r="AFF35" s="221"/>
      <c r="AFG35" s="221"/>
      <c r="AFH35" s="221"/>
      <c r="AFI35" s="221"/>
      <c r="AFJ35" s="221"/>
      <c r="AFK35" s="221"/>
      <c r="AFL35" s="221"/>
      <c r="AFM35" s="221"/>
      <c r="AFN35" s="221"/>
      <c r="AFO35" s="221"/>
      <c r="AFP35" s="221"/>
      <c r="AFQ35" s="221"/>
      <c r="AFR35" s="221"/>
      <c r="AFS35" s="221"/>
      <c r="AFT35" s="221"/>
      <c r="AFU35" s="221"/>
      <c r="AFV35" s="221"/>
      <c r="AFW35" s="221"/>
      <c r="AFX35" s="221"/>
      <c r="AFY35" s="221"/>
      <c r="AFZ35" s="221"/>
      <c r="AGA35" s="221"/>
      <c r="AGB35" s="221"/>
      <c r="AGC35" s="221"/>
      <c r="AGD35" s="221"/>
      <c r="AGE35" s="221"/>
      <c r="AGF35" s="221"/>
      <c r="AGG35" s="221"/>
      <c r="AGH35" s="221"/>
      <c r="AGI35" s="221"/>
      <c r="AGJ35" s="221"/>
      <c r="AGK35" s="221"/>
      <c r="AGL35" s="221"/>
      <c r="AGM35" s="221"/>
      <c r="AGN35" s="221"/>
      <c r="AGO35" s="221"/>
      <c r="AGP35" s="221"/>
      <c r="AGQ35" s="221"/>
      <c r="AGR35" s="221"/>
      <c r="AGS35" s="221"/>
      <c r="AGT35" s="221"/>
      <c r="AGU35" s="221"/>
      <c r="AGV35" s="221"/>
      <c r="AGW35" s="221"/>
      <c r="AGX35" s="221"/>
      <c r="AGY35" s="221"/>
      <c r="AGZ35" s="221"/>
      <c r="AHA35" s="221"/>
      <c r="AHB35" s="221"/>
      <c r="AHC35" s="221"/>
      <c r="AHD35" s="221"/>
      <c r="AHE35" s="221"/>
      <c r="AHF35" s="221"/>
      <c r="AHG35" s="221"/>
      <c r="AHH35" s="221"/>
      <c r="AHI35" s="221"/>
      <c r="AHJ35" s="221"/>
      <c r="AHK35" s="221"/>
      <c r="AHL35" s="221"/>
      <c r="AHM35" s="221"/>
      <c r="AHN35" s="221"/>
      <c r="AHO35" s="221"/>
      <c r="AHP35" s="221"/>
      <c r="AHQ35" s="221"/>
      <c r="AHR35" s="221"/>
      <c r="AHS35" s="221"/>
      <c r="AHT35" s="221"/>
      <c r="AHU35" s="221"/>
      <c r="AHV35" s="221"/>
      <c r="AHW35" s="221"/>
      <c r="AHX35" s="221"/>
      <c r="AHY35" s="221"/>
      <c r="AHZ35" s="221"/>
      <c r="AIA35" s="221"/>
      <c r="AIB35" s="221"/>
      <c r="AIC35" s="221"/>
      <c r="AID35" s="221"/>
      <c r="AIE35" s="221"/>
      <c r="AIF35" s="221"/>
      <c r="AIG35" s="221"/>
      <c r="AIH35" s="221"/>
      <c r="AII35" s="221"/>
      <c r="AIJ35" s="221"/>
      <c r="AIK35" s="221"/>
      <c r="AIL35" s="221"/>
      <c r="AIM35" s="221"/>
      <c r="AIN35" s="221"/>
      <c r="AIO35" s="221"/>
      <c r="AIP35" s="221"/>
      <c r="AIQ35" s="221"/>
      <c r="AIR35" s="221"/>
      <c r="AIS35" s="221"/>
      <c r="AIT35" s="221"/>
      <c r="AIU35" s="221"/>
      <c r="AIV35" s="221"/>
      <c r="AIW35" s="221"/>
      <c r="AIX35" s="221"/>
      <c r="AIY35" s="221"/>
      <c r="AIZ35" s="221"/>
      <c r="AJA35" s="221"/>
      <c r="AJB35" s="221"/>
      <c r="AJC35" s="221"/>
      <c r="AJD35" s="221"/>
      <c r="AJE35" s="221"/>
      <c r="AJF35" s="221"/>
      <c r="AJG35" s="221"/>
      <c r="AJH35" s="221"/>
      <c r="AJI35" s="221"/>
      <c r="AJJ35" s="221"/>
      <c r="AJK35" s="221"/>
      <c r="AJL35" s="221"/>
      <c r="AJM35" s="221"/>
      <c r="AJN35" s="221"/>
      <c r="AJO35" s="221"/>
      <c r="AJP35" s="221"/>
      <c r="AJQ35" s="221"/>
      <c r="AJR35" s="221"/>
      <c r="AJS35" s="221"/>
      <c r="AJT35" s="221"/>
      <c r="AJU35" s="221"/>
      <c r="AJV35" s="221"/>
      <c r="AJW35" s="221"/>
      <c r="AJX35" s="221"/>
      <c r="AJY35" s="221"/>
      <c r="AJZ35" s="221"/>
      <c r="AKA35" s="221"/>
      <c r="AKB35" s="221"/>
      <c r="AKC35" s="221"/>
      <c r="AKD35" s="221"/>
      <c r="AKE35" s="221"/>
      <c r="AKF35" s="221"/>
      <c r="AKG35" s="221"/>
      <c r="AKH35" s="221"/>
      <c r="AKI35" s="221"/>
      <c r="AKJ35" s="221"/>
      <c r="AKK35" s="221"/>
      <c r="AKL35" s="221"/>
      <c r="AKM35" s="221"/>
      <c r="AKN35" s="221"/>
      <c r="AKO35" s="221"/>
      <c r="AKP35" s="221"/>
      <c r="AKQ35" s="221"/>
      <c r="AKR35" s="221"/>
      <c r="AKS35" s="221"/>
      <c r="AKT35" s="221"/>
      <c r="AKU35" s="221"/>
      <c r="AKV35" s="221"/>
      <c r="AKW35" s="221"/>
      <c r="AKX35" s="221"/>
      <c r="AKY35" s="221"/>
      <c r="AKZ35" s="221"/>
      <c r="ALA35" s="221"/>
      <c r="ALB35" s="221"/>
      <c r="ALC35" s="221"/>
      <c r="ALD35" s="221"/>
      <c r="ALE35" s="221"/>
      <c r="ALF35" s="221"/>
      <c r="ALG35" s="221"/>
      <c r="ALH35" s="221"/>
      <c r="ALI35" s="221"/>
      <c r="ALJ35" s="221"/>
      <c r="ALK35" s="221"/>
      <c r="ALL35" s="221"/>
      <c r="ALM35" s="221"/>
      <c r="ALN35" s="221"/>
      <c r="ALO35" s="221"/>
      <c r="ALP35" s="221"/>
      <c r="ALQ35" s="221"/>
      <c r="ALR35" s="221"/>
      <c r="ALS35" s="221"/>
      <c r="ALT35" s="221"/>
      <c r="ALU35" s="221"/>
      <c r="ALV35" s="221"/>
      <c r="ALW35" s="221"/>
      <c r="ALX35" s="221"/>
      <c r="ALY35" s="221"/>
      <c r="ALZ35" s="221"/>
      <c r="AMA35" s="221"/>
      <c r="AMB35" s="221"/>
      <c r="AMC35" s="221"/>
      <c r="AMD35" s="221"/>
      <c r="AME35" s="221"/>
      <c r="AMF35" s="221"/>
      <c r="AMG35" s="221"/>
      <c r="AMH35" s="221"/>
      <c r="AMI35" s="221"/>
      <c r="AMJ35" s="221"/>
      <c r="AMK35" s="221"/>
    </row>
    <row r="36" spans="1:1025" s="225" customFormat="1" x14ac:dyDescent="0.25">
      <c r="A36" s="221" t="s">
        <v>348</v>
      </c>
      <c r="B36" s="221" t="s">
        <v>355</v>
      </c>
      <c r="C36" s="227" t="str">
        <f>'common foods'!$D$169</f>
        <v>09107</v>
      </c>
      <c r="D36" s="223">
        <v>206.6</v>
      </c>
      <c r="E36" s="233">
        <v>0.3</v>
      </c>
      <c r="F36" s="233">
        <v>0</v>
      </c>
      <c r="G36" s="223">
        <v>11.5</v>
      </c>
      <c r="H36" s="223">
        <v>11.5</v>
      </c>
      <c r="I36" s="224">
        <v>0</v>
      </c>
      <c r="J36" s="224">
        <v>0</v>
      </c>
      <c r="K36" s="223">
        <v>16</v>
      </c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  <c r="EG36" s="221"/>
      <c r="EH36" s="221"/>
      <c r="EI36" s="221"/>
      <c r="EJ36" s="221"/>
      <c r="EK36" s="221"/>
      <c r="EL36" s="221"/>
      <c r="EM36" s="221"/>
      <c r="EN36" s="221"/>
      <c r="EO36" s="221"/>
      <c r="EP36" s="221"/>
      <c r="EQ36" s="221"/>
      <c r="ER36" s="221"/>
      <c r="ES36" s="221"/>
      <c r="ET36" s="221"/>
      <c r="EU36" s="221"/>
      <c r="EV36" s="221"/>
      <c r="EW36" s="221"/>
      <c r="EX36" s="221"/>
      <c r="EY36" s="221"/>
      <c r="EZ36" s="221"/>
      <c r="FA36" s="221"/>
      <c r="FB36" s="221"/>
      <c r="FC36" s="221"/>
      <c r="FD36" s="221"/>
      <c r="FE36" s="221"/>
      <c r="FF36" s="221"/>
      <c r="FG36" s="221"/>
      <c r="FH36" s="221"/>
      <c r="FI36" s="221"/>
      <c r="FJ36" s="221"/>
      <c r="FK36" s="221"/>
      <c r="FL36" s="221"/>
      <c r="FM36" s="221"/>
      <c r="FN36" s="221"/>
      <c r="FO36" s="221"/>
      <c r="FP36" s="221"/>
      <c r="FQ36" s="221"/>
      <c r="FR36" s="221"/>
      <c r="FS36" s="221"/>
      <c r="FT36" s="221"/>
      <c r="FU36" s="221"/>
      <c r="FV36" s="221"/>
      <c r="FW36" s="221"/>
      <c r="FX36" s="221"/>
      <c r="FY36" s="221"/>
      <c r="FZ36" s="221"/>
      <c r="GA36" s="221"/>
      <c r="GB36" s="221"/>
      <c r="GC36" s="221"/>
      <c r="GD36" s="221"/>
      <c r="GE36" s="221"/>
      <c r="GF36" s="221"/>
      <c r="GG36" s="221"/>
      <c r="GH36" s="221"/>
      <c r="GI36" s="221"/>
      <c r="GJ36" s="221"/>
      <c r="GK36" s="221"/>
      <c r="GL36" s="221"/>
      <c r="GM36" s="221"/>
      <c r="GN36" s="221"/>
      <c r="GO36" s="221"/>
      <c r="GP36" s="221"/>
      <c r="GQ36" s="221"/>
      <c r="GR36" s="221"/>
      <c r="GS36" s="221"/>
      <c r="GT36" s="221"/>
      <c r="GU36" s="221"/>
      <c r="GV36" s="221"/>
      <c r="GW36" s="221"/>
      <c r="GX36" s="221"/>
      <c r="GY36" s="221"/>
      <c r="GZ36" s="221"/>
      <c r="HA36" s="221"/>
      <c r="HB36" s="221"/>
      <c r="HC36" s="221"/>
      <c r="HD36" s="221"/>
      <c r="HE36" s="221"/>
      <c r="HF36" s="221"/>
      <c r="HG36" s="221"/>
      <c r="HH36" s="221"/>
      <c r="HI36" s="221"/>
      <c r="HJ36" s="221"/>
      <c r="HK36" s="221"/>
      <c r="HL36" s="221"/>
      <c r="HM36" s="221"/>
      <c r="HN36" s="221"/>
      <c r="HO36" s="221"/>
      <c r="HP36" s="221"/>
      <c r="HQ36" s="221"/>
      <c r="HR36" s="221"/>
      <c r="HS36" s="221"/>
      <c r="HT36" s="221"/>
      <c r="HU36" s="221"/>
      <c r="HV36" s="221"/>
      <c r="HW36" s="221"/>
      <c r="HX36" s="221"/>
      <c r="HY36" s="221"/>
      <c r="HZ36" s="221"/>
      <c r="IA36" s="221"/>
      <c r="IB36" s="221"/>
      <c r="IC36" s="221"/>
      <c r="ID36" s="221"/>
      <c r="IE36" s="221"/>
      <c r="IF36" s="221"/>
      <c r="IG36" s="221"/>
      <c r="IH36" s="221"/>
      <c r="II36" s="221"/>
      <c r="IJ36" s="221"/>
      <c r="IK36" s="221"/>
      <c r="IL36" s="221"/>
      <c r="IM36" s="221"/>
      <c r="IN36" s="221"/>
      <c r="IO36" s="221"/>
      <c r="IP36" s="221"/>
      <c r="IQ36" s="221"/>
      <c r="IR36" s="221"/>
      <c r="IS36" s="221"/>
      <c r="IT36" s="221"/>
      <c r="IU36" s="221"/>
      <c r="IV36" s="221"/>
      <c r="IW36" s="221"/>
      <c r="IX36" s="221"/>
      <c r="IY36" s="221"/>
      <c r="IZ36" s="221"/>
      <c r="JA36" s="221"/>
      <c r="JB36" s="221"/>
      <c r="JC36" s="221"/>
      <c r="JD36" s="221"/>
      <c r="JE36" s="221"/>
      <c r="JF36" s="221"/>
      <c r="JG36" s="221"/>
      <c r="JH36" s="221"/>
      <c r="JI36" s="221"/>
      <c r="JJ36" s="221"/>
      <c r="JK36" s="221"/>
      <c r="JL36" s="221"/>
      <c r="JM36" s="221"/>
      <c r="JN36" s="221"/>
      <c r="JO36" s="221"/>
      <c r="JP36" s="221"/>
      <c r="JQ36" s="221"/>
      <c r="JR36" s="221"/>
      <c r="JS36" s="221"/>
      <c r="JT36" s="221"/>
      <c r="JU36" s="221"/>
      <c r="JV36" s="221"/>
      <c r="JW36" s="221"/>
      <c r="JX36" s="221"/>
      <c r="JY36" s="221"/>
      <c r="JZ36" s="221"/>
      <c r="KA36" s="221"/>
      <c r="KB36" s="221"/>
      <c r="KC36" s="221"/>
      <c r="KD36" s="221"/>
      <c r="KE36" s="221"/>
      <c r="KF36" s="221"/>
      <c r="KG36" s="221"/>
      <c r="KH36" s="221"/>
      <c r="KI36" s="221"/>
      <c r="KJ36" s="221"/>
      <c r="KK36" s="221"/>
      <c r="KL36" s="221"/>
      <c r="KM36" s="221"/>
      <c r="KN36" s="221"/>
      <c r="KO36" s="221"/>
      <c r="KP36" s="221"/>
      <c r="KQ36" s="221"/>
      <c r="KR36" s="221"/>
      <c r="KS36" s="221"/>
      <c r="KT36" s="221"/>
      <c r="KU36" s="221"/>
      <c r="KV36" s="221"/>
      <c r="KW36" s="221"/>
      <c r="KX36" s="221"/>
      <c r="KY36" s="221"/>
      <c r="KZ36" s="221"/>
      <c r="LA36" s="221"/>
      <c r="LB36" s="221"/>
      <c r="LC36" s="221"/>
      <c r="LD36" s="221"/>
      <c r="LE36" s="221"/>
      <c r="LF36" s="221"/>
      <c r="LG36" s="221"/>
      <c r="LH36" s="221"/>
      <c r="LI36" s="221"/>
      <c r="LJ36" s="221"/>
      <c r="LK36" s="221"/>
      <c r="LL36" s="221"/>
      <c r="LM36" s="221"/>
      <c r="LN36" s="221"/>
      <c r="LO36" s="221"/>
      <c r="LP36" s="221"/>
      <c r="LQ36" s="221"/>
      <c r="LR36" s="221"/>
      <c r="LS36" s="221"/>
      <c r="LT36" s="221"/>
      <c r="LU36" s="221"/>
      <c r="LV36" s="221"/>
      <c r="LW36" s="221"/>
      <c r="LX36" s="221"/>
      <c r="LY36" s="221"/>
      <c r="LZ36" s="221"/>
      <c r="MA36" s="221"/>
      <c r="MB36" s="221"/>
      <c r="MC36" s="221"/>
      <c r="MD36" s="221"/>
      <c r="ME36" s="221"/>
      <c r="MF36" s="221"/>
      <c r="MG36" s="221"/>
      <c r="MH36" s="221"/>
      <c r="MI36" s="221"/>
      <c r="MJ36" s="221"/>
      <c r="MK36" s="221"/>
      <c r="ML36" s="221"/>
      <c r="MM36" s="221"/>
      <c r="MN36" s="221"/>
      <c r="MO36" s="221"/>
      <c r="MP36" s="221"/>
      <c r="MQ36" s="221"/>
      <c r="MR36" s="221"/>
      <c r="MS36" s="221"/>
      <c r="MT36" s="221"/>
      <c r="MU36" s="221"/>
      <c r="MV36" s="221"/>
      <c r="MW36" s="221"/>
      <c r="MX36" s="221"/>
      <c r="MY36" s="221"/>
      <c r="MZ36" s="221"/>
      <c r="NA36" s="221"/>
      <c r="NB36" s="221"/>
      <c r="NC36" s="221"/>
      <c r="ND36" s="221"/>
      <c r="NE36" s="221"/>
      <c r="NF36" s="221"/>
      <c r="NG36" s="221"/>
      <c r="NH36" s="221"/>
      <c r="NI36" s="221"/>
      <c r="NJ36" s="221"/>
      <c r="NK36" s="221"/>
      <c r="NL36" s="221"/>
      <c r="NM36" s="221"/>
      <c r="NN36" s="221"/>
      <c r="NO36" s="221"/>
      <c r="NP36" s="221"/>
      <c r="NQ36" s="221"/>
      <c r="NR36" s="221"/>
      <c r="NS36" s="221"/>
      <c r="NT36" s="221"/>
      <c r="NU36" s="221"/>
      <c r="NV36" s="221"/>
      <c r="NW36" s="221"/>
      <c r="NX36" s="221"/>
      <c r="NY36" s="221"/>
      <c r="NZ36" s="221"/>
      <c r="OA36" s="221"/>
      <c r="OB36" s="221"/>
      <c r="OC36" s="221"/>
      <c r="OD36" s="221"/>
      <c r="OE36" s="221"/>
      <c r="OF36" s="221"/>
      <c r="OG36" s="221"/>
      <c r="OH36" s="221"/>
      <c r="OI36" s="221"/>
      <c r="OJ36" s="221"/>
      <c r="OK36" s="221"/>
      <c r="OL36" s="221"/>
      <c r="OM36" s="221"/>
      <c r="ON36" s="221"/>
      <c r="OO36" s="221"/>
      <c r="OP36" s="221"/>
      <c r="OQ36" s="221"/>
      <c r="OR36" s="221"/>
      <c r="OS36" s="221"/>
      <c r="OT36" s="221"/>
      <c r="OU36" s="221"/>
      <c r="OV36" s="221"/>
      <c r="OW36" s="221"/>
      <c r="OX36" s="221"/>
      <c r="OY36" s="221"/>
      <c r="OZ36" s="221"/>
      <c r="PA36" s="221"/>
      <c r="PB36" s="221"/>
      <c r="PC36" s="221"/>
      <c r="PD36" s="221"/>
      <c r="PE36" s="221"/>
      <c r="PF36" s="221"/>
      <c r="PG36" s="221"/>
      <c r="PH36" s="221"/>
      <c r="PI36" s="221"/>
      <c r="PJ36" s="221"/>
      <c r="PK36" s="221"/>
      <c r="PL36" s="221"/>
      <c r="PM36" s="221"/>
      <c r="PN36" s="221"/>
      <c r="PO36" s="221"/>
      <c r="PP36" s="221"/>
      <c r="PQ36" s="221"/>
      <c r="PR36" s="221"/>
      <c r="PS36" s="221"/>
      <c r="PT36" s="221"/>
      <c r="PU36" s="221"/>
      <c r="PV36" s="221"/>
      <c r="PW36" s="221"/>
      <c r="PX36" s="221"/>
      <c r="PY36" s="221"/>
      <c r="PZ36" s="221"/>
      <c r="QA36" s="221"/>
      <c r="QB36" s="221"/>
      <c r="QC36" s="221"/>
      <c r="QD36" s="221"/>
      <c r="QE36" s="221"/>
      <c r="QF36" s="221"/>
      <c r="QG36" s="221"/>
      <c r="QH36" s="221"/>
      <c r="QI36" s="221"/>
      <c r="QJ36" s="221"/>
      <c r="QK36" s="221"/>
      <c r="QL36" s="221"/>
      <c r="QM36" s="221"/>
      <c r="QN36" s="221"/>
      <c r="QO36" s="221"/>
      <c r="QP36" s="221"/>
      <c r="QQ36" s="221"/>
      <c r="QR36" s="221"/>
      <c r="QS36" s="221"/>
      <c r="QT36" s="221"/>
      <c r="QU36" s="221"/>
      <c r="QV36" s="221"/>
      <c r="QW36" s="221"/>
      <c r="QX36" s="221"/>
      <c r="QY36" s="221"/>
      <c r="QZ36" s="221"/>
      <c r="RA36" s="221"/>
      <c r="RB36" s="221"/>
      <c r="RC36" s="221"/>
      <c r="RD36" s="221"/>
      <c r="RE36" s="221"/>
      <c r="RF36" s="221"/>
      <c r="RG36" s="221"/>
      <c r="RH36" s="221"/>
      <c r="RI36" s="221"/>
      <c r="RJ36" s="221"/>
      <c r="RK36" s="221"/>
      <c r="RL36" s="221"/>
      <c r="RM36" s="221"/>
      <c r="RN36" s="221"/>
      <c r="RO36" s="221"/>
      <c r="RP36" s="221"/>
      <c r="RQ36" s="221"/>
      <c r="RR36" s="221"/>
      <c r="RS36" s="221"/>
      <c r="RT36" s="221"/>
      <c r="RU36" s="221"/>
      <c r="RV36" s="221"/>
      <c r="RW36" s="221"/>
      <c r="RX36" s="221"/>
      <c r="RY36" s="221"/>
      <c r="RZ36" s="221"/>
      <c r="SA36" s="221"/>
      <c r="SB36" s="221"/>
      <c r="SC36" s="221"/>
      <c r="SD36" s="221"/>
      <c r="SE36" s="221"/>
      <c r="SF36" s="221"/>
      <c r="SG36" s="221"/>
      <c r="SH36" s="221"/>
      <c r="SI36" s="221"/>
      <c r="SJ36" s="221"/>
      <c r="SK36" s="221"/>
      <c r="SL36" s="221"/>
      <c r="SM36" s="221"/>
      <c r="SN36" s="221"/>
      <c r="SO36" s="221"/>
      <c r="SP36" s="221"/>
      <c r="SQ36" s="221"/>
      <c r="SR36" s="221"/>
      <c r="SS36" s="221"/>
      <c r="ST36" s="221"/>
      <c r="SU36" s="221"/>
      <c r="SV36" s="221"/>
      <c r="SW36" s="221"/>
      <c r="SX36" s="221"/>
      <c r="SY36" s="221"/>
      <c r="SZ36" s="221"/>
      <c r="TA36" s="221"/>
      <c r="TB36" s="221"/>
      <c r="TC36" s="221"/>
      <c r="TD36" s="221"/>
      <c r="TE36" s="221"/>
      <c r="TF36" s="221"/>
      <c r="TG36" s="221"/>
      <c r="TH36" s="221"/>
      <c r="TI36" s="221"/>
      <c r="TJ36" s="221"/>
      <c r="TK36" s="221"/>
      <c r="TL36" s="221"/>
      <c r="TM36" s="221"/>
      <c r="TN36" s="221"/>
      <c r="TO36" s="221"/>
      <c r="TP36" s="221"/>
      <c r="TQ36" s="221"/>
      <c r="TR36" s="221"/>
      <c r="TS36" s="221"/>
      <c r="TT36" s="221"/>
      <c r="TU36" s="221"/>
      <c r="TV36" s="221"/>
      <c r="TW36" s="221"/>
      <c r="TX36" s="221"/>
      <c r="TY36" s="221"/>
      <c r="TZ36" s="221"/>
      <c r="UA36" s="221"/>
      <c r="UB36" s="221"/>
      <c r="UC36" s="221"/>
      <c r="UD36" s="221"/>
      <c r="UE36" s="221"/>
      <c r="UF36" s="221"/>
      <c r="UG36" s="221"/>
      <c r="UH36" s="221"/>
      <c r="UI36" s="221"/>
      <c r="UJ36" s="221"/>
      <c r="UK36" s="221"/>
      <c r="UL36" s="221"/>
      <c r="UM36" s="221"/>
      <c r="UN36" s="221"/>
      <c r="UO36" s="221"/>
      <c r="UP36" s="221"/>
      <c r="UQ36" s="221"/>
      <c r="UR36" s="221"/>
      <c r="US36" s="221"/>
      <c r="UT36" s="221"/>
      <c r="UU36" s="221"/>
      <c r="UV36" s="221"/>
      <c r="UW36" s="221"/>
      <c r="UX36" s="221"/>
      <c r="UY36" s="221"/>
      <c r="UZ36" s="221"/>
      <c r="VA36" s="221"/>
      <c r="VB36" s="221"/>
      <c r="VC36" s="221"/>
      <c r="VD36" s="221"/>
      <c r="VE36" s="221"/>
      <c r="VF36" s="221"/>
      <c r="VG36" s="221"/>
      <c r="VH36" s="221"/>
      <c r="VI36" s="221"/>
      <c r="VJ36" s="221"/>
      <c r="VK36" s="221"/>
      <c r="VL36" s="221"/>
      <c r="VM36" s="221"/>
      <c r="VN36" s="221"/>
      <c r="VO36" s="221"/>
      <c r="VP36" s="221"/>
      <c r="VQ36" s="221"/>
      <c r="VR36" s="221"/>
      <c r="VS36" s="221"/>
      <c r="VT36" s="221"/>
      <c r="VU36" s="221"/>
      <c r="VV36" s="221"/>
      <c r="VW36" s="221"/>
      <c r="VX36" s="221"/>
      <c r="VY36" s="221"/>
      <c r="VZ36" s="221"/>
      <c r="WA36" s="221"/>
      <c r="WB36" s="221"/>
      <c r="WC36" s="221"/>
      <c r="WD36" s="221"/>
      <c r="WE36" s="221"/>
      <c r="WF36" s="221"/>
      <c r="WG36" s="221"/>
      <c r="WH36" s="221"/>
      <c r="WI36" s="221"/>
      <c r="WJ36" s="221"/>
      <c r="WK36" s="221"/>
      <c r="WL36" s="221"/>
      <c r="WM36" s="221"/>
      <c r="WN36" s="221"/>
      <c r="WO36" s="221"/>
      <c r="WP36" s="221"/>
      <c r="WQ36" s="221"/>
      <c r="WR36" s="221"/>
      <c r="WS36" s="221"/>
      <c r="WT36" s="221"/>
      <c r="WU36" s="221"/>
      <c r="WV36" s="221"/>
      <c r="WW36" s="221"/>
      <c r="WX36" s="221"/>
      <c r="WY36" s="221"/>
      <c r="WZ36" s="221"/>
      <c r="XA36" s="221"/>
      <c r="XB36" s="221"/>
      <c r="XC36" s="221"/>
      <c r="XD36" s="221"/>
      <c r="XE36" s="221"/>
      <c r="XF36" s="221"/>
      <c r="XG36" s="221"/>
      <c r="XH36" s="221"/>
      <c r="XI36" s="221"/>
      <c r="XJ36" s="221"/>
      <c r="XK36" s="221"/>
      <c r="XL36" s="221"/>
      <c r="XM36" s="221"/>
      <c r="XN36" s="221"/>
      <c r="XO36" s="221"/>
      <c r="XP36" s="221"/>
      <c r="XQ36" s="221"/>
      <c r="XR36" s="221"/>
      <c r="XS36" s="221"/>
      <c r="XT36" s="221"/>
      <c r="XU36" s="221"/>
      <c r="XV36" s="221"/>
      <c r="XW36" s="221"/>
      <c r="XX36" s="221"/>
      <c r="XY36" s="221"/>
      <c r="XZ36" s="221"/>
      <c r="YA36" s="221"/>
      <c r="YB36" s="221"/>
      <c r="YC36" s="221"/>
      <c r="YD36" s="221"/>
      <c r="YE36" s="221"/>
      <c r="YF36" s="221"/>
      <c r="YG36" s="221"/>
      <c r="YH36" s="221"/>
      <c r="YI36" s="221"/>
      <c r="YJ36" s="221"/>
      <c r="YK36" s="221"/>
      <c r="YL36" s="221"/>
      <c r="YM36" s="221"/>
      <c r="YN36" s="221"/>
      <c r="YO36" s="221"/>
      <c r="YP36" s="221"/>
      <c r="YQ36" s="221"/>
      <c r="YR36" s="221"/>
      <c r="YS36" s="221"/>
      <c r="YT36" s="221"/>
      <c r="YU36" s="221"/>
      <c r="YV36" s="221"/>
      <c r="YW36" s="221"/>
      <c r="YX36" s="221"/>
      <c r="YY36" s="221"/>
      <c r="YZ36" s="221"/>
      <c r="ZA36" s="221"/>
      <c r="ZB36" s="221"/>
      <c r="ZC36" s="221"/>
      <c r="ZD36" s="221"/>
      <c r="ZE36" s="221"/>
      <c r="ZF36" s="221"/>
      <c r="ZG36" s="221"/>
      <c r="ZH36" s="221"/>
      <c r="ZI36" s="221"/>
      <c r="ZJ36" s="221"/>
      <c r="ZK36" s="221"/>
      <c r="ZL36" s="221"/>
      <c r="ZM36" s="221"/>
      <c r="ZN36" s="221"/>
      <c r="ZO36" s="221"/>
      <c r="ZP36" s="221"/>
      <c r="ZQ36" s="221"/>
      <c r="ZR36" s="221"/>
      <c r="ZS36" s="221"/>
      <c r="ZT36" s="221"/>
      <c r="ZU36" s="221"/>
      <c r="ZV36" s="221"/>
      <c r="ZW36" s="221"/>
      <c r="ZX36" s="221"/>
      <c r="ZY36" s="221"/>
      <c r="ZZ36" s="221"/>
      <c r="AAA36" s="221"/>
      <c r="AAB36" s="221"/>
      <c r="AAC36" s="221"/>
      <c r="AAD36" s="221"/>
      <c r="AAE36" s="221"/>
      <c r="AAF36" s="221"/>
      <c r="AAG36" s="221"/>
      <c r="AAH36" s="221"/>
      <c r="AAI36" s="221"/>
      <c r="AAJ36" s="221"/>
      <c r="AAK36" s="221"/>
      <c r="AAL36" s="221"/>
      <c r="AAM36" s="221"/>
      <c r="AAN36" s="221"/>
      <c r="AAO36" s="221"/>
      <c r="AAP36" s="221"/>
      <c r="AAQ36" s="221"/>
      <c r="AAR36" s="221"/>
      <c r="AAS36" s="221"/>
      <c r="AAT36" s="221"/>
      <c r="AAU36" s="221"/>
      <c r="AAV36" s="221"/>
      <c r="AAW36" s="221"/>
      <c r="AAX36" s="221"/>
      <c r="AAY36" s="221"/>
      <c r="AAZ36" s="221"/>
      <c r="ABA36" s="221"/>
      <c r="ABB36" s="221"/>
      <c r="ABC36" s="221"/>
      <c r="ABD36" s="221"/>
      <c r="ABE36" s="221"/>
      <c r="ABF36" s="221"/>
      <c r="ABG36" s="221"/>
      <c r="ABH36" s="221"/>
      <c r="ABI36" s="221"/>
      <c r="ABJ36" s="221"/>
      <c r="ABK36" s="221"/>
      <c r="ABL36" s="221"/>
      <c r="ABM36" s="221"/>
      <c r="ABN36" s="221"/>
      <c r="ABO36" s="221"/>
      <c r="ABP36" s="221"/>
      <c r="ABQ36" s="221"/>
      <c r="ABR36" s="221"/>
      <c r="ABS36" s="221"/>
      <c r="ABT36" s="221"/>
      <c r="ABU36" s="221"/>
      <c r="ABV36" s="221"/>
      <c r="ABW36" s="221"/>
      <c r="ABX36" s="221"/>
      <c r="ABY36" s="221"/>
      <c r="ABZ36" s="221"/>
      <c r="ACA36" s="221"/>
      <c r="ACB36" s="221"/>
      <c r="ACC36" s="221"/>
      <c r="ACD36" s="221"/>
      <c r="ACE36" s="221"/>
      <c r="ACF36" s="221"/>
      <c r="ACG36" s="221"/>
      <c r="ACH36" s="221"/>
      <c r="ACI36" s="221"/>
      <c r="ACJ36" s="221"/>
      <c r="ACK36" s="221"/>
      <c r="ACL36" s="221"/>
      <c r="ACM36" s="221"/>
      <c r="ACN36" s="221"/>
      <c r="ACO36" s="221"/>
      <c r="ACP36" s="221"/>
      <c r="ACQ36" s="221"/>
      <c r="ACR36" s="221"/>
      <c r="ACS36" s="221"/>
      <c r="ACT36" s="221"/>
      <c r="ACU36" s="221"/>
      <c r="ACV36" s="221"/>
      <c r="ACW36" s="221"/>
      <c r="ACX36" s="221"/>
      <c r="ACY36" s="221"/>
      <c r="ACZ36" s="221"/>
      <c r="ADA36" s="221"/>
      <c r="ADB36" s="221"/>
      <c r="ADC36" s="221"/>
      <c r="ADD36" s="221"/>
      <c r="ADE36" s="221"/>
      <c r="ADF36" s="221"/>
      <c r="ADG36" s="221"/>
      <c r="ADH36" s="221"/>
      <c r="ADI36" s="221"/>
      <c r="ADJ36" s="221"/>
      <c r="ADK36" s="221"/>
      <c r="ADL36" s="221"/>
      <c r="ADM36" s="221"/>
      <c r="ADN36" s="221"/>
      <c r="ADO36" s="221"/>
      <c r="ADP36" s="221"/>
      <c r="ADQ36" s="221"/>
      <c r="ADR36" s="221"/>
      <c r="ADS36" s="221"/>
      <c r="ADT36" s="221"/>
      <c r="ADU36" s="221"/>
      <c r="ADV36" s="221"/>
      <c r="ADW36" s="221"/>
      <c r="ADX36" s="221"/>
      <c r="ADY36" s="221"/>
      <c r="ADZ36" s="221"/>
      <c r="AEA36" s="221"/>
      <c r="AEB36" s="221"/>
      <c r="AEC36" s="221"/>
      <c r="AED36" s="221"/>
      <c r="AEE36" s="221"/>
      <c r="AEF36" s="221"/>
      <c r="AEG36" s="221"/>
      <c r="AEH36" s="221"/>
      <c r="AEI36" s="221"/>
      <c r="AEJ36" s="221"/>
      <c r="AEK36" s="221"/>
      <c r="AEL36" s="221"/>
      <c r="AEM36" s="221"/>
      <c r="AEN36" s="221"/>
      <c r="AEO36" s="221"/>
      <c r="AEP36" s="221"/>
      <c r="AEQ36" s="221"/>
      <c r="AER36" s="221"/>
      <c r="AES36" s="221"/>
      <c r="AET36" s="221"/>
      <c r="AEU36" s="221"/>
      <c r="AEV36" s="221"/>
      <c r="AEW36" s="221"/>
      <c r="AEX36" s="221"/>
      <c r="AEY36" s="221"/>
      <c r="AEZ36" s="221"/>
      <c r="AFA36" s="221"/>
      <c r="AFB36" s="221"/>
      <c r="AFC36" s="221"/>
      <c r="AFD36" s="221"/>
      <c r="AFE36" s="221"/>
      <c r="AFF36" s="221"/>
      <c r="AFG36" s="221"/>
      <c r="AFH36" s="221"/>
      <c r="AFI36" s="221"/>
      <c r="AFJ36" s="221"/>
      <c r="AFK36" s="221"/>
      <c r="AFL36" s="221"/>
      <c r="AFM36" s="221"/>
      <c r="AFN36" s="221"/>
      <c r="AFO36" s="221"/>
      <c r="AFP36" s="221"/>
      <c r="AFQ36" s="221"/>
      <c r="AFR36" s="221"/>
      <c r="AFS36" s="221"/>
      <c r="AFT36" s="221"/>
      <c r="AFU36" s="221"/>
      <c r="AFV36" s="221"/>
      <c r="AFW36" s="221"/>
      <c r="AFX36" s="221"/>
      <c r="AFY36" s="221"/>
      <c r="AFZ36" s="221"/>
      <c r="AGA36" s="221"/>
      <c r="AGB36" s="221"/>
      <c r="AGC36" s="221"/>
      <c r="AGD36" s="221"/>
      <c r="AGE36" s="221"/>
      <c r="AGF36" s="221"/>
      <c r="AGG36" s="221"/>
      <c r="AGH36" s="221"/>
      <c r="AGI36" s="221"/>
      <c r="AGJ36" s="221"/>
      <c r="AGK36" s="221"/>
      <c r="AGL36" s="221"/>
      <c r="AGM36" s="221"/>
      <c r="AGN36" s="221"/>
      <c r="AGO36" s="221"/>
      <c r="AGP36" s="221"/>
      <c r="AGQ36" s="221"/>
      <c r="AGR36" s="221"/>
      <c r="AGS36" s="221"/>
      <c r="AGT36" s="221"/>
      <c r="AGU36" s="221"/>
      <c r="AGV36" s="221"/>
      <c r="AGW36" s="221"/>
      <c r="AGX36" s="221"/>
      <c r="AGY36" s="221"/>
      <c r="AGZ36" s="221"/>
      <c r="AHA36" s="221"/>
      <c r="AHB36" s="221"/>
      <c r="AHC36" s="221"/>
      <c r="AHD36" s="221"/>
      <c r="AHE36" s="221"/>
      <c r="AHF36" s="221"/>
      <c r="AHG36" s="221"/>
      <c r="AHH36" s="221"/>
      <c r="AHI36" s="221"/>
      <c r="AHJ36" s="221"/>
      <c r="AHK36" s="221"/>
      <c r="AHL36" s="221"/>
      <c r="AHM36" s="221"/>
      <c r="AHN36" s="221"/>
      <c r="AHO36" s="221"/>
      <c r="AHP36" s="221"/>
      <c r="AHQ36" s="221"/>
      <c r="AHR36" s="221"/>
      <c r="AHS36" s="221"/>
      <c r="AHT36" s="221"/>
      <c r="AHU36" s="221"/>
      <c r="AHV36" s="221"/>
      <c r="AHW36" s="221"/>
      <c r="AHX36" s="221"/>
      <c r="AHY36" s="221"/>
      <c r="AHZ36" s="221"/>
      <c r="AIA36" s="221"/>
      <c r="AIB36" s="221"/>
      <c r="AIC36" s="221"/>
      <c r="AID36" s="221"/>
      <c r="AIE36" s="221"/>
      <c r="AIF36" s="221"/>
      <c r="AIG36" s="221"/>
      <c r="AIH36" s="221"/>
      <c r="AII36" s="221"/>
      <c r="AIJ36" s="221"/>
      <c r="AIK36" s="221"/>
      <c r="AIL36" s="221"/>
      <c r="AIM36" s="221"/>
      <c r="AIN36" s="221"/>
      <c r="AIO36" s="221"/>
      <c r="AIP36" s="221"/>
      <c r="AIQ36" s="221"/>
      <c r="AIR36" s="221"/>
      <c r="AIS36" s="221"/>
      <c r="AIT36" s="221"/>
      <c r="AIU36" s="221"/>
      <c r="AIV36" s="221"/>
      <c r="AIW36" s="221"/>
      <c r="AIX36" s="221"/>
      <c r="AIY36" s="221"/>
      <c r="AIZ36" s="221"/>
      <c r="AJA36" s="221"/>
      <c r="AJB36" s="221"/>
      <c r="AJC36" s="221"/>
      <c r="AJD36" s="221"/>
      <c r="AJE36" s="221"/>
      <c r="AJF36" s="221"/>
      <c r="AJG36" s="221"/>
      <c r="AJH36" s="221"/>
      <c r="AJI36" s="221"/>
      <c r="AJJ36" s="221"/>
      <c r="AJK36" s="221"/>
      <c r="AJL36" s="221"/>
      <c r="AJM36" s="221"/>
      <c r="AJN36" s="221"/>
      <c r="AJO36" s="221"/>
      <c r="AJP36" s="221"/>
      <c r="AJQ36" s="221"/>
      <c r="AJR36" s="221"/>
      <c r="AJS36" s="221"/>
      <c r="AJT36" s="221"/>
      <c r="AJU36" s="221"/>
      <c r="AJV36" s="221"/>
      <c r="AJW36" s="221"/>
      <c r="AJX36" s="221"/>
      <c r="AJY36" s="221"/>
      <c r="AJZ36" s="221"/>
      <c r="AKA36" s="221"/>
      <c r="AKB36" s="221"/>
      <c r="AKC36" s="221"/>
      <c r="AKD36" s="221"/>
      <c r="AKE36" s="221"/>
      <c r="AKF36" s="221"/>
      <c r="AKG36" s="221"/>
      <c r="AKH36" s="221"/>
      <c r="AKI36" s="221"/>
      <c r="AKJ36" s="221"/>
      <c r="AKK36" s="221"/>
      <c r="AKL36" s="221"/>
      <c r="AKM36" s="221"/>
      <c r="AKN36" s="221"/>
      <c r="AKO36" s="221"/>
      <c r="AKP36" s="221"/>
      <c r="AKQ36" s="221"/>
      <c r="AKR36" s="221"/>
      <c r="AKS36" s="221"/>
      <c r="AKT36" s="221"/>
      <c r="AKU36" s="221"/>
      <c r="AKV36" s="221"/>
      <c r="AKW36" s="221"/>
      <c r="AKX36" s="221"/>
      <c r="AKY36" s="221"/>
      <c r="AKZ36" s="221"/>
      <c r="ALA36" s="221"/>
      <c r="ALB36" s="221"/>
      <c r="ALC36" s="221"/>
      <c r="ALD36" s="221"/>
      <c r="ALE36" s="221"/>
      <c r="ALF36" s="221"/>
      <c r="ALG36" s="221"/>
      <c r="ALH36" s="221"/>
      <c r="ALI36" s="221"/>
      <c r="ALJ36" s="221"/>
      <c r="ALK36" s="221"/>
      <c r="ALL36" s="221"/>
      <c r="ALM36" s="221"/>
      <c r="ALN36" s="221"/>
      <c r="ALO36" s="221"/>
      <c r="ALP36" s="221"/>
      <c r="ALQ36" s="221"/>
      <c r="ALR36" s="221"/>
      <c r="ALS36" s="221"/>
      <c r="ALT36" s="221"/>
      <c r="ALU36" s="221"/>
      <c r="ALV36" s="221"/>
      <c r="ALW36" s="221"/>
      <c r="ALX36" s="221"/>
      <c r="ALY36" s="221"/>
      <c r="ALZ36" s="221"/>
      <c r="AMA36" s="221"/>
      <c r="AMB36" s="221"/>
      <c r="AMC36" s="221"/>
      <c r="AMD36" s="221"/>
      <c r="AME36" s="221"/>
      <c r="AMF36" s="221"/>
      <c r="AMG36" s="221"/>
      <c r="AMH36" s="221"/>
      <c r="AMI36" s="221"/>
      <c r="AMJ36" s="221"/>
      <c r="AMK36" s="221"/>
    </row>
    <row r="37" spans="1:1025" s="228" customFormat="1" x14ac:dyDescent="0.25">
      <c r="A37" s="221" t="s">
        <v>348</v>
      </c>
      <c r="B37" s="221" t="s">
        <v>351</v>
      </c>
      <c r="C37" s="227" t="str">
        <f>'common foods'!D167</f>
        <v>09105</v>
      </c>
      <c r="D37" s="224">
        <v>185.3</v>
      </c>
      <c r="E37" s="224">
        <v>0</v>
      </c>
      <c r="F37" s="224">
        <v>0</v>
      </c>
      <c r="G37" s="224">
        <v>10.9</v>
      </c>
      <c r="H37" s="224">
        <v>10.9</v>
      </c>
      <c r="I37" s="224">
        <v>0</v>
      </c>
      <c r="J37" s="224">
        <v>0</v>
      </c>
      <c r="K37" s="224">
        <v>12</v>
      </c>
      <c r="L37" s="221"/>
      <c r="M37" s="221"/>
    </row>
    <row r="38" spans="1:1025" s="228" customFormat="1" x14ac:dyDescent="0.25">
      <c r="A38" s="221" t="s">
        <v>397</v>
      </c>
      <c r="B38" s="221" t="str">
        <f>'common foods'!C190</f>
        <v>Wine, medium white</v>
      </c>
      <c r="C38" s="227" t="str">
        <f>'common foods'!D190</f>
        <v>11115</v>
      </c>
      <c r="D38" s="227">
        <v>341.69</v>
      </c>
      <c r="E38" s="227">
        <v>0.02</v>
      </c>
      <c r="F38" s="227">
        <v>0</v>
      </c>
      <c r="G38" s="227">
        <v>2.2999999999999998</v>
      </c>
      <c r="H38" s="227">
        <v>2.2999999999999998</v>
      </c>
      <c r="I38" s="227">
        <v>0</v>
      </c>
      <c r="J38" s="227">
        <v>0.19</v>
      </c>
      <c r="K38" s="227">
        <v>6.4</v>
      </c>
      <c r="L38" s="221" t="s">
        <v>433</v>
      </c>
      <c r="M38" s="221"/>
    </row>
    <row r="39" spans="1:1025" s="228" customFormat="1" x14ac:dyDescent="0.25">
      <c r="A39" s="221" t="s">
        <v>348</v>
      </c>
      <c r="B39" s="221" t="str">
        <f>'common foods'!C168</f>
        <v>Diet cola</v>
      </c>
      <c r="C39" s="227" t="str">
        <f>'common foods'!$D$168</f>
        <v>09106</v>
      </c>
      <c r="D39" s="224">
        <v>0</v>
      </c>
      <c r="E39" s="224">
        <v>0</v>
      </c>
      <c r="F39" s="224">
        <v>0</v>
      </c>
      <c r="G39" s="224">
        <v>0</v>
      </c>
      <c r="H39" s="224">
        <v>0</v>
      </c>
      <c r="I39" s="224">
        <v>0</v>
      </c>
      <c r="J39" s="224">
        <v>0</v>
      </c>
      <c r="K39" s="224">
        <v>6</v>
      </c>
      <c r="L39" s="221"/>
      <c r="M39" s="221"/>
    </row>
    <row r="40" spans="1:1025" s="228" customFormat="1" x14ac:dyDescent="0.25">
      <c r="A40" s="221" t="s">
        <v>397</v>
      </c>
      <c r="B40" s="221" t="str">
        <f>'common foods'!C191</f>
        <v>Beer, lager, draught, bitter</v>
      </c>
      <c r="C40" s="227" t="str">
        <f>'common foods'!$D$191</f>
        <v>11116</v>
      </c>
      <c r="D40" s="227">
        <v>144.65</v>
      </c>
      <c r="E40" s="227">
        <v>0</v>
      </c>
      <c r="F40" s="227">
        <v>0</v>
      </c>
      <c r="G40" s="227">
        <v>0.65</v>
      </c>
      <c r="H40" s="227">
        <v>0.65</v>
      </c>
      <c r="I40" s="227">
        <v>0</v>
      </c>
      <c r="J40" s="227">
        <v>0.35</v>
      </c>
      <c r="K40" s="227">
        <v>2</v>
      </c>
      <c r="L40" s="221" t="s">
        <v>433</v>
      </c>
      <c r="M40" s="221"/>
    </row>
    <row r="41" spans="1:1025" s="225" customFormat="1" x14ac:dyDescent="0.25">
      <c r="A41" s="221" t="s">
        <v>258</v>
      </c>
      <c r="B41" s="221" t="s">
        <v>263</v>
      </c>
      <c r="C41" s="227" t="str">
        <f>'common foods'!$D$124</f>
        <v>06090</v>
      </c>
      <c r="D41" s="224">
        <v>3688.6</v>
      </c>
      <c r="E41" s="224">
        <v>99.6</v>
      </c>
      <c r="F41" s="224">
        <v>16.587</v>
      </c>
      <c r="G41" s="224">
        <v>0.2</v>
      </c>
      <c r="H41" s="224">
        <v>0.2</v>
      </c>
      <c r="I41" s="224">
        <v>0</v>
      </c>
      <c r="J41" s="224">
        <v>0</v>
      </c>
      <c r="K41" s="224">
        <v>0.04</v>
      </c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221"/>
      <c r="BZ41" s="221"/>
      <c r="CA41" s="221"/>
      <c r="CB41" s="221"/>
      <c r="CC41" s="221"/>
      <c r="CD41" s="221"/>
      <c r="CE41" s="221"/>
      <c r="CF41" s="221"/>
      <c r="CG41" s="221"/>
      <c r="CH41" s="221"/>
      <c r="CI41" s="221"/>
      <c r="CJ41" s="221"/>
      <c r="CK41" s="221"/>
      <c r="CL41" s="221"/>
      <c r="CM41" s="221"/>
      <c r="CN41" s="221"/>
      <c r="CO41" s="221"/>
      <c r="CP41" s="221"/>
      <c r="CQ41" s="221"/>
      <c r="CR41" s="221"/>
      <c r="CS41" s="221"/>
      <c r="CT41" s="221"/>
      <c r="CU41" s="221"/>
      <c r="CV41" s="221"/>
      <c r="CW41" s="221"/>
      <c r="CX41" s="221"/>
      <c r="CY41" s="221"/>
      <c r="CZ41" s="221"/>
      <c r="DA41" s="221"/>
      <c r="DB41" s="221"/>
      <c r="DC41" s="221"/>
      <c r="DD41" s="221"/>
      <c r="DE41" s="221"/>
      <c r="DF41" s="221"/>
      <c r="DG41" s="221"/>
      <c r="DH41" s="221"/>
      <c r="DI41" s="221"/>
      <c r="DJ41" s="221"/>
      <c r="DK41" s="221"/>
      <c r="DL41" s="221"/>
      <c r="DM41" s="221"/>
      <c r="DN41" s="221"/>
      <c r="DO41" s="221"/>
      <c r="DP41" s="221"/>
      <c r="DQ41" s="221"/>
      <c r="DR41" s="221"/>
      <c r="DS41" s="221"/>
      <c r="DT41" s="221"/>
      <c r="DU41" s="221"/>
      <c r="DV41" s="221"/>
      <c r="DW41" s="221"/>
      <c r="DX41" s="221"/>
      <c r="DY41" s="221"/>
      <c r="DZ41" s="221"/>
      <c r="EA41" s="221"/>
      <c r="EB41" s="221"/>
      <c r="EC41" s="221"/>
      <c r="ED41" s="221"/>
      <c r="EE41" s="221"/>
      <c r="EF41" s="221"/>
      <c r="EG41" s="221"/>
      <c r="EH41" s="221"/>
      <c r="EI41" s="221"/>
      <c r="EJ41" s="221"/>
      <c r="EK41" s="221"/>
      <c r="EL41" s="221"/>
      <c r="EM41" s="221"/>
      <c r="EN41" s="221"/>
      <c r="EO41" s="221"/>
      <c r="EP41" s="221"/>
      <c r="EQ41" s="221"/>
      <c r="ER41" s="221"/>
      <c r="ES41" s="221"/>
      <c r="ET41" s="221"/>
      <c r="EU41" s="221"/>
      <c r="EV41" s="221"/>
      <c r="EW41" s="221"/>
      <c r="EX41" s="221"/>
      <c r="EY41" s="221"/>
      <c r="EZ41" s="221"/>
      <c r="FA41" s="221"/>
      <c r="FB41" s="221"/>
      <c r="FC41" s="221"/>
      <c r="FD41" s="221"/>
      <c r="FE41" s="221"/>
      <c r="FF41" s="221"/>
      <c r="FG41" s="221"/>
      <c r="FH41" s="221"/>
      <c r="FI41" s="221"/>
      <c r="FJ41" s="221"/>
      <c r="FK41" s="221"/>
      <c r="FL41" s="221"/>
      <c r="FM41" s="221"/>
      <c r="FN41" s="221"/>
      <c r="FO41" s="221"/>
      <c r="FP41" s="221"/>
      <c r="FQ41" s="221"/>
      <c r="FR41" s="221"/>
      <c r="FS41" s="221"/>
      <c r="FT41" s="221"/>
      <c r="FU41" s="221"/>
      <c r="FV41" s="221"/>
      <c r="FW41" s="221"/>
      <c r="FX41" s="221"/>
      <c r="FY41" s="221"/>
      <c r="FZ41" s="221"/>
      <c r="GA41" s="221"/>
      <c r="GB41" s="221"/>
      <c r="GC41" s="221"/>
      <c r="GD41" s="221"/>
      <c r="GE41" s="221"/>
      <c r="GF41" s="221"/>
      <c r="GG41" s="221"/>
      <c r="GH41" s="221"/>
      <c r="GI41" s="221"/>
      <c r="GJ41" s="221"/>
      <c r="GK41" s="221"/>
      <c r="GL41" s="221"/>
      <c r="GM41" s="221"/>
      <c r="GN41" s="221"/>
      <c r="GO41" s="221"/>
      <c r="GP41" s="221"/>
      <c r="GQ41" s="221"/>
      <c r="GR41" s="221"/>
      <c r="GS41" s="221"/>
      <c r="GT41" s="221"/>
      <c r="GU41" s="221"/>
      <c r="GV41" s="221"/>
      <c r="GW41" s="221"/>
      <c r="GX41" s="221"/>
      <c r="GY41" s="221"/>
      <c r="GZ41" s="221"/>
      <c r="HA41" s="221"/>
      <c r="HB41" s="221"/>
      <c r="HC41" s="221"/>
      <c r="HD41" s="221"/>
      <c r="HE41" s="221"/>
      <c r="HF41" s="221"/>
      <c r="HG41" s="221"/>
      <c r="HH41" s="221"/>
      <c r="HI41" s="221"/>
      <c r="HJ41" s="221"/>
      <c r="HK41" s="221"/>
      <c r="HL41" s="221"/>
      <c r="HM41" s="221"/>
      <c r="HN41" s="221"/>
      <c r="HO41" s="221"/>
      <c r="HP41" s="221"/>
      <c r="HQ41" s="221"/>
      <c r="HR41" s="221"/>
      <c r="HS41" s="221"/>
      <c r="HT41" s="221"/>
      <c r="HU41" s="221"/>
      <c r="HV41" s="221"/>
      <c r="HW41" s="221"/>
      <c r="HX41" s="221"/>
      <c r="HY41" s="221"/>
      <c r="HZ41" s="221"/>
      <c r="IA41" s="221"/>
      <c r="IB41" s="221"/>
      <c r="IC41" s="221"/>
      <c r="ID41" s="221"/>
      <c r="IE41" s="221"/>
      <c r="IF41" s="221"/>
      <c r="IG41" s="221"/>
      <c r="IH41" s="221"/>
      <c r="II41" s="221"/>
      <c r="IJ41" s="221"/>
      <c r="IK41" s="221"/>
      <c r="IL41" s="221"/>
      <c r="IM41" s="221"/>
      <c r="IN41" s="221"/>
      <c r="IO41" s="221"/>
      <c r="IP41" s="221"/>
      <c r="IQ41" s="221"/>
      <c r="IR41" s="221"/>
      <c r="IS41" s="221"/>
      <c r="IT41" s="221"/>
      <c r="IU41" s="221"/>
      <c r="IV41" s="221"/>
      <c r="IW41" s="221"/>
      <c r="IX41" s="221"/>
      <c r="IY41" s="221"/>
      <c r="IZ41" s="221"/>
      <c r="JA41" s="221"/>
      <c r="JB41" s="221"/>
      <c r="JC41" s="221"/>
      <c r="JD41" s="221"/>
      <c r="JE41" s="221"/>
      <c r="JF41" s="221"/>
      <c r="JG41" s="221"/>
      <c r="JH41" s="221"/>
      <c r="JI41" s="221"/>
      <c r="JJ41" s="221"/>
      <c r="JK41" s="221"/>
      <c r="JL41" s="221"/>
      <c r="JM41" s="221"/>
      <c r="JN41" s="221"/>
      <c r="JO41" s="221"/>
      <c r="JP41" s="221"/>
      <c r="JQ41" s="221"/>
      <c r="JR41" s="221"/>
      <c r="JS41" s="221"/>
      <c r="JT41" s="221"/>
      <c r="JU41" s="221"/>
      <c r="JV41" s="221"/>
      <c r="JW41" s="221"/>
      <c r="JX41" s="221"/>
      <c r="JY41" s="221"/>
      <c r="JZ41" s="221"/>
      <c r="KA41" s="221"/>
      <c r="KB41" s="221"/>
      <c r="KC41" s="221"/>
      <c r="KD41" s="221"/>
      <c r="KE41" s="221"/>
      <c r="KF41" s="221"/>
      <c r="KG41" s="221"/>
      <c r="KH41" s="221"/>
      <c r="KI41" s="221"/>
      <c r="KJ41" s="221"/>
      <c r="KK41" s="221"/>
      <c r="KL41" s="221"/>
      <c r="KM41" s="221"/>
      <c r="KN41" s="221"/>
      <c r="KO41" s="221"/>
      <c r="KP41" s="221"/>
      <c r="KQ41" s="221"/>
      <c r="KR41" s="221"/>
      <c r="KS41" s="221"/>
      <c r="KT41" s="221"/>
      <c r="KU41" s="221"/>
      <c r="KV41" s="221"/>
      <c r="KW41" s="221"/>
      <c r="KX41" s="221"/>
      <c r="KY41" s="221"/>
      <c r="KZ41" s="221"/>
      <c r="LA41" s="221"/>
      <c r="LB41" s="221"/>
      <c r="LC41" s="221"/>
      <c r="LD41" s="221"/>
      <c r="LE41" s="221"/>
      <c r="LF41" s="221"/>
      <c r="LG41" s="221"/>
      <c r="LH41" s="221"/>
      <c r="LI41" s="221"/>
      <c r="LJ41" s="221"/>
      <c r="LK41" s="221"/>
      <c r="LL41" s="221"/>
      <c r="LM41" s="221"/>
      <c r="LN41" s="221"/>
      <c r="LO41" s="221"/>
      <c r="LP41" s="221"/>
      <c r="LQ41" s="221"/>
      <c r="LR41" s="221"/>
      <c r="LS41" s="221"/>
      <c r="LT41" s="221"/>
      <c r="LU41" s="221"/>
      <c r="LV41" s="221"/>
      <c r="LW41" s="221"/>
      <c r="LX41" s="221"/>
      <c r="LY41" s="221"/>
      <c r="LZ41" s="221"/>
      <c r="MA41" s="221"/>
      <c r="MB41" s="221"/>
      <c r="MC41" s="221"/>
      <c r="MD41" s="221"/>
      <c r="ME41" s="221"/>
      <c r="MF41" s="221"/>
      <c r="MG41" s="221"/>
      <c r="MH41" s="221"/>
      <c r="MI41" s="221"/>
      <c r="MJ41" s="221"/>
      <c r="MK41" s="221"/>
      <c r="ML41" s="221"/>
      <c r="MM41" s="221"/>
      <c r="MN41" s="221"/>
      <c r="MO41" s="221"/>
      <c r="MP41" s="221"/>
      <c r="MQ41" s="221"/>
      <c r="MR41" s="221"/>
      <c r="MS41" s="221"/>
      <c r="MT41" s="221"/>
      <c r="MU41" s="221"/>
      <c r="MV41" s="221"/>
      <c r="MW41" s="221"/>
      <c r="MX41" s="221"/>
      <c r="MY41" s="221"/>
      <c r="MZ41" s="221"/>
      <c r="NA41" s="221"/>
      <c r="NB41" s="221"/>
      <c r="NC41" s="221"/>
      <c r="ND41" s="221"/>
      <c r="NE41" s="221"/>
      <c r="NF41" s="221"/>
      <c r="NG41" s="221"/>
      <c r="NH41" s="221"/>
      <c r="NI41" s="221"/>
      <c r="NJ41" s="221"/>
      <c r="NK41" s="221"/>
      <c r="NL41" s="221"/>
      <c r="NM41" s="221"/>
      <c r="NN41" s="221"/>
      <c r="NO41" s="221"/>
      <c r="NP41" s="221"/>
      <c r="NQ41" s="221"/>
      <c r="NR41" s="221"/>
      <c r="NS41" s="221"/>
      <c r="NT41" s="221"/>
      <c r="NU41" s="221"/>
      <c r="NV41" s="221"/>
      <c r="NW41" s="221"/>
      <c r="NX41" s="221"/>
      <c r="NY41" s="221"/>
      <c r="NZ41" s="221"/>
      <c r="OA41" s="221"/>
      <c r="OB41" s="221"/>
      <c r="OC41" s="221"/>
      <c r="OD41" s="221"/>
      <c r="OE41" s="221"/>
      <c r="OF41" s="221"/>
      <c r="OG41" s="221"/>
      <c r="OH41" s="221"/>
      <c r="OI41" s="221"/>
      <c r="OJ41" s="221"/>
      <c r="OK41" s="221"/>
      <c r="OL41" s="221"/>
      <c r="OM41" s="221"/>
      <c r="ON41" s="221"/>
      <c r="OO41" s="221"/>
      <c r="OP41" s="221"/>
      <c r="OQ41" s="221"/>
      <c r="OR41" s="221"/>
      <c r="OS41" s="221"/>
      <c r="OT41" s="221"/>
      <c r="OU41" s="221"/>
      <c r="OV41" s="221"/>
      <c r="OW41" s="221"/>
      <c r="OX41" s="221"/>
      <c r="OY41" s="221"/>
      <c r="OZ41" s="221"/>
      <c r="PA41" s="221"/>
      <c r="PB41" s="221"/>
      <c r="PC41" s="221"/>
      <c r="PD41" s="221"/>
      <c r="PE41" s="221"/>
      <c r="PF41" s="221"/>
      <c r="PG41" s="221"/>
      <c r="PH41" s="221"/>
      <c r="PI41" s="221"/>
      <c r="PJ41" s="221"/>
      <c r="PK41" s="221"/>
      <c r="PL41" s="221"/>
      <c r="PM41" s="221"/>
      <c r="PN41" s="221"/>
      <c r="PO41" s="221"/>
      <c r="PP41" s="221"/>
      <c r="PQ41" s="221"/>
      <c r="PR41" s="221"/>
      <c r="PS41" s="221"/>
      <c r="PT41" s="221"/>
      <c r="PU41" s="221"/>
      <c r="PV41" s="221"/>
      <c r="PW41" s="221"/>
      <c r="PX41" s="221"/>
      <c r="PY41" s="221"/>
      <c r="PZ41" s="221"/>
      <c r="QA41" s="221"/>
      <c r="QB41" s="221"/>
      <c r="QC41" s="221"/>
      <c r="QD41" s="221"/>
      <c r="QE41" s="221"/>
      <c r="QF41" s="221"/>
      <c r="QG41" s="221"/>
      <c r="QH41" s="221"/>
      <c r="QI41" s="221"/>
      <c r="QJ41" s="221"/>
      <c r="QK41" s="221"/>
      <c r="QL41" s="221"/>
      <c r="QM41" s="221"/>
      <c r="QN41" s="221"/>
      <c r="QO41" s="221"/>
      <c r="QP41" s="221"/>
      <c r="QQ41" s="221"/>
      <c r="QR41" s="221"/>
      <c r="QS41" s="221"/>
      <c r="QT41" s="221"/>
      <c r="QU41" s="221"/>
      <c r="QV41" s="221"/>
      <c r="QW41" s="221"/>
      <c r="QX41" s="221"/>
      <c r="QY41" s="221"/>
      <c r="QZ41" s="221"/>
      <c r="RA41" s="221"/>
      <c r="RB41" s="221"/>
      <c r="RC41" s="221"/>
      <c r="RD41" s="221"/>
      <c r="RE41" s="221"/>
      <c r="RF41" s="221"/>
      <c r="RG41" s="221"/>
      <c r="RH41" s="221"/>
      <c r="RI41" s="221"/>
      <c r="RJ41" s="221"/>
      <c r="RK41" s="221"/>
      <c r="RL41" s="221"/>
      <c r="RM41" s="221"/>
      <c r="RN41" s="221"/>
      <c r="RO41" s="221"/>
      <c r="RP41" s="221"/>
      <c r="RQ41" s="221"/>
      <c r="RR41" s="221"/>
      <c r="RS41" s="221"/>
      <c r="RT41" s="221"/>
      <c r="RU41" s="221"/>
      <c r="RV41" s="221"/>
      <c r="RW41" s="221"/>
      <c r="RX41" s="221"/>
      <c r="RY41" s="221"/>
      <c r="RZ41" s="221"/>
      <c r="SA41" s="221"/>
      <c r="SB41" s="221"/>
      <c r="SC41" s="221"/>
      <c r="SD41" s="221"/>
      <c r="SE41" s="221"/>
      <c r="SF41" s="221"/>
      <c r="SG41" s="221"/>
      <c r="SH41" s="221"/>
      <c r="SI41" s="221"/>
      <c r="SJ41" s="221"/>
      <c r="SK41" s="221"/>
      <c r="SL41" s="221"/>
      <c r="SM41" s="221"/>
      <c r="SN41" s="221"/>
      <c r="SO41" s="221"/>
      <c r="SP41" s="221"/>
      <c r="SQ41" s="221"/>
      <c r="SR41" s="221"/>
      <c r="SS41" s="221"/>
      <c r="ST41" s="221"/>
      <c r="SU41" s="221"/>
      <c r="SV41" s="221"/>
      <c r="SW41" s="221"/>
      <c r="SX41" s="221"/>
      <c r="SY41" s="221"/>
      <c r="SZ41" s="221"/>
      <c r="TA41" s="221"/>
      <c r="TB41" s="221"/>
      <c r="TC41" s="221"/>
      <c r="TD41" s="221"/>
      <c r="TE41" s="221"/>
      <c r="TF41" s="221"/>
      <c r="TG41" s="221"/>
      <c r="TH41" s="221"/>
      <c r="TI41" s="221"/>
      <c r="TJ41" s="221"/>
      <c r="TK41" s="221"/>
      <c r="TL41" s="221"/>
      <c r="TM41" s="221"/>
      <c r="TN41" s="221"/>
      <c r="TO41" s="221"/>
      <c r="TP41" s="221"/>
      <c r="TQ41" s="221"/>
      <c r="TR41" s="221"/>
      <c r="TS41" s="221"/>
      <c r="TT41" s="221"/>
      <c r="TU41" s="221"/>
      <c r="TV41" s="221"/>
      <c r="TW41" s="221"/>
      <c r="TX41" s="221"/>
      <c r="TY41" s="221"/>
      <c r="TZ41" s="221"/>
      <c r="UA41" s="221"/>
      <c r="UB41" s="221"/>
      <c r="UC41" s="221"/>
      <c r="UD41" s="221"/>
      <c r="UE41" s="221"/>
      <c r="UF41" s="221"/>
      <c r="UG41" s="221"/>
      <c r="UH41" s="221"/>
      <c r="UI41" s="221"/>
      <c r="UJ41" s="221"/>
      <c r="UK41" s="221"/>
      <c r="UL41" s="221"/>
      <c r="UM41" s="221"/>
      <c r="UN41" s="221"/>
      <c r="UO41" s="221"/>
      <c r="UP41" s="221"/>
      <c r="UQ41" s="221"/>
      <c r="UR41" s="221"/>
      <c r="US41" s="221"/>
      <c r="UT41" s="221"/>
      <c r="UU41" s="221"/>
      <c r="UV41" s="221"/>
      <c r="UW41" s="221"/>
      <c r="UX41" s="221"/>
      <c r="UY41" s="221"/>
      <c r="UZ41" s="221"/>
      <c r="VA41" s="221"/>
      <c r="VB41" s="221"/>
      <c r="VC41" s="221"/>
      <c r="VD41" s="221"/>
      <c r="VE41" s="221"/>
      <c r="VF41" s="221"/>
      <c r="VG41" s="221"/>
      <c r="VH41" s="221"/>
      <c r="VI41" s="221"/>
      <c r="VJ41" s="221"/>
      <c r="VK41" s="221"/>
      <c r="VL41" s="221"/>
      <c r="VM41" s="221"/>
      <c r="VN41" s="221"/>
      <c r="VO41" s="221"/>
      <c r="VP41" s="221"/>
      <c r="VQ41" s="221"/>
      <c r="VR41" s="221"/>
      <c r="VS41" s="221"/>
      <c r="VT41" s="221"/>
      <c r="VU41" s="221"/>
      <c r="VV41" s="221"/>
      <c r="VW41" s="221"/>
      <c r="VX41" s="221"/>
      <c r="VY41" s="221"/>
      <c r="VZ41" s="221"/>
      <c r="WA41" s="221"/>
      <c r="WB41" s="221"/>
      <c r="WC41" s="221"/>
      <c r="WD41" s="221"/>
      <c r="WE41" s="221"/>
      <c r="WF41" s="221"/>
      <c r="WG41" s="221"/>
      <c r="WH41" s="221"/>
      <c r="WI41" s="221"/>
      <c r="WJ41" s="221"/>
      <c r="WK41" s="221"/>
      <c r="WL41" s="221"/>
      <c r="WM41" s="221"/>
      <c r="WN41" s="221"/>
      <c r="WO41" s="221"/>
      <c r="WP41" s="221"/>
      <c r="WQ41" s="221"/>
      <c r="WR41" s="221"/>
      <c r="WS41" s="221"/>
      <c r="WT41" s="221"/>
      <c r="WU41" s="221"/>
      <c r="WV41" s="221"/>
      <c r="WW41" s="221"/>
      <c r="WX41" s="221"/>
      <c r="WY41" s="221"/>
      <c r="WZ41" s="221"/>
      <c r="XA41" s="221"/>
      <c r="XB41" s="221"/>
      <c r="XC41" s="221"/>
      <c r="XD41" s="221"/>
      <c r="XE41" s="221"/>
      <c r="XF41" s="221"/>
      <c r="XG41" s="221"/>
      <c r="XH41" s="221"/>
      <c r="XI41" s="221"/>
      <c r="XJ41" s="221"/>
      <c r="XK41" s="221"/>
      <c r="XL41" s="221"/>
      <c r="XM41" s="221"/>
      <c r="XN41" s="221"/>
      <c r="XO41" s="221"/>
      <c r="XP41" s="221"/>
      <c r="XQ41" s="221"/>
      <c r="XR41" s="221"/>
      <c r="XS41" s="221"/>
      <c r="XT41" s="221"/>
      <c r="XU41" s="221"/>
      <c r="XV41" s="221"/>
      <c r="XW41" s="221"/>
      <c r="XX41" s="221"/>
      <c r="XY41" s="221"/>
      <c r="XZ41" s="221"/>
      <c r="YA41" s="221"/>
      <c r="YB41" s="221"/>
      <c r="YC41" s="221"/>
      <c r="YD41" s="221"/>
      <c r="YE41" s="221"/>
      <c r="YF41" s="221"/>
      <c r="YG41" s="221"/>
      <c r="YH41" s="221"/>
      <c r="YI41" s="221"/>
      <c r="YJ41" s="221"/>
      <c r="YK41" s="221"/>
      <c r="YL41" s="221"/>
      <c r="YM41" s="221"/>
      <c r="YN41" s="221"/>
      <c r="YO41" s="221"/>
      <c r="YP41" s="221"/>
      <c r="YQ41" s="221"/>
      <c r="YR41" s="221"/>
      <c r="YS41" s="221"/>
      <c r="YT41" s="221"/>
      <c r="YU41" s="221"/>
      <c r="YV41" s="221"/>
      <c r="YW41" s="221"/>
      <c r="YX41" s="221"/>
      <c r="YY41" s="221"/>
      <c r="YZ41" s="221"/>
      <c r="ZA41" s="221"/>
      <c r="ZB41" s="221"/>
      <c r="ZC41" s="221"/>
      <c r="ZD41" s="221"/>
      <c r="ZE41" s="221"/>
      <c r="ZF41" s="221"/>
      <c r="ZG41" s="221"/>
      <c r="ZH41" s="221"/>
      <c r="ZI41" s="221"/>
      <c r="ZJ41" s="221"/>
      <c r="ZK41" s="221"/>
      <c r="ZL41" s="221"/>
      <c r="ZM41" s="221"/>
      <c r="ZN41" s="221"/>
      <c r="ZO41" s="221"/>
      <c r="ZP41" s="221"/>
      <c r="ZQ41" s="221"/>
      <c r="ZR41" s="221"/>
      <c r="ZS41" s="221"/>
      <c r="ZT41" s="221"/>
      <c r="ZU41" s="221"/>
      <c r="ZV41" s="221"/>
      <c r="ZW41" s="221"/>
      <c r="ZX41" s="221"/>
      <c r="ZY41" s="221"/>
      <c r="ZZ41" s="221"/>
      <c r="AAA41" s="221"/>
      <c r="AAB41" s="221"/>
      <c r="AAC41" s="221"/>
      <c r="AAD41" s="221"/>
      <c r="AAE41" s="221"/>
      <c r="AAF41" s="221"/>
      <c r="AAG41" s="221"/>
      <c r="AAH41" s="221"/>
      <c r="AAI41" s="221"/>
      <c r="AAJ41" s="221"/>
      <c r="AAK41" s="221"/>
      <c r="AAL41" s="221"/>
      <c r="AAM41" s="221"/>
      <c r="AAN41" s="221"/>
      <c r="AAO41" s="221"/>
      <c r="AAP41" s="221"/>
      <c r="AAQ41" s="221"/>
      <c r="AAR41" s="221"/>
      <c r="AAS41" s="221"/>
      <c r="AAT41" s="221"/>
      <c r="AAU41" s="221"/>
      <c r="AAV41" s="221"/>
      <c r="AAW41" s="221"/>
      <c r="AAX41" s="221"/>
      <c r="AAY41" s="221"/>
      <c r="AAZ41" s="221"/>
      <c r="ABA41" s="221"/>
      <c r="ABB41" s="221"/>
      <c r="ABC41" s="221"/>
      <c r="ABD41" s="221"/>
      <c r="ABE41" s="221"/>
      <c r="ABF41" s="221"/>
      <c r="ABG41" s="221"/>
      <c r="ABH41" s="221"/>
      <c r="ABI41" s="221"/>
      <c r="ABJ41" s="221"/>
      <c r="ABK41" s="221"/>
      <c r="ABL41" s="221"/>
      <c r="ABM41" s="221"/>
      <c r="ABN41" s="221"/>
      <c r="ABO41" s="221"/>
      <c r="ABP41" s="221"/>
      <c r="ABQ41" s="221"/>
      <c r="ABR41" s="221"/>
      <c r="ABS41" s="221"/>
      <c r="ABT41" s="221"/>
      <c r="ABU41" s="221"/>
      <c r="ABV41" s="221"/>
      <c r="ABW41" s="221"/>
      <c r="ABX41" s="221"/>
      <c r="ABY41" s="221"/>
      <c r="ABZ41" s="221"/>
      <c r="ACA41" s="221"/>
      <c r="ACB41" s="221"/>
      <c r="ACC41" s="221"/>
      <c r="ACD41" s="221"/>
      <c r="ACE41" s="221"/>
      <c r="ACF41" s="221"/>
      <c r="ACG41" s="221"/>
      <c r="ACH41" s="221"/>
      <c r="ACI41" s="221"/>
      <c r="ACJ41" s="221"/>
      <c r="ACK41" s="221"/>
      <c r="ACL41" s="221"/>
      <c r="ACM41" s="221"/>
      <c r="ACN41" s="221"/>
      <c r="ACO41" s="221"/>
      <c r="ACP41" s="221"/>
      <c r="ACQ41" s="221"/>
      <c r="ACR41" s="221"/>
      <c r="ACS41" s="221"/>
      <c r="ACT41" s="221"/>
      <c r="ACU41" s="221"/>
      <c r="ACV41" s="221"/>
      <c r="ACW41" s="221"/>
      <c r="ACX41" s="221"/>
      <c r="ACY41" s="221"/>
      <c r="ACZ41" s="221"/>
      <c r="ADA41" s="221"/>
      <c r="ADB41" s="221"/>
      <c r="ADC41" s="221"/>
      <c r="ADD41" s="221"/>
      <c r="ADE41" s="221"/>
      <c r="ADF41" s="221"/>
      <c r="ADG41" s="221"/>
      <c r="ADH41" s="221"/>
      <c r="ADI41" s="221"/>
      <c r="ADJ41" s="221"/>
      <c r="ADK41" s="221"/>
      <c r="ADL41" s="221"/>
      <c r="ADM41" s="221"/>
      <c r="ADN41" s="221"/>
      <c r="ADO41" s="221"/>
      <c r="ADP41" s="221"/>
      <c r="ADQ41" s="221"/>
      <c r="ADR41" s="221"/>
      <c r="ADS41" s="221"/>
      <c r="ADT41" s="221"/>
      <c r="ADU41" s="221"/>
      <c r="ADV41" s="221"/>
      <c r="ADW41" s="221"/>
      <c r="ADX41" s="221"/>
      <c r="ADY41" s="221"/>
      <c r="ADZ41" s="221"/>
      <c r="AEA41" s="221"/>
      <c r="AEB41" s="221"/>
      <c r="AEC41" s="221"/>
      <c r="AED41" s="221"/>
      <c r="AEE41" s="221"/>
      <c r="AEF41" s="221"/>
      <c r="AEG41" s="221"/>
      <c r="AEH41" s="221"/>
      <c r="AEI41" s="221"/>
      <c r="AEJ41" s="221"/>
      <c r="AEK41" s="221"/>
      <c r="AEL41" s="221"/>
      <c r="AEM41" s="221"/>
      <c r="AEN41" s="221"/>
      <c r="AEO41" s="221"/>
      <c r="AEP41" s="221"/>
      <c r="AEQ41" s="221"/>
      <c r="AER41" s="221"/>
      <c r="AES41" s="221"/>
      <c r="AET41" s="221"/>
      <c r="AEU41" s="221"/>
      <c r="AEV41" s="221"/>
      <c r="AEW41" s="221"/>
      <c r="AEX41" s="221"/>
      <c r="AEY41" s="221"/>
      <c r="AEZ41" s="221"/>
      <c r="AFA41" s="221"/>
      <c r="AFB41" s="221"/>
      <c r="AFC41" s="221"/>
      <c r="AFD41" s="221"/>
      <c r="AFE41" s="221"/>
      <c r="AFF41" s="221"/>
      <c r="AFG41" s="221"/>
      <c r="AFH41" s="221"/>
      <c r="AFI41" s="221"/>
      <c r="AFJ41" s="221"/>
      <c r="AFK41" s="221"/>
      <c r="AFL41" s="221"/>
      <c r="AFM41" s="221"/>
      <c r="AFN41" s="221"/>
      <c r="AFO41" s="221"/>
      <c r="AFP41" s="221"/>
      <c r="AFQ41" s="221"/>
      <c r="AFR41" s="221"/>
      <c r="AFS41" s="221"/>
      <c r="AFT41" s="221"/>
      <c r="AFU41" s="221"/>
      <c r="AFV41" s="221"/>
      <c r="AFW41" s="221"/>
      <c r="AFX41" s="221"/>
      <c r="AFY41" s="221"/>
      <c r="AFZ41" s="221"/>
      <c r="AGA41" s="221"/>
      <c r="AGB41" s="221"/>
      <c r="AGC41" s="221"/>
      <c r="AGD41" s="221"/>
      <c r="AGE41" s="221"/>
      <c r="AGF41" s="221"/>
      <c r="AGG41" s="221"/>
      <c r="AGH41" s="221"/>
      <c r="AGI41" s="221"/>
      <c r="AGJ41" s="221"/>
      <c r="AGK41" s="221"/>
      <c r="AGL41" s="221"/>
      <c r="AGM41" s="221"/>
      <c r="AGN41" s="221"/>
      <c r="AGO41" s="221"/>
      <c r="AGP41" s="221"/>
      <c r="AGQ41" s="221"/>
      <c r="AGR41" s="221"/>
      <c r="AGS41" s="221"/>
      <c r="AGT41" s="221"/>
      <c r="AGU41" s="221"/>
      <c r="AGV41" s="221"/>
      <c r="AGW41" s="221"/>
      <c r="AGX41" s="221"/>
      <c r="AGY41" s="221"/>
      <c r="AGZ41" s="221"/>
      <c r="AHA41" s="221"/>
      <c r="AHB41" s="221"/>
      <c r="AHC41" s="221"/>
      <c r="AHD41" s="221"/>
      <c r="AHE41" s="221"/>
      <c r="AHF41" s="221"/>
      <c r="AHG41" s="221"/>
      <c r="AHH41" s="221"/>
      <c r="AHI41" s="221"/>
      <c r="AHJ41" s="221"/>
      <c r="AHK41" s="221"/>
      <c r="AHL41" s="221"/>
      <c r="AHM41" s="221"/>
      <c r="AHN41" s="221"/>
      <c r="AHO41" s="221"/>
      <c r="AHP41" s="221"/>
      <c r="AHQ41" s="221"/>
      <c r="AHR41" s="221"/>
      <c r="AHS41" s="221"/>
      <c r="AHT41" s="221"/>
      <c r="AHU41" s="221"/>
      <c r="AHV41" s="221"/>
      <c r="AHW41" s="221"/>
      <c r="AHX41" s="221"/>
      <c r="AHY41" s="221"/>
      <c r="AHZ41" s="221"/>
      <c r="AIA41" s="221"/>
      <c r="AIB41" s="221"/>
      <c r="AIC41" s="221"/>
      <c r="AID41" s="221"/>
      <c r="AIE41" s="221"/>
      <c r="AIF41" s="221"/>
      <c r="AIG41" s="221"/>
      <c r="AIH41" s="221"/>
      <c r="AII41" s="221"/>
      <c r="AIJ41" s="221"/>
      <c r="AIK41" s="221"/>
      <c r="AIL41" s="221"/>
      <c r="AIM41" s="221"/>
      <c r="AIN41" s="221"/>
      <c r="AIO41" s="221"/>
      <c r="AIP41" s="221"/>
      <c r="AIQ41" s="221"/>
      <c r="AIR41" s="221"/>
      <c r="AIS41" s="221"/>
      <c r="AIT41" s="221"/>
      <c r="AIU41" s="221"/>
      <c r="AIV41" s="221"/>
      <c r="AIW41" s="221"/>
      <c r="AIX41" s="221"/>
      <c r="AIY41" s="221"/>
      <c r="AIZ41" s="221"/>
      <c r="AJA41" s="221"/>
      <c r="AJB41" s="221"/>
      <c r="AJC41" s="221"/>
      <c r="AJD41" s="221"/>
      <c r="AJE41" s="221"/>
      <c r="AJF41" s="221"/>
      <c r="AJG41" s="221"/>
      <c r="AJH41" s="221"/>
      <c r="AJI41" s="221"/>
      <c r="AJJ41" s="221"/>
      <c r="AJK41" s="221"/>
      <c r="AJL41" s="221"/>
      <c r="AJM41" s="221"/>
      <c r="AJN41" s="221"/>
      <c r="AJO41" s="221"/>
      <c r="AJP41" s="221"/>
      <c r="AJQ41" s="221"/>
      <c r="AJR41" s="221"/>
      <c r="AJS41" s="221"/>
      <c r="AJT41" s="221"/>
      <c r="AJU41" s="221"/>
      <c r="AJV41" s="221"/>
      <c r="AJW41" s="221"/>
      <c r="AJX41" s="221"/>
      <c r="AJY41" s="221"/>
      <c r="AJZ41" s="221"/>
      <c r="AKA41" s="221"/>
      <c r="AKB41" s="221"/>
      <c r="AKC41" s="221"/>
      <c r="AKD41" s="221"/>
      <c r="AKE41" s="221"/>
      <c r="AKF41" s="221"/>
      <c r="AKG41" s="221"/>
      <c r="AKH41" s="221"/>
      <c r="AKI41" s="221"/>
      <c r="AKJ41" s="221"/>
      <c r="AKK41" s="221"/>
      <c r="AKL41" s="221"/>
      <c r="AKM41" s="221"/>
      <c r="AKN41" s="221"/>
      <c r="AKO41" s="221"/>
      <c r="AKP41" s="221"/>
      <c r="AKQ41" s="221"/>
      <c r="AKR41" s="221"/>
      <c r="AKS41" s="221"/>
      <c r="AKT41" s="221"/>
      <c r="AKU41" s="221"/>
      <c r="AKV41" s="221"/>
      <c r="AKW41" s="221"/>
      <c r="AKX41" s="221"/>
      <c r="AKY41" s="221"/>
      <c r="AKZ41" s="221"/>
      <c r="ALA41" s="221"/>
      <c r="ALB41" s="221"/>
      <c r="ALC41" s="221"/>
      <c r="ALD41" s="221"/>
      <c r="ALE41" s="221"/>
      <c r="ALF41" s="221"/>
      <c r="ALG41" s="221"/>
      <c r="ALH41" s="221"/>
      <c r="ALI41" s="221"/>
      <c r="ALJ41" s="221"/>
      <c r="ALK41" s="221"/>
      <c r="ALL41" s="221"/>
      <c r="ALM41" s="221"/>
      <c r="ALN41" s="221"/>
      <c r="ALO41" s="221"/>
      <c r="ALP41" s="221"/>
      <c r="ALQ41" s="221"/>
      <c r="ALR41" s="221"/>
      <c r="ALS41" s="221"/>
      <c r="ALT41" s="221"/>
      <c r="ALU41" s="221"/>
      <c r="ALV41" s="221"/>
      <c r="ALW41" s="221"/>
      <c r="ALX41" s="221"/>
      <c r="ALY41" s="221"/>
      <c r="ALZ41" s="221"/>
      <c r="AMA41" s="221"/>
      <c r="AMB41" s="221"/>
      <c r="AMC41" s="221"/>
      <c r="AMD41" s="221"/>
      <c r="AME41" s="221"/>
      <c r="AMF41" s="221"/>
      <c r="AMG41" s="221"/>
      <c r="AMH41" s="221"/>
      <c r="AMI41" s="221"/>
      <c r="AMJ41" s="221"/>
      <c r="AMK41" s="221"/>
    </row>
    <row r="42" spans="1:1025" s="228" customFormat="1" x14ac:dyDescent="0.25">
      <c r="A42" s="234" t="s">
        <v>154</v>
      </c>
      <c r="B42" s="234" t="s">
        <v>174</v>
      </c>
      <c r="C42" s="235" t="str">
        <f>'common foods'!$D$81</f>
        <v>04066</v>
      </c>
      <c r="D42" s="232">
        <v>421</v>
      </c>
      <c r="E42" s="232">
        <v>3.3</v>
      </c>
      <c r="F42" s="232" t="s">
        <v>460</v>
      </c>
      <c r="G42" s="232">
        <v>13.8</v>
      </c>
      <c r="H42" s="232">
        <v>13.5</v>
      </c>
      <c r="I42" s="232">
        <v>0</v>
      </c>
      <c r="J42" s="232">
        <v>3.8</v>
      </c>
      <c r="K42" s="232">
        <f>19/1000</f>
        <v>1.9E-2</v>
      </c>
      <c r="L42" s="234" t="s">
        <v>458</v>
      </c>
      <c r="M42" s="234"/>
    </row>
    <row r="43" spans="1:1025" s="225" customFormat="1" x14ac:dyDescent="0.25">
      <c r="A43" s="234" t="s">
        <v>154</v>
      </c>
      <c r="B43" s="234" t="s">
        <v>176</v>
      </c>
      <c r="C43" s="235" t="str">
        <f>'common foods'!$D$82</f>
        <v>04067</v>
      </c>
      <c r="D43" s="232">
        <v>380</v>
      </c>
      <c r="E43" s="232">
        <v>3.3</v>
      </c>
      <c r="F43" s="232" t="s">
        <v>460</v>
      </c>
      <c r="G43" s="232">
        <v>5</v>
      </c>
      <c r="H43" s="232">
        <v>4.2</v>
      </c>
      <c r="I43" s="232">
        <v>0</v>
      </c>
      <c r="J43" s="232">
        <v>3.8</v>
      </c>
      <c r="K43" s="232">
        <f>19/1000</f>
        <v>1.9E-2</v>
      </c>
      <c r="L43" s="234" t="s">
        <v>458</v>
      </c>
      <c r="M43" s="234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221"/>
      <c r="BZ43" s="221"/>
      <c r="CA43" s="221"/>
      <c r="CB43" s="221"/>
      <c r="CC43" s="221"/>
      <c r="CD43" s="221"/>
      <c r="CE43" s="221"/>
      <c r="CF43" s="221"/>
      <c r="CG43" s="221"/>
      <c r="CH43" s="221"/>
      <c r="CI43" s="221"/>
      <c r="CJ43" s="221"/>
      <c r="CK43" s="221"/>
      <c r="CL43" s="221"/>
      <c r="CM43" s="22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  <c r="DJ43" s="221"/>
      <c r="DK43" s="221"/>
      <c r="DL43" s="221"/>
      <c r="DM43" s="221"/>
      <c r="DN43" s="221"/>
      <c r="DO43" s="221"/>
      <c r="DP43" s="221"/>
      <c r="DQ43" s="221"/>
      <c r="DR43" s="221"/>
      <c r="DS43" s="221"/>
      <c r="DT43" s="221"/>
      <c r="DU43" s="221"/>
      <c r="DV43" s="221"/>
      <c r="DW43" s="221"/>
      <c r="DX43" s="221"/>
      <c r="DY43" s="221"/>
      <c r="DZ43" s="221"/>
      <c r="EA43" s="221"/>
      <c r="EB43" s="221"/>
      <c r="EC43" s="221"/>
      <c r="ED43" s="221"/>
      <c r="EE43" s="221"/>
      <c r="EF43" s="221"/>
      <c r="EG43" s="221"/>
      <c r="EH43" s="221"/>
      <c r="EI43" s="221"/>
      <c r="EJ43" s="221"/>
      <c r="EK43" s="221"/>
      <c r="EL43" s="221"/>
      <c r="EM43" s="221"/>
      <c r="EN43" s="221"/>
      <c r="EO43" s="221"/>
      <c r="EP43" s="221"/>
      <c r="EQ43" s="221"/>
      <c r="ER43" s="221"/>
      <c r="ES43" s="221"/>
      <c r="ET43" s="221"/>
      <c r="EU43" s="221"/>
      <c r="EV43" s="221"/>
      <c r="EW43" s="221"/>
      <c r="EX43" s="221"/>
      <c r="EY43" s="221"/>
      <c r="EZ43" s="221"/>
      <c r="FA43" s="221"/>
      <c r="FB43" s="221"/>
      <c r="FC43" s="221"/>
      <c r="FD43" s="221"/>
      <c r="FE43" s="221"/>
      <c r="FF43" s="221"/>
      <c r="FG43" s="221"/>
      <c r="FH43" s="221"/>
      <c r="FI43" s="221"/>
      <c r="FJ43" s="221"/>
      <c r="FK43" s="221"/>
      <c r="FL43" s="221"/>
      <c r="FM43" s="221"/>
      <c r="FN43" s="221"/>
      <c r="FO43" s="221"/>
      <c r="FP43" s="221"/>
      <c r="FQ43" s="221"/>
      <c r="FR43" s="221"/>
      <c r="FS43" s="221"/>
      <c r="FT43" s="221"/>
      <c r="FU43" s="221"/>
      <c r="FV43" s="221"/>
      <c r="FW43" s="221"/>
      <c r="FX43" s="221"/>
      <c r="FY43" s="221"/>
      <c r="FZ43" s="221"/>
      <c r="GA43" s="221"/>
      <c r="GB43" s="221"/>
      <c r="GC43" s="221"/>
      <c r="GD43" s="221"/>
      <c r="GE43" s="221"/>
      <c r="GF43" s="221"/>
      <c r="GG43" s="221"/>
      <c r="GH43" s="221"/>
      <c r="GI43" s="221"/>
      <c r="GJ43" s="221"/>
      <c r="GK43" s="221"/>
      <c r="GL43" s="221"/>
      <c r="GM43" s="221"/>
      <c r="GN43" s="221"/>
      <c r="GO43" s="221"/>
      <c r="GP43" s="221"/>
      <c r="GQ43" s="221"/>
      <c r="GR43" s="221"/>
      <c r="GS43" s="221"/>
      <c r="GT43" s="221"/>
      <c r="GU43" s="221"/>
      <c r="GV43" s="221"/>
      <c r="GW43" s="221"/>
      <c r="GX43" s="221"/>
      <c r="GY43" s="221"/>
      <c r="GZ43" s="221"/>
      <c r="HA43" s="221"/>
      <c r="HB43" s="221"/>
      <c r="HC43" s="221"/>
      <c r="HD43" s="221"/>
      <c r="HE43" s="221"/>
      <c r="HF43" s="221"/>
      <c r="HG43" s="221"/>
      <c r="HH43" s="221"/>
      <c r="HI43" s="221"/>
      <c r="HJ43" s="221"/>
      <c r="HK43" s="221"/>
      <c r="HL43" s="221"/>
      <c r="HM43" s="221"/>
      <c r="HN43" s="221"/>
      <c r="HO43" s="221"/>
      <c r="HP43" s="221"/>
      <c r="HQ43" s="221"/>
      <c r="HR43" s="221"/>
      <c r="HS43" s="221"/>
      <c r="HT43" s="221"/>
      <c r="HU43" s="221"/>
      <c r="HV43" s="221"/>
      <c r="HW43" s="221"/>
      <c r="HX43" s="221"/>
      <c r="HY43" s="221"/>
      <c r="HZ43" s="221"/>
      <c r="IA43" s="221"/>
      <c r="IB43" s="221"/>
      <c r="IC43" s="221"/>
      <c r="ID43" s="221"/>
      <c r="IE43" s="221"/>
      <c r="IF43" s="221"/>
      <c r="IG43" s="221"/>
      <c r="IH43" s="221"/>
      <c r="II43" s="221"/>
      <c r="IJ43" s="221"/>
      <c r="IK43" s="221"/>
      <c r="IL43" s="221"/>
      <c r="IM43" s="221"/>
      <c r="IN43" s="221"/>
      <c r="IO43" s="221"/>
      <c r="IP43" s="221"/>
      <c r="IQ43" s="221"/>
      <c r="IR43" s="221"/>
      <c r="IS43" s="221"/>
      <c r="IT43" s="221"/>
      <c r="IU43" s="221"/>
      <c r="IV43" s="221"/>
      <c r="IW43" s="221"/>
      <c r="IX43" s="221"/>
      <c r="IY43" s="221"/>
      <c r="IZ43" s="221"/>
      <c r="JA43" s="221"/>
      <c r="JB43" s="221"/>
      <c r="JC43" s="221"/>
      <c r="JD43" s="221"/>
      <c r="JE43" s="221"/>
      <c r="JF43" s="221"/>
      <c r="JG43" s="221"/>
      <c r="JH43" s="221"/>
      <c r="JI43" s="221"/>
      <c r="JJ43" s="221"/>
      <c r="JK43" s="221"/>
      <c r="JL43" s="221"/>
      <c r="JM43" s="221"/>
      <c r="JN43" s="221"/>
      <c r="JO43" s="221"/>
      <c r="JP43" s="221"/>
      <c r="JQ43" s="221"/>
      <c r="JR43" s="221"/>
      <c r="JS43" s="221"/>
      <c r="JT43" s="221"/>
      <c r="JU43" s="221"/>
      <c r="JV43" s="221"/>
      <c r="JW43" s="221"/>
      <c r="JX43" s="221"/>
      <c r="JY43" s="221"/>
      <c r="JZ43" s="221"/>
      <c r="KA43" s="221"/>
      <c r="KB43" s="221"/>
      <c r="KC43" s="221"/>
      <c r="KD43" s="221"/>
      <c r="KE43" s="221"/>
      <c r="KF43" s="221"/>
      <c r="KG43" s="221"/>
      <c r="KH43" s="221"/>
      <c r="KI43" s="221"/>
      <c r="KJ43" s="221"/>
      <c r="KK43" s="221"/>
      <c r="KL43" s="221"/>
      <c r="KM43" s="221"/>
      <c r="KN43" s="221"/>
      <c r="KO43" s="221"/>
      <c r="KP43" s="221"/>
      <c r="KQ43" s="221"/>
      <c r="KR43" s="221"/>
      <c r="KS43" s="221"/>
      <c r="KT43" s="221"/>
      <c r="KU43" s="221"/>
      <c r="KV43" s="221"/>
      <c r="KW43" s="221"/>
      <c r="KX43" s="221"/>
      <c r="KY43" s="221"/>
      <c r="KZ43" s="221"/>
      <c r="LA43" s="221"/>
      <c r="LB43" s="221"/>
      <c r="LC43" s="221"/>
      <c r="LD43" s="221"/>
      <c r="LE43" s="221"/>
      <c r="LF43" s="221"/>
      <c r="LG43" s="221"/>
      <c r="LH43" s="221"/>
      <c r="LI43" s="221"/>
      <c r="LJ43" s="221"/>
      <c r="LK43" s="221"/>
      <c r="LL43" s="221"/>
      <c r="LM43" s="221"/>
      <c r="LN43" s="221"/>
      <c r="LO43" s="221"/>
      <c r="LP43" s="221"/>
      <c r="LQ43" s="221"/>
      <c r="LR43" s="221"/>
      <c r="LS43" s="221"/>
      <c r="LT43" s="221"/>
      <c r="LU43" s="221"/>
      <c r="LV43" s="221"/>
      <c r="LW43" s="221"/>
      <c r="LX43" s="221"/>
      <c r="LY43" s="221"/>
      <c r="LZ43" s="221"/>
      <c r="MA43" s="221"/>
      <c r="MB43" s="221"/>
      <c r="MC43" s="221"/>
      <c r="MD43" s="221"/>
      <c r="ME43" s="221"/>
      <c r="MF43" s="221"/>
      <c r="MG43" s="221"/>
      <c r="MH43" s="221"/>
      <c r="MI43" s="221"/>
      <c r="MJ43" s="221"/>
      <c r="MK43" s="221"/>
      <c r="ML43" s="221"/>
      <c r="MM43" s="221"/>
      <c r="MN43" s="221"/>
      <c r="MO43" s="221"/>
      <c r="MP43" s="221"/>
      <c r="MQ43" s="221"/>
      <c r="MR43" s="221"/>
      <c r="MS43" s="221"/>
      <c r="MT43" s="221"/>
      <c r="MU43" s="221"/>
      <c r="MV43" s="221"/>
      <c r="MW43" s="221"/>
      <c r="MX43" s="221"/>
      <c r="MY43" s="221"/>
      <c r="MZ43" s="221"/>
      <c r="NA43" s="221"/>
      <c r="NB43" s="221"/>
      <c r="NC43" s="221"/>
      <c r="ND43" s="221"/>
      <c r="NE43" s="221"/>
      <c r="NF43" s="221"/>
      <c r="NG43" s="221"/>
      <c r="NH43" s="221"/>
      <c r="NI43" s="221"/>
      <c r="NJ43" s="221"/>
      <c r="NK43" s="221"/>
      <c r="NL43" s="221"/>
      <c r="NM43" s="221"/>
      <c r="NN43" s="221"/>
      <c r="NO43" s="221"/>
      <c r="NP43" s="221"/>
      <c r="NQ43" s="221"/>
      <c r="NR43" s="221"/>
      <c r="NS43" s="221"/>
      <c r="NT43" s="221"/>
      <c r="NU43" s="221"/>
      <c r="NV43" s="221"/>
      <c r="NW43" s="221"/>
      <c r="NX43" s="221"/>
      <c r="NY43" s="221"/>
      <c r="NZ43" s="221"/>
      <c r="OA43" s="221"/>
      <c r="OB43" s="221"/>
      <c r="OC43" s="221"/>
      <c r="OD43" s="221"/>
      <c r="OE43" s="221"/>
      <c r="OF43" s="221"/>
      <c r="OG43" s="221"/>
      <c r="OH43" s="221"/>
      <c r="OI43" s="221"/>
      <c r="OJ43" s="221"/>
      <c r="OK43" s="221"/>
      <c r="OL43" s="221"/>
      <c r="OM43" s="221"/>
      <c r="ON43" s="221"/>
      <c r="OO43" s="221"/>
      <c r="OP43" s="221"/>
      <c r="OQ43" s="221"/>
      <c r="OR43" s="221"/>
      <c r="OS43" s="221"/>
      <c r="OT43" s="221"/>
      <c r="OU43" s="221"/>
      <c r="OV43" s="221"/>
      <c r="OW43" s="221"/>
      <c r="OX43" s="221"/>
      <c r="OY43" s="221"/>
      <c r="OZ43" s="221"/>
      <c r="PA43" s="221"/>
      <c r="PB43" s="221"/>
      <c r="PC43" s="221"/>
      <c r="PD43" s="221"/>
      <c r="PE43" s="221"/>
      <c r="PF43" s="221"/>
      <c r="PG43" s="221"/>
      <c r="PH43" s="221"/>
      <c r="PI43" s="221"/>
      <c r="PJ43" s="221"/>
      <c r="PK43" s="221"/>
      <c r="PL43" s="221"/>
      <c r="PM43" s="221"/>
      <c r="PN43" s="221"/>
      <c r="PO43" s="221"/>
      <c r="PP43" s="221"/>
      <c r="PQ43" s="221"/>
      <c r="PR43" s="221"/>
      <c r="PS43" s="221"/>
      <c r="PT43" s="221"/>
      <c r="PU43" s="221"/>
      <c r="PV43" s="221"/>
      <c r="PW43" s="221"/>
      <c r="PX43" s="221"/>
      <c r="PY43" s="221"/>
      <c r="PZ43" s="221"/>
      <c r="QA43" s="221"/>
      <c r="QB43" s="221"/>
      <c r="QC43" s="221"/>
      <c r="QD43" s="221"/>
      <c r="QE43" s="221"/>
      <c r="QF43" s="221"/>
      <c r="QG43" s="221"/>
      <c r="QH43" s="221"/>
      <c r="QI43" s="221"/>
      <c r="QJ43" s="221"/>
      <c r="QK43" s="221"/>
      <c r="QL43" s="221"/>
      <c r="QM43" s="221"/>
      <c r="QN43" s="221"/>
      <c r="QO43" s="221"/>
      <c r="QP43" s="221"/>
      <c r="QQ43" s="221"/>
      <c r="QR43" s="221"/>
      <c r="QS43" s="221"/>
      <c r="QT43" s="221"/>
      <c r="QU43" s="221"/>
      <c r="QV43" s="221"/>
      <c r="QW43" s="221"/>
      <c r="QX43" s="221"/>
      <c r="QY43" s="221"/>
      <c r="QZ43" s="221"/>
      <c r="RA43" s="221"/>
      <c r="RB43" s="221"/>
      <c r="RC43" s="221"/>
      <c r="RD43" s="221"/>
      <c r="RE43" s="221"/>
      <c r="RF43" s="221"/>
      <c r="RG43" s="221"/>
      <c r="RH43" s="221"/>
      <c r="RI43" s="221"/>
      <c r="RJ43" s="221"/>
      <c r="RK43" s="221"/>
      <c r="RL43" s="221"/>
      <c r="RM43" s="221"/>
      <c r="RN43" s="221"/>
      <c r="RO43" s="221"/>
      <c r="RP43" s="221"/>
      <c r="RQ43" s="221"/>
      <c r="RR43" s="221"/>
      <c r="RS43" s="221"/>
      <c r="RT43" s="221"/>
      <c r="RU43" s="221"/>
      <c r="RV43" s="221"/>
      <c r="RW43" s="221"/>
      <c r="RX43" s="221"/>
      <c r="RY43" s="221"/>
      <c r="RZ43" s="221"/>
      <c r="SA43" s="221"/>
      <c r="SB43" s="221"/>
      <c r="SC43" s="221"/>
      <c r="SD43" s="221"/>
      <c r="SE43" s="221"/>
      <c r="SF43" s="221"/>
      <c r="SG43" s="221"/>
      <c r="SH43" s="221"/>
      <c r="SI43" s="221"/>
      <c r="SJ43" s="221"/>
      <c r="SK43" s="221"/>
      <c r="SL43" s="221"/>
      <c r="SM43" s="221"/>
      <c r="SN43" s="221"/>
      <c r="SO43" s="221"/>
      <c r="SP43" s="221"/>
      <c r="SQ43" s="221"/>
      <c r="SR43" s="221"/>
      <c r="SS43" s="221"/>
      <c r="ST43" s="221"/>
      <c r="SU43" s="221"/>
      <c r="SV43" s="221"/>
      <c r="SW43" s="221"/>
      <c r="SX43" s="221"/>
      <c r="SY43" s="221"/>
      <c r="SZ43" s="221"/>
      <c r="TA43" s="221"/>
      <c r="TB43" s="221"/>
      <c r="TC43" s="221"/>
      <c r="TD43" s="221"/>
      <c r="TE43" s="221"/>
      <c r="TF43" s="221"/>
      <c r="TG43" s="221"/>
      <c r="TH43" s="221"/>
      <c r="TI43" s="221"/>
      <c r="TJ43" s="221"/>
      <c r="TK43" s="221"/>
      <c r="TL43" s="221"/>
      <c r="TM43" s="221"/>
      <c r="TN43" s="221"/>
      <c r="TO43" s="221"/>
      <c r="TP43" s="221"/>
      <c r="TQ43" s="221"/>
      <c r="TR43" s="221"/>
      <c r="TS43" s="221"/>
      <c r="TT43" s="221"/>
      <c r="TU43" s="221"/>
      <c r="TV43" s="221"/>
      <c r="TW43" s="221"/>
      <c r="TX43" s="221"/>
      <c r="TY43" s="221"/>
      <c r="TZ43" s="221"/>
      <c r="UA43" s="221"/>
      <c r="UB43" s="221"/>
      <c r="UC43" s="221"/>
      <c r="UD43" s="221"/>
      <c r="UE43" s="221"/>
      <c r="UF43" s="221"/>
      <c r="UG43" s="221"/>
      <c r="UH43" s="221"/>
      <c r="UI43" s="221"/>
      <c r="UJ43" s="221"/>
      <c r="UK43" s="221"/>
      <c r="UL43" s="221"/>
      <c r="UM43" s="221"/>
      <c r="UN43" s="221"/>
      <c r="UO43" s="221"/>
      <c r="UP43" s="221"/>
      <c r="UQ43" s="221"/>
      <c r="UR43" s="221"/>
      <c r="US43" s="221"/>
      <c r="UT43" s="221"/>
      <c r="UU43" s="221"/>
      <c r="UV43" s="221"/>
      <c r="UW43" s="221"/>
      <c r="UX43" s="221"/>
      <c r="UY43" s="221"/>
      <c r="UZ43" s="221"/>
      <c r="VA43" s="221"/>
      <c r="VB43" s="221"/>
      <c r="VC43" s="221"/>
      <c r="VD43" s="221"/>
      <c r="VE43" s="221"/>
      <c r="VF43" s="221"/>
      <c r="VG43" s="221"/>
      <c r="VH43" s="221"/>
      <c r="VI43" s="221"/>
      <c r="VJ43" s="221"/>
      <c r="VK43" s="221"/>
      <c r="VL43" s="221"/>
      <c r="VM43" s="221"/>
      <c r="VN43" s="221"/>
      <c r="VO43" s="221"/>
      <c r="VP43" s="221"/>
      <c r="VQ43" s="221"/>
      <c r="VR43" s="221"/>
      <c r="VS43" s="221"/>
      <c r="VT43" s="221"/>
      <c r="VU43" s="221"/>
      <c r="VV43" s="221"/>
      <c r="VW43" s="221"/>
      <c r="VX43" s="221"/>
      <c r="VY43" s="221"/>
      <c r="VZ43" s="221"/>
      <c r="WA43" s="221"/>
      <c r="WB43" s="221"/>
      <c r="WC43" s="221"/>
      <c r="WD43" s="221"/>
      <c r="WE43" s="221"/>
      <c r="WF43" s="221"/>
      <c r="WG43" s="221"/>
      <c r="WH43" s="221"/>
      <c r="WI43" s="221"/>
      <c r="WJ43" s="221"/>
      <c r="WK43" s="221"/>
      <c r="WL43" s="221"/>
      <c r="WM43" s="221"/>
      <c r="WN43" s="221"/>
      <c r="WO43" s="221"/>
      <c r="WP43" s="221"/>
      <c r="WQ43" s="221"/>
      <c r="WR43" s="221"/>
      <c r="WS43" s="221"/>
      <c r="WT43" s="221"/>
      <c r="WU43" s="221"/>
      <c r="WV43" s="221"/>
      <c r="WW43" s="221"/>
      <c r="WX43" s="221"/>
      <c r="WY43" s="221"/>
      <c r="WZ43" s="221"/>
      <c r="XA43" s="221"/>
      <c r="XB43" s="221"/>
      <c r="XC43" s="221"/>
      <c r="XD43" s="221"/>
      <c r="XE43" s="221"/>
      <c r="XF43" s="221"/>
      <c r="XG43" s="221"/>
      <c r="XH43" s="221"/>
      <c r="XI43" s="221"/>
      <c r="XJ43" s="221"/>
      <c r="XK43" s="221"/>
      <c r="XL43" s="221"/>
      <c r="XM43" s="221"/>
      <c r="XN43" s="221"/>
      <c r="XO43" s="221"/>
      <c r="XP43" s="221"/>
      <c r="XQ43" s="221"/>
      <c r="XR43" s="221"/>
      <c r="XS43" s="221"/>
      <c r="XT43" s="221"/>
      <c r="XU43" s="221"/>
      <c r="XV43" s="221"/>
      <c r="XW43" s="221"/>
      <c r="XX43" s="221"/>
      <c r="XY43" s="221"/>
      <c r="XZ43" s="221"/>
      <c r="YA43" s="221"/>
      <c r="YB43" s="221"/>
      <c r="YC43" s="221"/>
      <c r="YD43" s="221"/>
      <c r="YE43" s="221"/>
      <c r="YF43" s="221"/>
      <c r="YG43" s="221"/>
      <c r="YH43" s="221"/>
      <c r="YI43" s="221"/>
      <c r="YJ43" s="221"/>
      <c r="YK43" s="221"/>
      <c r="YL43" s="221"/>
      <c r="YM43" s="221"/>
      <c r="YN43" s="221"/>
      <c r="YO43" s="221"/>
      <c r="YP43" s="221"/>
      <c r="YQ43" s="221"/>
      <c r="YR43" s="221"/>
      <c r="YS43" s="221"/>
      <c r="YT43" s="221"/>
      <c r="YU43" s="221"/>
      <c r="YV43" s="221"/>
      <c r="YW43" s="221"/>
      <c r="YX43" s="221"/>
      <c r="YY43" s="221"/>
      <c r="YZ43" s="221"/>
      <c r="ZA43" s="221"/>
      <c r="ZB43" s="221"/>
      <c r="ZC43" s="221"/>
      <c r="ZD43" s="221"/>
      <c r="ZE43" s="221"/>
      <c r="ZF43" s="221"/>
      <c r="ZG43" s="221"/>
      <c r="ZH43" s="221"/>
      <c r="ZI43" s="221"/>
      <c r="ZJ43" s="221"/>
      <c r="ZK43" s="221"/>
      <c r="ZL43" s="221"/>
      <c r="ZM43" s="221"/>
      <c r="ZN43" s="221"/>
      <c r="ZO43" s="221"/>
      <c r="ZP43" s="221"/>
      <c r="ZQ43" s="221"/>
      <c r="ZR43" s="221"/>
      <c r="ZS43" s="221"/>
      <c r="ZT43" s="221"/>
      <c r="ZU43" s="221"/>
      <c r="ZV43" s="221"/>
      <c r="ZW43" s="221"/>
      <c r="ZX43" s="221"/>
      <c r="ZY43" s="221"/>
      <c r="ZZ43" s="221"/>
      <c r="AAA43" s="221"/>
      <c r="AAB43" s="221"/>
      <c r="AAC43" s="221"/>
      <c r="AAD43" s="221"/>
      <c r="AAE43" s="221"/>
      <c r="AAF43" s="221"/>
      <c r="AAG43" s="221"/>
      <c r="AAH43" s="221"/>
      <c r="AAI43" s="221"/>
      <c r="AAJ43" s="221"/>
      <c r="AAK43" s="221"/>
      <c r="AAL43" s="221"/>
      <c r="AAM43" s="221"/>
      <c r="AAN43" s="221"/>
      <c r="AAO43" s="221"/>
      <c r="AAP43" s="221"/>
      <c r="AAQ43" s="221"/>
      <c r="AAR43" s="221"/>
      <c r="AAS43" s="221"/>
      <c r="AAT43" s="221"/>
      <c r="AAU43" s="221"/>
      <c r="AAV43" s="221"/>
      <c r="AAW43" s="221"/>
      <c r="AAX43" s="221"/>
      <c r="AAY43" s="221"/>
      <c r="AAZ43" s="221"/>
      <c r="ABA43" s="221"/>
      <c r="ABB43" s="221"/>
      <c r="ABC43" s="221"/>
      <c r="ABD43" s="221"/>
      <c r="ABE43" s="221"/>
      <c r="ABF43" s="221"/>
      <c r="ABG43" s="221"/>
      <c r="ABH43" s="221"/>
      <c r="ABI43" s="221"/>
      <c r="ABJ43" s="221"/>
      <c r="ABK43" s="221"/>
      <c r="ABL43" s="221"/>
      <c r="ABM43" s="221"/>
      <c r="ABN43" s="221"/>
      <c r="ABO43" s="221"/>
      <c r="ABP43" s="221"/>
      <c r="ABQ43" s="221"/>
      <c r="ABR43" s="221"/>
      <c r="ABS43" s="221"/>
      <c r="ABT43" s="221"/>
      <c r="ABU43" s="221"/>
      <c r="ABV43" s="221"/>
      <c r="ABW43" s="221"/>
      <c r="ABX43" s="221"/>
      <c r="ABY43" s="221"/>
      <c r="ABZ43" s="221"/>
      <c r="ACA43" s="221"/>
      <c r="ACB43" s="221"/>
      <c r="ACC43" s="221"/>
      <c r="ACD43" s="221"/>
      <c r="ACE43" s="221"/>
      <c r="ACF43" s="221"/>
      <c r="ACG43" s="221"/>
      <c r="ACH43" s="221"/>
      <c r="ACI43" s="221"/>
      <c r="ACJ43" s="221"/>
      <c r="ACK43" s="221"/>
      <c r="ACL43" s="221"/>
      <c r="ACM43" s="221"/>
      <c r="ACN43" s="221"/>
      <c r="ACO43" s="221"/>
      <c r="ACP43" s="221"/>
      <c r="ACQ43" s="221"/>
      <c r="ACR43" s="221"/>
      <c r="ACS43" s="221"/>
      <c r="ACT43" s="221"/>
      <c r="ACU43" s="221"/>
      <c r="ACV43" s="221"/>
      <c r="ACW43" s="221"/>
      <c r="ACX43" s="221"/>
      <c r="ACY43" s="221"/>
      <c r="ACZ43" s="221"/>
      <c r="ADA43" s="221"/>
      <c r="ADB43" s="221"/>
      <c r="ADC43" s="221"/>
      <c r="ADD43" s="221"/>
      <c r="ADE43" s="221"/>
      <c r="ADF43" s="221"/>
      <c r="ADG43" s="221"/>
      <c r="ADH43" s="221"/>
      <c r="ADI43" s="221"/>
      <c r="ADJ43" s="221"/>
      <c r="ADK43" s="221"/>
      <c r="ADL43" s="221"/>
      <c r="ADM43" s="221"/>
      <c r="ADN43" s="221"/>
      <c r="ADO43" s="221"/>
      <c r="ADP43" s="221"/>
      <c r="ADQ43" s="221"/>
      <c r="ADR43" s="221"/>
      <c r="ADS43" s="221"/>
      <c r="ADT43" s="221"/>
      <c r="ADU43" s="221"/>
      <c r="ADV43" s="221"/>
      <c r="ADW43" s="221"/>
      <c r="ADX43" s="221"/>
      <c r="ADY43" s="221"/>
      <c r="ADZ43" s="221"/>
      <c r="AEA43" s="221"/>
      <c r="AEB43" s="221"/>
      <c r="AEC43" s="221"/>
      <c r="AED43" s="221"/>
      <c r="AEE43" s="221"/>
      <c r="AEF43" s="221"/>
      <c r="AEG43" s="221"/>
      <c r="AEH43" s="221"/>
      <c r="AEI43" s="221"/>
      <c r="AEJ43" s="221"/>
      <c r="AEK43" s="221"/>
      <c r="AEL43" s="221"/>
      <c r="AEM43" s="221"/>
      <c r="AEN43" s="221"/>
      <c r="AEO43" s="221"/>
      <c r="AEP43" s="221"/>
      <c r="AEQ43" s="221"/>
      <c r="AER43" s="221"/>
      <c r="AES43" s="221"/>
      <c r="AET43" s="221"/>
      <c r="AEU43" s="221"/>
      <c r="AEV43" s="221"/>
      <c r="AEW43" s="221"/>
      <c r="AEX43" s="221"/>
      <c r="AEY43" s="221"/>
      <c r="AEZ43" s="221"/>
      <c r="AFA43" s="221"/>
      <c r="AFB43" s="221"/>
      <c r="AFC43" s="221"/>
      <c r="AFD43" s="221"/>
      <c r="AFE43" s="221"/>
      <c r="AFF43" s="221"/>
      <c r="AFG43" s="221"/>
      <c r="AFH43" s="221"/>
      <c r="AFI43" s="221"/>
      <c r="AFJ43" s="221"/>
      <c r="AFK43" s="221"/>
      <c r="AFL43" s="221"/>
      <c r="AFM43" s="221"/>
      <c r="AFN43" s="221"/>
      <c r="AFO43" s="221"/>
      <c r="AFP43" s="221"/>
      <c r="AFQ43" s="221"/>
      <c r="AFR43" s="221"/>
      <c r="AFS43" s="221"/>
      <c r="AFT43" s="221"/>
      <c r="AFU43" s="221"/>
      <c r="AFV43" s="221"/>
      <c r="AFW43" s="221"/>
      <c r="AFX43" s="221"/>
      <c r="AFY43" s="221"/>
      <c r="AFZ43" s="221"/>
      <c r="AGA43" s="221"/>
      <c r="AGB43" s="221"/>
      <c r="AGC43" s="221"/>
      <c r="AGD43" s="221"/>
      <c r="AGE43" s="221"/>
      <c r="AGF43" s="221"/>
      <c r="AGG43" s="221"/>
      <c r="AGH43" s="221"/>
      <c r="AGI43" s="221"/>
      <c r="AGJ43" s="221"/>
      <c r="AGK43" s="221"/>
      <c r="AGL43" s="221"/>
      <c r="AGM43" s="221"/>
      <c r="AGN43" s="221"/>
      <c r="AGO43" s="221"/>
      <c r="AGP43" s="221"/>
      <c r="AGQ43" s="221"/>
      <c r="AGR43" s="221"/>
      <c r="AGS43" s="221"/>
      <c r="AGT43" s="221"/>
      <c r="AGU43" s="221"/>
      <c r="AGV43" s="221"/>
      <c r="AGW43" s="221"/>
      <c r="AGX43" s="221"/>
      <c r="AGY43" s="221"/>
      <c r="AGZ43" s="221"/>
      <c r="AHA43" s="221"/>
      <c r="AHB43" s="221"/>
      <c r="AHC43" s="221"/>
      <c r="AHD43" s="221"/>
      <c r="AHE43" s="221"/>
      <c r="AHF43" s="221"/>
      <c r="AHG43" s="221"/>
      <c r="AHH43" s="221"/>
      <c r="AHI43" s="221"/>
      <c r="AHJ43" s="221"/>
      <c r="AHK43" s="221"/>
      <c r="AHL43" s="221"/>
      <c r="AHM43" s="221"/>
      <c r="AHN43" s="221"/>
      <c r="AHO43" s="221"/>
      <c r="AHP43" s="221"/>
      <c r="AHQ43" s="221"/>
      <c r="AHR43" s="221"/>
      <c r="AHS43" s="221"/>
      <c r="AHT43" s="221"/>
      <c r="AHU43" s="221"/>
      <c r="AHV43" s="221"/>
      <c r="AHW43" s="221"/>
      <c r="AHX43" s="221"/>
      <c r="AHY43" s="221"/>
      <c r="AHZ43" s="221"/>
      <c r="AIA43" s="221"/>
      <c r="AIB43" s="221"/>
      <c r="AIC43" s="221"/>
      <c r="AID43" s="221"/>
      <c r="AIE43" s="221"/>
      <c r="AIF43" s="221"/>
      <c r="AIG43" s="221"/>
      <c r="AIH43" s="221"/>
      <c r="AII43" s="221"/>
      <c r="AIJ43" s="221"/>
      <c r="AIK43" s="221"/>
      <c r="AIL43" s="221"/>
      <c r="AIM43" s="221"/>
      <c r="AIN43" s="221"/>
      <c r="AIO43" s="221"/>
      <c r="AIP43" s="221"/>
      <c r="AIQ43" s="221"/>
      <c r="AIR43" s="221"/>
      <c r="AIS43" s="221"/>
      <c r="AIT43" s="221"/>
      <c r="AIU43" s="221"/>
      <c r="AIV43" s="221"/>
      <c r="AIW43" s="221"/>
      <c r="AIX43" s="221"/>
      <c r="AIY43" s="221"/>
      <c r="AIZ43" s="221"/>
      <c r="AJA43" s="221"/>
      <c r="AJB43" s="221"/>
      <c r="AJC43" s="221"/>
      <c r="AJD43" s="221"/>
      <c r="AJE43" s="221"/>
      <c r="AJF43" s="221"/>
      <c r="AJG43" s="221"/>
      <c r="AJH43" s="221"/>
      <c r="AJI43" s="221"/>
      <c r="AJJ43" s="221"/>
      <c r="AJK43" s="221"/>
      <c r="AJL43" s="221"/>
      <c r="AJM43" s="221"/>
      <c r="AJN43" s="221"/>
      <c r="AJO43" s="221"/>
      <c r="AJP43" s="221"/>
      <c r="AJQ43" s="221"/>
      <c r="AJR43" s="221"/>
      <c r="AJS43" s="221"/>
      <c r="AJT43" s="221"/>
      <c r="AJU43" s="221"/>
      <c r="AJV43" s="221"/>
      <c r="AJW43" s="221"/>
      <c r="AJX43" s="221"/>
      <c r="AJY43" s="221"/>
      <c r="AJZ43" s="221"/>
      <c r="AKA43" s="221"/>
      <c r="AKB43" s="221"/>
      <c r="AKC43" s="221"/>
      <c r="AKD43" s="221"/>
      <c r="AKE43" s="221"/>
      <c r="AKF43" s="221"/>
      <c r="AKG43" s="221"/>
      <c r="AKH43" s="221"/>
      <c r="AKI43" s="221"/>
      <c r="AKJ43" s="221"/>
      <c r="AKK43" s="221"/>
      <c r="AKL43" s="221"/>
      <c r="AKM43" s="221"/>
      <c r="AKN43" s="221"/>
      <c r="AKO43" s="221"/>
      <c r="AKP43" s="221"/>
      <c r="AKQ43" s="221"/>
      <c r="AKR43" s="221"/>
      <c r="AKS43" s="221"/>
      <c r="AKT43" s="221"/>
      <c r="AKU43" s="221"/>
      <c r="AKV43" s="221"/>
      <c r="AKW43" s="221"/>
      <c r="AKX43" s="221"/>
      <c r="AKY43" s="221"/>
      <c r="AKZ43" s="221"/>
      <c r="ALA43" s="221"/>
      <c r="ALB43" s="221"/>
      <c r="ALC43" s="221"/>
      <c r="ALD43" s="221"/>
      <c r="ALE43" s="221"/>
      <c r="ALF43" s="221"/>
      <c r="ALG43" s="221"/>
      <c r="ALH43" s="221"/>
      <c r="ALI43" s="221"/>
      <c r="ALJ43" s="221"/>
      <c r="ALK43" s="221"/>
      <c r="ALL43" s="221"/>
      <c r="ALM43" s="221"/>
      <c r="ALN43" s="221"/>
      <c r="ALO43" s="221"/>
      <c r="ALP43" s="221"/>
      <c r="ALQ43" s="221"/>
      <c r="ALR43" s="221"/>
      <c r="ALS43" s="221"/>
      <c r="ALT43" s="221"/>
      <c r="ALU43" s="221"/>
      <c r="ALV43" s="221"/>
      <c r="ALW43" s="221"/>
      <c r="ALX43" s="221"/>
      <c r="ALY43" s="221"/>
      <c r="ALZ43" s="221"/>
      <c r="AMA43" s="221"/>
      <c r="AMB43" s="221"/>
      <c r="AMC43" s="221"/>
      <c r="AMD43" s="221"/>
      <c r="AME43" s="221"/>
      <c r="AMF43" s="221"/>
      <c r="AMG43" s="221"/>
      <c r="AMH43" s="221"/>
      <c r="AMI43" s="221"/>
      <c r="AMJ43" s="221"/>
      <c r="AMK43" s="221"/>
    </row>
    <row r="44" spans="1:1025" s="236" customFormat="1" ht="15.75" customHeight="1" x14ac:dyDescent="0.25">
      <c r="A44" s="234" t="s">
        <v>106</v>
      </c>
      <c r="B44" s="234" t="s">
        <v>146</v>
      </c>
      <c r="C44" s="235" t="str">
        <f>'common foods'!$D$67</f>
        <v>03069</v>
      </c>
      <c r="D44" s="232">
        <v>2038</v>
      </c>
      <c r="E44" s="232">
        <v>26.1</v>
      </c>
      <c r="F44" s="232">
        <v>10.3</v>
      </c>
      <c r="G44" s="232">
        <v>56.8</v>
      </c>
      <c r="H44" s="232">
        <v>0.2</v>
      </c>
      <c r="I44" s="232">
        <v>0</v>
      </c>
      <c r="J44" s="232">
        <v>6.2</v>
      </c>
      <c r="K44" s="232">
        <v>0</v>
      </c>
      <c r="L44" s="222" t="s">
        <v>458</v>
      </c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1025" s="236" customFormat="1" ht="15.75" customHeight="1" x14ac:dyDescent="0.25">
      <c r="A45" s="221" t="s">
        <v>258</v>
      </c>
      <c r="B45" s="221" t="s">
        <v>265</v>
      </c>
      <c r="C45" s="227" t="str">
        <f>'common foods'!D125</f>
        <v>06091</v>
      </c>
      <c r="D45" s="224">
        <v>3697.78</v>
      </c>
      <c r="E45" s="224">
        <v>99.94</v>
      </c>
      <c r="F45" s="224">
        <v>7.1660000000000004</v>
      </c>
      <c r="G45" s="224">
        <v>0</v>
      </c>
      <c r="H45" s="224">
        <v>0</v>
      </c>
      <c r="I45" s="224">
        <v>0</v>
      </c>
      <c r="J45" s="224">
        <v>0</v>
      </c>
      <c r="K45" s="224">
        <v>0</v>
      </c>
      <c r="L45" s="221"/>
      <c r="M45" s="221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 spans="1:1025" s="236" customFormat="1" ht="18" customHeight="1" x14ac:dyDescent="0.25">
      <c r="A46" s="221" t="s">
        <v>271</v>
      </c>
      <c r="B46" s="221" t="s">
        <v>332</v>
      </c>
      <c r="C46" s="227" t="str">
        <f>'common foods'!$D$157</f>
        <v>08103</v>
      </c>
      <c r="D46" s="224">
        <v>1700</v>
      </c>
      <c r="E46" s="224">
        <v>0</v>
      </c>
      <c r="F46" s="224">
        <v>0</v>
      </c>
      <c r="G46" s="224">
        <v>100</v>
      </c>
      <c r="H46" s="224">
        <v>100</v>
      </c>
      <c r="I46" s="224">
        <v>0</v>
      </c>
      <c r="J46" s="224">
        <v>0</v>
      </c>
      <c r="K46" s="224">
        <v>0</v>
      </c>
      <c r="L46" s="221"/>
      <c r="M46" s="221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spans="1:1025" s="236" customFormat="1" ht="15.75" customHeight="1" x14ac:dyDescent="0.25">
      <c r="A47" s="221" t="s">
        <v>348</v>
      </c>
      <c r="B47" s="221" t="str">
        <f>'common foods'!C173</f>
        <v>tea</v>
      </c>
      <c r="C47" s="227" t="str">
        <f>'common foods'!D173</f>
        <v>09111</v>
      </c>
      <c r="D47" s="224">
        <v>0</v>
      </c>
      <c r="E47" s="224">
        <v>0</v>
      </c>
      <c r="F47" s="224">
        <v>0</v>
      </c>
      <c r="G47" s="224">
        <v>0</v>
      </c>
      <c r="H47" s="224">
        <v>0</v>
      </c>
      <c r="I47" s="224">
        <v>0</v>
      </c>
      <c r="J47" s="224">
        <v>0</v>
      </c>
      <c r="K47" s="224">
        <v>0</v>
      </c>
      <c r="L47" s="221"/>
      <c r="M47" s="221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1025" s="221" customFormat="1" x14ac:dyDescent="0.25">
      <c r="A48" s="221" t="s">
        <v>348</v>
      </c>
      <c r="B48" s="221" t="str">
        <f>'common foods'!C174</f>
        <v>coffee</v>
      </c>
      <c r="C48" s="227" t="str">
        <f>'common foods'!D174</f>
        <v>09112</v>
      </c>
      <c r="D48" s="224">
        <v>0</v>
      </c>
      <c r="E48" s="224">
        <v>0</v>
      </c>
      <c r="F48" s="224">
        <v>0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</row>
    <row r="49" spans="1:1025" s="225" customFormat="1" x14ac:dyDescent="0.25">
      <c r="A49" s="221" t="s">
        <v>348</v>
      </c>
      <c r="B49" s="221" t="str">
        <f>'common foods'!C175</f>
        <v>water</v>
      </c>
      <c r="C49" s="227" t="str">
        <f>'common foods'!D175</f>
        <v>09113</v>
      </c>
      <c r="D49" s="224">
        <v>0</v>
      </c>
      <c r="E49" s="224">
        <v>0</v>
      </c>
      <c r="F49" s="224">
        <v>0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  <c r="CE49" s="221"/>
      <c r="CF49" s="221"/>
      <c r="CG49" s="221"/>
      <c r="CH49" s="221"/>
      <c r="CI49" s="221"/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1"/>
      <c r="DL49" s="221"/>
      <c r="DM49" s="221"/>
      <c r="DN49" s="221"/>
      <c r="DO49" s="221"/>
      <c r="DP49" s="221"/>
      <c r="DQ49" s="221"/>
      <c r="DR49" s="221"/>
      <c r="DS49" s="221"/>
      <c r="DT49" s="221"/>
      <c r="DU49" s="221"/>
      <c r="DV49" s="221"/>
      <c r="DW49" s="221"/>
      <c r="DX49" s="221"/>
      <c r="DY49" s="221"/>
      <c r="DZ49" s="221"/>
      <c r="EA49" s="221"/>
      <c r="EB49" s="221"/>
      <c r="EC49" s="221"/>
      <c r="ED49" s="221"/>
      <c r="EE49" s="221"/>
      <c r="EF49" s="221"/>
      <c r="EG49" s="221"/>
      <c r="EH49" s="221"/>
      <c r="EI49" s="221"/>
      <c r="EJ49" s="221"/>
      <c r="EK49" s="221"/>
      <c r="EL49" s="221"/>
      <c r="EM49" s="221"/>
      <c r="EN49" s="221"/>
      <c r="EO49" s="221"/>
      <c r="EP49" s="221"/>
      <c r="EQ49" s="221"/>
      <c r="ER49" s="221"/>
      <c r="ES49" s="221"/>
      <c r="ET49" s="221"/>
      <c r="EU49" s="221"/>
      <c r="EV49" s="221"/>
      <c r="EW49" s="221"/>
      <c r="EX49" s="221"/>
      <c r="EY49" s="221"/>
      <c r="EZ49" s="221"/>
      <c r="FA49" s="221"/>
      <c r="FB49" s="221"/>
      <c r="FC49" s="221"/>
      <c r="FD49" s="221"/>
      <c r="FE49" s="221"/>
      <c r="FF49" s="221"/>
      <c r="FG49" s="221"/>
      <c r="FH49" s="221"/>
      <c r="FI49" s="221"/>
      <c r="FJ49" s="221"/>
      <c r="FK49" s="221"/>
      <c r="FL49" s="221"/>
      <c r="FM49" s="221"/>
      <c r="FN49" s="221"/>
      <c r="FO49" s="221"/>
      <c r="FP49" s="221"/>
      <c r="FQ49" s="221"/>
      <c r="FR49" s="221"/>
      <c r="FS49" s="221"/>
      <c r="FT49" s="221"/>
      <c r="FU49" s="221"/>
      <c r="FV49" s="221"/>
      <c r="FW49" s="221"/>
      <c r="FX49" s="221"/>
      <c r="FY49" s="221"/>
      <c r="FZ49" s="221"/>
      <c r="GA49" s="221"/>
      <c r="GB49" s="221"/>
      <c r="GC49" s="221"/>
      <c r="GD49" s="221"/>
      <c r="GE49" s="221"/>
      <c r="GF49" s="221"/>
      <c r="GG49" s="221"/>
      <c r="GH49" s="221"/>
      <c r="GI49" s="221"/>
      <c r="GJ49" s="221"/>
      <c r="GK49" s="221"/>
      <c r="GL49" s="221"/>
      <c r="GM49" s="221"/>
      <c r="GN49" s="221"/>
      <c r="GO49" s="221"/>
      <c r="GP49" s="221"/>
      <c r="GQ49" s="221"/>
      <c r="GR49" s="221"/>
      <c r="GS49" s="221"/>
      <c r="GT49" s="221"/>
      <c r="GU49" s="221"/>
      <c r="GV49" s="221"/>
      <c r="GW49" s="221"/>
      <c r="GX49" s="221"/>
      <c r="GY49" s="221"/>
      <c r="GZ49" s="221"/>
      <c r="HA49" s="221"/>
      <c r="HB49" s="221"/>
      <c r="HC49" s="221"/>
      <c r="HD49" s="221"/>
      <c r="HE49" s="221"/>
      <c r="HF49" s="221"/>
      <c r="HG49" s="221"/>
      <c r="HH49" s="221"/>
      <c r="HI49" s="221"/>
      <c r="HJ49" s="221"/>
      <c r="HK49" s="221"/>
      <c r="HL49" s="221"/>
      <c r="HM49" s="221"/>
      <c r="HN49" s="221"/>
      <c r="HO49" s="221"/>
      <c r="HP49" s="221"/>
      <c r="HQ49" s="221"/>
      <c r="HR49" s="221"/>
      <c r="HS49" s="221"/>
      <c r="HT49" s="221"/>
      <c r="HU49" s="221"/>
      <c r="HV49" s="221"/>
      <c r="HW49" s="221"/>
      <c r="HX49" s="221"/>
      <c r="HY49" s="221"/>
      <c r="HZ49" s="221"/>
      <c r="IA49" s="221"/>
      <c r="IB49" s="221"/>
      <c r="IC49" s="221"/>
      <c r="ID49" s="221"/>
      <c r="IE49" s="221"/>
      <c r="IF49" s="221"/>
      <c r="IG49" s="221"/>
      <c r="IH49" s="221"/>
      <c r="II49" s="221"/>
      <c r="IJ49" s="221"/>
      <c r="IK49" s="221"/>
      <c r="IL49" s="221"/>
      <c r="IM49" s="221"/>
      <c r="IN49" s="221"/>
      <c r="IO49" s="221"/>
      <c r="IP49" s="221"/>
      <c r="IQ49" s="221"/>
      <c r="IR49" s="221"/>
      <c r="IS49" s="221"/>
      <c r="IT49" s="221"/>
      <c r="IU49" s="221"/>
      <c r="IV49" s="221"/>
      <c r="IW49" s="221"/>
      <c r="IX49" s="221"/>
      <c r="IY49" s="221"/>
      <c r="IZ49" s="221"/>
      <c r="JA49" s="221"/>
      <c r="JB49" s="221"/>
      <c r="JC49" s="221"/>
      <c r="JD49" s="221"/>
      <c r="JE49" s="221"/>
      <c r="JF49" s="221"/>
      <c r="JG49" s="221"/>
      <c r="JH49" s="221"/>
      <c r="JI49" s="221"/>
      <c r="JJ49" s="221"/>
      <c r="JK49" s="221"/>
      <c r="JL49" s="221"/>
      <c r="JM49" s="221"/>
      <c r="JN49" s="221"/>
      <c r="JO49" s="221"/>
      <c r="JP49" s="221"/>
      <c r="JQ49" s="221"/>
      <c r="JR49" s="221"/>
      <c r="JS49" s="221"/>
      <c r="JT49" s="221"/>
      <c r="JU49" s="221"/>
      <c r="JV49" s="221"/>
      <c r="JW49" s="221"/>
      <c r="JX49" s="221"/>
      <c r="JY49" s="221"/>
      <c r="JZ49" s="221"/>
      <c r="KA49" s="221"/>
      <c r="KB49" s="221"/>
      <c r="KC49" s="221"/>
      <c r="KD49" s="221"/>
      <c r="KE49" s="221"/>
      <c r="KF49" s="221"/>
      <c r="KG49" s="221"/>
      <c r="KH49" s="221"/>
      <c r="KI49" s="221"/>
      <c r="KJ49" s="221"/>
      <c r="KK49" s="221"/>
      <c r="KL49" s="221"/>
      <c r="KM49" s="221"/>
      <c r="KN49" s="221"/>
      <c r="KO49" s="221"/>
      <c r="KP49" s="221"/>
      <c r="KQ49" s="221"/>
      <c r="KR49" s="221"/>
      <c r="KS49" s="221"/>
      <c r="KT49" s="221"/>
      <c r="KU49" s="221"/>
      <c r="KV49" s="221"/>
      <c r="KW49" s="221"/>
      <c r="KX49" s="221"/>
      <c r="KY49" s="221"/>
      <c r="KZ49" s="221"/>
      <c r="LA49" s="221"/>
      <c r="LB49" s="221"/>
      <c r="LC49" s="221"/>
      <c r="LD49" s="221"/>
      <c r="LE49" s="221"/>
      <c r="LF49" s="221"/>
      <c r="LG49" s="221"/>
      <c r="LH49" s="221"/>
      <c r="LI49" s="221"/>
      <c r="LJ49" s="221"/>
      <c r="LK49" s="221"/>
      <c r="LL49" s="221"/>
      <c r="LM49" s="221"/>
      <c r="LN49" s="221"/>
      <c r="LO49" s="221"/>
      <c r="LP49" s="221"/>
      <c r="LQ49" s="221"/>
      <c r="LR49" s="221"/>
      <c r="LS49" s="221"/>
      <c r="LT49" s="221"/>
      <c r="LU49" s="221"/>
      <c r="LV49" s="221"/>
      <c r="LW49" s="221"/>
      <c r="LX49" s="221"/>
      <c r="LY49" s="221"/>
      <c r="LZ49" s="221"/>
      <c r="MA49" s="221"/>
      <c r="MB49" s="221"/>
      <c r="MC49" s="221"/>
      <c r="MD49" s="221"/>
      <c r="ME49" s="221"/>
      <c r="MF49" s="221"/>
      <c r="MG49" s="221"/>
      <c r="MH49" s="221"/>
      <c r="MI49" s="221"/>
      <c r="MJ49" s="221"/>
      <c r="MK49" s="221"/>
      <c r="ML49" s="221"/>
      <c r="MM49" s="221"/>
      <c r="MN49" s="221"/>
      <c r="MO49" s="221"/>
      <c r="MP49" s="221"/>
      <c r="MQ49" s="221"/>
      <c r="MR49" s="221"/>
      <c r="MS49" s="221"/>
      <c r="MT49" s="221"/>
      <c r="MU49" s="221"/>
      <c r="MV49" s="221"/>
      <c r="MW49" s="221"/>
      <c r="MX49" s="221"/>
      <c r="MY49" s="221"/>
      <c r="MZ49" s="221"/>
      <c r="NA49" s="221"/>
      <c r="NB49" s="221"/>
      <c r="NC49" s="221"/>
      <c r="ND49" s="221"/>
      <c r="NE49" s="221"/>
      <c r="NF49" s="221"/>
      <c r="NG49" s="221"/>
      <c r="NH49" s="221"/>
      <c r="NI49" s="221"/>
      <c r="NJ49" s="221"/>
      <c r="NK49" s="221"/>
      <c r="NL49" s="221"/>
      <c r="NM49" s="221"/>
      <c r="NN49" s="221"/>
      <c r="NO49" s="221"/>
      <c r="NP49" s="221"/>
      <c r="NQ49" s="221"/>
      <c r="NR49" s="221"/>
      <c r="NS49" s="221"/>
      <c r="NT49" s="221"/>
      <c r="NU49" s="221"/>
      <c r="NV49" s="221"/>
      <c r="NW49" s="221"/>
      <c r="NX49" s="221"/>
      <c r="NY49" s="221"/>
      <c r="NZ49" s="221"/>
      <c r="OA49" s="221"/>
      <c r="OB49" s="221"/>
      <c r="OC49" s="221"/>
      <c r="OD49" s="221"/>
      <c r="OE49" s="221"/>
      <c r="OF49" s="221"/>
      <c r="OG49" s="221"/>
      <c r="OH49" s="221"/>
      <c r="OI49" s="221"/>
      <c r="OJ49" s="221"/>
      <c r="OK49" s="221"/>
      <c r="OL49" s="221"/>
      <c r="OM49" s="221"/>
      <c r="ON49" s="221"/>
      <c r="OO49" s="221"/>
      <c r="OP49" s="221"/>
      <c r="OQ49" s="221"/>
      <c r="OR49" s="221"/>
      <c r="OS49" s="221"/>
      <c r="OT49" s="221"/>
      <c r="OU49" s="221"/>
      <c r="OV49" s="221"/>
      <c r="OW49" s="221"/>
      <c r="OX49" s="221"/>
      <c r="OY49" s="221"/>
      <c r="OZ49" s="221"/>
      <c r="PA49" s="221"/>
      <c r="PB49" s="221"/>
      <c r="PC49" s="221"/>
      <c r="PD49" s="221"/>
      <c r="PE49" s="221"/>
      <c r="PF49" s="221"/>
      <c r="PG49" s="221"/>
      <c r="PH49" s="221"/>
      <c r="PI49" s="221"/>
      <c r="PJ49" s="221"/>
      <c r="PK49" s="221"/>
      <c r="PL49" s="221"/>
      <c r="PM49" s="221"/>
      <c r="PN49" s="221"/>
      <c r="PO49" s="221"/>
      <c r="PP49" s="221"/>
      <c r="PQ49" s="221"/>
      <c r="PR49" s="221"/>
      <c r="PS49" s="221"/>
      <c r="PT49" s="221"/>
      <c r="PU49" s="221"/>
      <c r="PV49" s="221"/>
      <c r="PW49" s="221"/>
      <c r="PX49" s="221"/>
      <c r="PY49" s="221"/>
      <c r="PZ49" s="221"/>
      <c r="QA49" s="221"/>
      <c r="QB49" s="221"/>
      <c r="QC49" s="221"/>
      <c r="QD49" s="221"/>
      <c r="QE49" s="221"/>
      <c r="QF49" s="221"/>
      <c r="QG49" s="221"/>
      <c r="QH49" s="221"/>
      <c r="QI49" s="221"/>
      <c r="QJ49" s="221"/>
      <c r="QK49" s="221"/>
      <c r="QL49" s="221"/>
      <c r="QM49" s="221"/>
      <c r="QN49" s="221"/>
      <c r="QO49" s="221"/>
      <c r="QP49" s="221"/>
      <c r="QQ49" s="221"/>
      <c r="QR49" s="221"/>
      <c r="QS49" s="221"/>
      <c r="QT49" s="221"/>
      <c r="QU49" s="221"/>
      <c r="QV49" s="221"/>
      <c r="QW49" s="221"/>
      <c r="QX49" s="221"/>
      <c r="QY49" s="221"/>
      <c r="QZ49" s="221"/>
      <c r="RA49" s="221"/>
      <c r="RB49" s="221"/>
      <c r="RC49" s="221"/>
      <c r="RD49" s="221"/>
      <c r="RE49" s="221"/>
      <c r="RF49" s="221"/>
      <c r="RG49" s="221"/>
      <c r="RH49" s="221"/>
      <c r="RI49" s="221"/>
      <c r="RJ49" s="221"/>
      <c r="RK49" s="221"/>
      <c r="RL49" s="221"/>
      <c r="RM49" s="221"/>
      <c r="RN49" s="221"/>
      <c r="RO49" s="221"/>
      <c r="RP49" s="221"/>
      <c r="RQ49" s="221"/>
      <c r="RR49" s="221"/>
      <c r="RS49" s="221"/>
      <c r="RT49" s="221"/>
      <c r="RU49" s="221"/>
      <c r="RV49" s="221"/>
      <c r="RW49" s="221"/>
      <c r="RX49" s="221"/>
      <c r="RY49" s="221"/>
      <c r="RZ49" s="221"/>
      <c r="SA49" s="221"/>
      <c r="SB49" s="221"/>
      <c r="SC49" s="221"/>
      <c r="SD49" s="221"/>
      <c r="SE49" s="221"/>
      <c r="SF49" s="221"/>
      <c r="SG49" s="221"/>
      <c r="SH49" s="221"/>
      <c r="SI49" s="221"/>
      <c r="SJ49" s="221"/>
      <c r="SK49" s="221"/>
      <c r="SL49" s="221"/>
      <c r="SM49" s="221"/>
      <c r="SN49" s="221"/>
      <c r="SO49" s="221"/>
      <c r="SP49" s="221"/>
      <c r="SQ49" s="221"/>
      <c r="SR49" s="221"/>
      <c r="SS49" s="221"/>
      <c r="ST49" s="221"/>
      <c r="SU49" s="221"/>
      <c r="SV49" s="221"/>
      <c r="SW49" s="221"/>
      <c r="SX49" s="221"/>
      <c r="SY49" s="221"/>
      <c r="SZ49" s="221"/>
      <c r="TA49" s="221"/>
      <c r="TB49" s="221"/>
      <c r="TC49" s="221"/>
      <c r="TD49" s="221"/>
      <c r="TE49" s="221"/>
      <c r="TF49" s="221"/>
      <c r="TG49" s="221"/>
      <c r="TH49" s="221"/>
      <c r="TI49" s="221"/>
      <c r="TJ49" s="221"/>
      <c r="TK49" s="221"/>
      <c r="TL49" s="221"/>
      <c r="TM49" s="221"/>
      <c r="TN49" s="221"/>
      <c r="TO49" s="221"/>
      <c r="TP49" s="221"/>
      <c r="TQ49" s="221"/>
      <c r="TR49" s="221"/>
      <c r="TS49" s="221"/>
      <c r="TT49" s="221"/>
      <c r="TU49" s="221"/>
      <c r="TV49" s="221"/>
      <c r="TW49" s="221"/>
      <c r="TX49" s="221"/>
      <c r="TY49" s="221"/>
      <c r="TZ49" s="221"/>
      <c r="UA49" s="221"/>
      <c r="UB49" s="221"/>
      <c r="UC49" s="221"/>
      <c r="UD49" s="221"/>
      <c r="UE49" s="221"/>
      <c r="UF49" s="221"/>
      <c r="UG49" s="221"/>
      <c r="UH49" s="221"/>
      <c r="UI49" s="221"/>
      <c r="UJ49" s="221"/>
      <c r="UK49" s="221"/>
      <c r="UL49" s="221"/>
      <c r="UM49" s="221"/>
      <c r="UN49" s="221"/>
      <c r="UO49" s="221"/>
      <c r="UP49" s="221"/>
      <c r="UQ49" s="221"/>
      <c r="UR49" s="221"/>
      <c r="US49" s="221"/>
      <c r="UT49" s="221"/>
      <c r="UU49" s="221"/>
      <c r="UV49" s="221"/>
      <c r="UW49" s="221"/>
      <c r="UX49" s="221"/>
      <c r="UY49" s="221"/>
      <c r="UZ49" s="221"/>
      <c r="VA49" s="221"/>
      <c r="VB49" s="221"/>
      <c r="VC49" s="221"/>
      <c r="VD49" s="221"/>
      <c r="VE49" s="221"/>
      <c r="VF49" s="221"/>
      <c r="VG49" s="221"/>
      <c r="VH49" s="221"/>
      <c r="VI49" s="221"/>
      <c r="VJ49" s="221"/>
      <c r="VK49" s="221"/>
      <c r="VL49" s="221"/>
      <c r="VM49" s="221"/>
      <c r="VN49" s="221"/>
      <c r="VO49" s="221"/>
      <c r="VP49" s="221"/>
      <c r="VQ49" s="221"/>
      <c r="VR49" s="221"/>
      <c r="VS49" s="221"/>
      <c r="VT49" s="221"/>
      <c r="VU49" s="221"/>
      <c r="VV49" s="221"/>
      <c r="VW49" s="221"/>
      <c r="VX49" s="221"/>
      <c r="VY49" s="221"/>
      <c r="VZ49" s="221"/>
      <c r="WA49" s="221"/>
      <c r="WB49" s="221"/>
      <c r="WC49" s="221"/>
      <c r="WD49" s="221"/>
      <c r="WE49" s="221"/>
      <c r="WF49" s="221"/>
      <c r="WG49" s="221"/>
      <c r="WH49" s="221"/>
      <c r="WI49" s="221"/>
      <c r="WJ49" s="221"/>
      <c r="WK49" s="221"/>
      <c r="WL49" s="221"/>
      <c r="WM49" s="221"/>
      <c r="WN49" s="221"/>
      <c r="WO49" s="221"/>
      <c r="WP49" s="221"/>
      <c r="WQ49" s="221"/>
      <c r="WR49" s="221"/>
      <c r="WS49" s="221"/>
      <c r="WT49" s="221"/>
      <c r="WU49" s="221"/>
      <c r="WV49" s="221"/>
      <c r="WW49" s="221"/>
      <c r="WX49" s="221"/>
      <c r="WY49" s="221"/>
      <c r="WZ49" s="221"/>
      <c r="XA49" s="221"/>
      <c r="XB49" s="221"/>
      <c r="XC49" s="221"/>
      <c r="XD49" s="221"/>
      <c r="XE49" s="221"/>
      <c r="XF49" s="221"/>
      <c r="XG49" s="221"/>
      <c r="XH49" s="221"/>
      <c r="XI49" s="221"/>
      <c r="XJ49" s="221"/>
      <c r="XK49" s="221"/>
      <c r="XL49" s="221"/>
      <c r="XM49" s="221"/>
      <c r="XN49" s="221"/>
      <c r="XO49" s="221"/>
      <c r="XP49" s="221"/>
      <c r="XQ49" s="221"/>
      <c r="XR49" s="221"/>
      <c r="XS49" s="221"/>
      <c r="XT49" s="221"/>
      <c r="XU49" s="221"/>
      <c r="XV49" s="221"/>
      <c r="XW49" s="221"/>
      <c r="XX49" s="221"/>
      <c r="XY49" s="221"/>
      <c r="XZ49" s="221"/>
      <c r="YA49" s="221"/>
      <c r="YB49" s="221"/>
      <c r="YC49" s="221"/>
      <c r="YD49" s="221"/>
      <c r="YE49" s="221"/>
      <c r="YF49" s="221"/>
      <c r="YG49" s="221"/>
      <c r="YH49" s="221"/>
      <c r="YI49" s="221"/>
      <c r="YJ49" s="221"/>
      <c r="YK49" s="221"/>
      <c r="YL49" s="221"/>
      <c r="YM49" s="221"/>
      <c r="YN49" s="221"/>
      <c r="YO49" s="221"/>
      <c r="YP49" s="221"/>
      <c r="YQ49" s="221"/>
      <c r="YR49" s="221"/>
      <c r="YS49" s="221"/>
      <c r="YT49" s="221"/>
      <c r="YU49" s="221"/>
      <c r="YV49" s="221"/>
      <c r="YW49" s="221"/>
      <c r="YX49" s="221"/>
      <c r="YY49" s="221"/>
      <c r="YZ49" s="221"/>
      <c r="ZA49" s="221"/>
      <c r="ZB49" s="221"/>
      <c r="ZC49" s="221"/>
      <c r="ZD49" s="221"/>
      <c r="ZE49" s="221"/>
      <c r="ZF49" s="221"/>
      <c r="ZG49" s="221"/>
      <c r="ZH49" s="221"/>
      <c r="ZI49" s="221"/>
      <c r="ZJ49" s="221"/>
      <c r="ZK49" s="221"/>
      <c r="ZL49" s="221"/>
      <c r="ZM49" s="221"/>
      <c r="ZN49" s="221"/>
      <c r="ZO49" s="221"/>
      <c r="ZP49" s="221"/>
      <c r="ZQ49" s="221"/>
      <c r="ZR49" s="221"/>
      <c r="ZS49" s="221"/>
      <c r="ZT49" s="221"/>
      <c r="ZU49" s="221"/>
      <c r="ZV49" s="221"/>
      <c r="ZW49" s="221"/>
      <c r="ZX49" s="221"/>
      <c r="ZY49" s="221"/>
      <c r="ZZ49" s="221"/>
      <c r="AAA49" s="221"/>
      <c r="AAB49" s="221"/>
      <c r="AAC49" s="221"/>
      <c r="AAD49" s="221"/>
      <c r="AAE49" s="221"/>
      <c r="AAF49" s="221"/>
      <c r="AAG49" s="221"/>
      <c r="AAH49" s="221"/>
      <c r="AAI49" s="221"/>
      <c r="AAJ49" s="221"/>
      <c r="AAK49" s="221"/>
      <c r="AAL49" s="221"/>
      <c r="AAM49" s="221"/>
      <c r="AAN49" s="221"/>
      <c r="AAO49" s="221"/>
      <c r="AAP49" s="221"/>
      <c r="AAQ49" s="221"/>
      <c r="AAR49" s="221"/>
      <c r="AAS49" s="221"/>
      <c r="AAT49" s="221"/>
      <c r="AAU49" s="221"/>
      <c r="AAV49" s="221"/>
      <c r="AAW49" s="221"/>
      <c r="AAX49" s="221"/>
      <c r="AAY49" s="221"/>
      <c r="AAZ49" s="221"/>
      <c r="ABA49" s="221"/>
      <c r="ABB49" s="221"/>
      <c r="ABC49" s="221"/>
      <c r="ABD49" s="221"/>
      <c r="ABE49" s="221"/>
      <c r="ABF49" s="221"/>
      <c r="ABG49" s="221"/>
      <c r="ABH49" s="221"/>
      <c r="ABI49" s="221"/>
      <c r="ABJ49" s="221"/>
      <c r="ABK49" s="221"/>
      <c r="ABL49" s="221"/>
      <c r="ABM49" s="221"/>
      <c r="ABN49" s="221"/>
      <c r="ABO49" s="221"/>
      <c r="ABP49" s="221"/>
      <c r="ABQ49" s="221"/>
      <c r="ABR49" s="221"/>
      <c r="ABS49" s="221"/>
      <c r="ABT49" s="221"/>
      <c r="ABU49" s="221"/>
      <c r="ABV49" s="221"/>
      <c r="ABW49" s="221"/>
      <c r="ABX49" s="221"/>
      <c r="ABY49" s="221"/>
      <c r="ABZ49" s="221"/>
      <c r="ACA49" s="221"/>
      <c r="ACB49" s="221"/>
      <c r="ACC49" s="221"/>
      <c r="ACD49" s="221"/>
      <c r="ACE49" s="221"/>
      <c r="ACF49" s="221"/>
      <c r="ACG49" s="221"/>
      <c r="ACH49" s="221"/>
      <c r="ACI49" s="221"/>
      <c r="ACJ49" s="221"/>
      <c r="ACK49" s="221"/>
      <c r="ACL49" s="221"/>
      <c r="ACM49" s="221"/>
      <c r="ACN49" s="221"/>
      <c r="ACO49" s="221"/>
      <c r="ACP49" s="221"/>
      <c r="ACQ49" s="221"/>
      <c r="ACR49" s="221"/>
      <c r="ACS49" s="221"/>
      <c r="ACT49" s="221"/>
      <c r="ACU49" s="221"/>
      <c r="ACV49" s="221"/>
      <c r="ACW49" s="221"/>
      <c r="ACX49" s="221"/>
      <c r="ACY49" s="221"/>
      <c r="ACZ49" s="221"/>
      <c r="ADA49" s="221"/>
      <c r="ADB49" s="221"/>
      <c r="ADC49" s="221"/>
      <c r="ADD49" s="221"/>
      <c r="ADE49" s="221"/>
      <c r="ADF49" s="221"/>
      <c r="ADG49" s="221"/>
      <c r="ADH49" s="221"/>
      <c r="ADI49" s="221"/>
      <c r="ADJ49" s="221"/>
      <c r="ADK49" s="221"/>
      <c r="ADL49" s="221"/>
      <c r="ADM49" s="221"/>
      <c r="ADN49" s="221"/>
      <c r="ADO49" s="221"/>
      <c r="ADP49" s="221"/>
      <c r="ADQ49" s="221"/>
      <c r="ADR49" s="221"/>
      <c r="ADS49" s="221"/>
      <c r="ADT49" s="221"/>
      <c r="ADU49" s="221"/>
      <c r="ADV49" s="221"/>
      <c r="ADW49" s="221"/>
      <c r="ADX49" s="221"/>
      <c r="ADY49" s="221"/>
      <c r="ADZ49" s="221"/>
      <c r="AEA49" s="221"/>
      <c r="AEB49" s="221"/>
      <c r="AEC49" s="221"/>
      <c r="AED49" s="221"/>
      <c r="AEE49" s="221"/>
      <c r="AEF49" s="221"/>
      <c r="AEG49" s="221"/>
      <c r="AEH49" s="221"/>
      <c r="AEI49" s="221"/>
      <c r="AEJ49" s="221"/>
      <c r="AEK49" s="221"/>
      <c r="AEL49" s="221"/>
      <c r="AEM49" s="221"/>
      <c r="AEN49" s="221"/>
      <c r="AEO49" s="221"/>
      <c r="AEP49" s="221"/>
      <c r="AEQ49" s="221"/>
      <c r="AER49" s="221"/>
      <c r="AES49" s="221"/>
      <c r="AET49" s="221"/>
      <c r="AEU49" s="221"/>
      <c r="AEV49" s="221"/>
      <c r="AEW49" s="221"/>
      <c r="AEX49" s="221"/>
      <c r="AEY49" s="221"/>
      <c r="AEZ49" s="221"/>
      <c r="AFA49" s="221"/>
      <c r="AFB49" s="221"/>
      <c r="AFC49" s="221"/>
      <c r="AFD49" s="221"/>
      <c r="AFE49" s="221"/>
      <c r="AFF49" s="221"/>
      <c r="AFG49" s="221"/>
      <c r="AFH49" s="221"/>
      <c r="AFI49" s="221"/>
      <c r="AFJ49" s="221"/>
      <c r="AFK49" s="221"/>
      <c r="AFL49" s="221"/>
      <c r="AFM49" s="221"/>
      <c r="AFN49" s="221"/>
      <c r="AFO49" s="221"/>
      <c r="AFP49" s="221"/>
      <c r="AFQ49" s="221"/>
      <c r="AFR49" s="221"/>
      <c r="AFS49" s="221"/>
      <c r="AFT49" s="221"/>
      <c r="AFU49" s="221"/>
      <c r="AFV49" s="221"/>
      <c r="AFW49" s="221"/>
      <c r="AFX49" s="221"/>
      <c r="AFY49" s="221"/>
      <c r="AFZ49" s="221"/>
      <c r="AGA49" s="221"/>
      <c r="AGB49" s="221"/>
      <c r="AGC49" s="221"/>
      <c r="AGD49" s="221"/>
      <c r="AGE49" s="221"/>
      <c r="AGF49" s="221"/>
      <c r="AGG49" s="221"/>
      <c r="AGH49" s="221"/>
      <c r="AGI49" s="221"/>
      <c r="AGJ49" s="221"/>
      <c r="AGK49" s="221"/>
      <c r="AGL49" s="221"/>
      <c r="AGM49" s="221"/>
      <c r="AGN49" s="221"/>
      <c r="AGO49" s="221"/>
      <c r="AGP49" s="221"/>
      <c r="AGQ49" s="221"/>
      <c r="AGR49" s="221"/>
      <c r="AGS49" s="221"/>
      <c r="AGT49" s="221"/>
      <c r="AGU49" s="221"/>
      <c r="AGV49" s="221"/>
      <c r="AGW49" s="221"/>
      <c r="AGX49" s="221"/>
      <c r="AGY49" s="221"/>
      <c r="AGZ49" s="221"/>
      <c r="AHA49" s="221"/>
      <c r="AHB49" s="221"/>
      <c r="AHC49" s="221"/>
      <c r="AHD49" s="221"/>
      <c r="AHE49" s="221"/>
      <c r="AHF49" s="221"/>
      <c r="AHG49" s="221"/>
      <c r="AHH49" s="221"/>
      <c r="AHI49" s="221"/>
      <c r="AHJ49" s="221"/>
      <c r="AHK49" s="221"/>
      <c r="AHL49" s="221"/>
      <c r="AHM49" s="221"/>
      <c r="AHN49" s="221"/>
      <c r="AHO49" s="221"/>
      <c r="AHP49" s="221"/>
      <c r="AHQ49" s="221"/>
      <c r="AHR49" s="221"/>
      <c r="AHS49" s="221"/>
      <c r="AHT49" s="221"/>
      <c r="AHU49" s="221"/>
      <c r="AHV49" s="221"/>
      <c r="AHW49" s="221"/>
      <c r="AHX49" s="221"/>
      <c r="AHY49" s="221"/>
      <c r="AHZ49" s="221"/>
      <c r="AIA49" s="221"/>
      <c r="AIB49" s="221"/>
      <c r="AIC49" s="221"/>
      <c r="AID49" s="221"/>
      <c r="AIE49" s="221"/>
      <c r="AIF49" s="221"/>
      <c r="AIG49" s="221"/>
      <c r="AIH49" s="221"/>
      <c r="AII49" s="221"/>
      <c r="AIJ49" s="221"/>
      <c r="AIK49" s="221"/>
      <c r="AIL49" s="221"/>
      <c r="AIM49" s="221"/>
      <c r="AIN49" s="221"/>
      <c r="AIO49" s="221"/>
      <c r="AIP49" s="221"/>
      <c r="AIQ49" s="221"/>
      <c r="AIR49" s="221"/>
      <c r="AIS49" s="221"/>
      <c r="AIT49" s="221"/>
      <c r="AIU49" s="221"/>
      <c r="AIV49" s="221"/>
      <c r="AIW49" s="221"/>
      <c r="AIX49" s="221"/>
      <c r="AIY49" s="221"/>
      <c r="AIZ49" s="221"/>
      <c r="AJA49" s="221"/>
      <c r="AJB49" s="221"/>
      <c r="AJC49" s="221"/>
      <c r="AJD49" s="221"/>
      <c r="AJE49" s="221"/>
      <c r="AJF49" s="221"/>
      <c r="AJG49" s="221"/>
      <c r="AJH49" s="221"/>
      <c r="AJI49" s="221"/>
      <c r="AJJ49" s="221"/>
      <c r="AJK49" s="221"/>
      <c r="AJL49" s="221"/>
      <c r="AJM49" s="221"/>
      <c r="AJN49" s="221"/>
      <c r="AJO49" s="221"/>
      <c r="AJP49" s="221"/>
      <c r="AJQ49" s="221"/>
      <c r="AJR49" s="221"/>
      <c r="AJS49" s="221"/>
      <c r="AJT49" s="221"/>
      <c r="AJU49" s="221"/>
      <c r="AJV49" s="221"/>
      <c r="AJW49" s="221"/>
      <c r="AJX49" s="221"/>
      <c r="AJY49" s="221"/>
      <c r="AJZ49" s="221"/>
      <c r="AKA49" s="221"/>
      <c r="AKB49" s="221"/>
      <c r="AKC49" s="221"/>
      <c r="AKD49" s="221"/>
      <c r="AKE49" s="221"/>
      <c r="AKF49" s="221"/>
      <c r="AKG49" s="221"/>
      <c r="AKH49" s="221"/>
      <c r="AKI49" s="221"/>
      <c r="AKJ49" s="221"/>
      <c r="AKK49" s="221"/>
      <c r="AKL49" s="221"/>
      <c r="AKM49" s="221"/>
      <c r="AKN49" s="221"/>
      <c r="AKO49" s="221"/>
      <c r="AKP49" s="221"/>
      <c r="AKQ49" s="221"/>
      <c r="AKR49" s="221"/>
      <c r="AKS49" s="221"/>
      <c r="AKT49" s="221"/>
      <c r="AKU49" s="221"/>
      <c r="AKV49" s="221"/>
      <c r="AKW49" s="221"/>
      <c r="AKX49" s="221"/>
      <c r="AKY49" s="221"/>
      <c r="AKZ49" s="221"/>
      <c r="ALA49" s="221"/>
      <c r="ALB49" s="221"/>
      <c r="ALC49" s="221"/>
      <c r="ALD49" s="221"/>
      <c r="ALE49" s="221"/>
      <c r="ALF49" s="221"/>
      <c r="ALG49" s="221"/>
      <c r="ALH49" s="221"/>
      <c r="ALI49" s="221"/>
      <c r="ALJ49" s="221"/>
      <c r="ALK49" s="221"/>
      <c r="ALL49" s="221"/>
      <c r="ALM49" s="221"/>
      <c r="ALN49" s="221"/>
      <c r="ALO49" s="221"/>
      <c r="ALP49" s="221"/>
      <c r="ALQ49" s="221"/>
      <c r="ALR49" s="221"/>
      <c r="ALS49" s="221"/>
      <c r="ALT49" s="221"/>
      <c r="ALU49" s="221"/>
      <c r="ALV49" s="221"/>
      <c r="ALW49" s="221"/>
      <c r="ALX49" s="221"/>
      <c r="ALY49" s="221"/>
      <c r="ALZ49" s="221"/>
      <c r="AMA49" s="221"/>
      <c r="AMB49" s="221"/>
      <c r="AMC49" s="221"/>
      <c r="AMD49" s="221"/>
      <c r="AME49" s="221"/>
      <c r="AMF49" s="221"/>
      <c r="AMG49" s="221"/>
      <c r="AMH49" s="221"/>
      <c r="AMI49" s="221"/>
      <c r="AMJ49" s="221"/>
      <c r="AMK49" s="221"/>
    </row>
    <row r="50" spans="1:1025" s="225" customFormat="1" x14ac:dyDescent="0.25">
      <c r="A50" s="221" t="s">
        <v>402</v>
      </c>
      <c r="B50" s="221" t="str">
        <f>'common foods'!C192</f>
        <v>Vitamin B12</v>
      </c>
      <c r="C50" s="227">
        <f>'common foods'!$D$192</f>
        <v>12001</v>
      </c>
      <c r="D50" s="224">
        <v>0</v>
      </c>
      <c r="E50" s="227">
        <v>0</v>
      </c>
      <c r="F50" s="223">
        <v>0</v>
      </c>
      <c r="G50" s="227">
        <v>0</v>
      </c>
      <c r="H50" s="223">
        <v>0</v>
      </c>
      <c r="I50" s="227">
        <v>0</v>
      </c>
      <c r="J50" s="227">
        <v>0</v>
      </c>
      <c r="K50" s="227">
        <v>0</v>
      </c>
      <c r="L50" s="221" t="s">
        <v>464</v>
      </c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221"/>
      <c r="GJ50" s="221"/>
      <c r="GK50" s="221"/>
      <c r="GL50" s="221"/>
      <c r="GM50" s="221"/>
      <c r="GN50" s="221"/>
      <c r="GO50" s="221"/>
      <c r="GP50" s="221"/>
      <c r="GQ50" s="221"/>
      <c r="GR50" s="221"/>
      <c r="GS50" s="221"/>
      <c r="GT50" s="221"/>
      <c r="GU50" s="221"/>
      <c r="GV50" s="221"/>
      <c r="GW50" s="221"/>
      <c r="GX50" s="221"/>
      <c r="GY50" s="221"/>
      <c r="GZ50" s="221"/>
      <c r="HA50" s="221"/>
      <c r="HB50" s="221"/>
      <c r="HC50" s="221"/>
      <c r="HD50" s="221"/>
      <c r="HE50" s="221"/>
      <c r="HF50" s="221"/>
      <c r="HG50" s="221"/>
      <c r="HH50" s="221"/>
      <c r="HI50" s="221"/>
      <c r="HJ50" s="221"/>
      <c r="HK50" s="221"/>
      <c r="HL50" s="221"/>
      <c r="HM50" s="221"/>
      <c r="HN50" s="221"/>
      <c r="HO50" s="221"/>
      <c r="HP50" s="221"/>
      <c r="HQ50" s="221"/>
      <c r="HR50" s="221"/>
      <c r="HS50" s="221"/>
      <c r="HT50" s="221"/>
      <c r="HU50" s="221"/>
      <c r="HV50" s="221"/>
      <c r="HW50" s="221"/>
      <c r="HX50" s="221"/>
      <c r="HY50" s="221"/>
      <c r="HZ50" s="221"/>
      <c r="IA50" s="221"/>
      <c r="IB50" s="221"/>
      <c r="IC50" s="221"/>
      <c r="ID50" s="221"/>
      <c r="IE50" s="221"/>
      <c r="IF50" s="221"/>
      <c r="IG50" s="221"/>
      <c r="IH50" s="221"/>
      <c r="II50" s="221"/>
      <c r="IJ50" s="221"/>
      <c r="IK50" s="221"/>
      <c r="IL50" s="221"/>
      <c r="IM50" s="221"/>
      <c r="IN50" s="221"/>
      <c r="IO50" s="221"/>
      <c r="IP50" s="221"/>
      <c r="IQ50" s="221"/>
      <c r="IR50" s="221"/>
      <c r="IS50" s="221"/>
      <c r="IT50" s="221"/>
      <c r="IU50" s="221"/>
      <c r="IV50" s="221"/>
      <c r="IW50" s="221"/>
      <c r="IX50" s="221"/>
      <c r="IY50" s="221"/>
      <c r="IZ50" s="221"/>
      <c r="JA50" s="221"/>
      <c r="JB50" s="221"/>
      <c r="JC50" s="221"/>
      <c r="JD50" s="221"/>
      <c r="JE50" s="221"/>
      <c r="JF50" s="221"/>
      <c r="JG50" s="221"/>
      <c r="JH50" s="221"/>
      <c r="JI50" s="221"/>
      <c r="JJ50" s="221"/>
      <c r="JK50" s="221"/>
      <c r="JL50" s="221"/>
      <c r="JM50" s="221"/>
      <c r="JN50" s="221"/>
      <c r="JO50" s="221"/>
      <c r="JP50" s="221"/>
      <c r="JQ50" s="221"/>
      <c r="JR50" s="221"/>
      <c r="JS50" s="221"/>
      <c r="JT50" s="221"/>
      <c r="JU50" s="221"/>
      <c r="JV50" s="221"/>
      <c r="JW50" s="221"/>
      <c r="JX50" s="221"/>
      <c r="JY50" s="221"/>
      <c r="JZ50" s="221"/>
      <c r="KA50" s="221"/>
      <c r="KB50" s="221"/>
      <c r="KC50" s="221"/>
      <c r="KD50" s="221"/>
      <c r="KE50" s="221"/>
      <c r="KF50" s="221"/>
      <c r="KG50" s="221"/>
      <c r="KH50" s="221"/>
      <c r="KI50" s="221"/>
      <c r="KJ50" s="221"/>
      <c r="KK50" s="221"/>
      <c r="KL50" s="221"/>
      <c r="KM50" s="221"/>
      <c r="KN50" s="221"/>
      <c r="KO50" s="221"/>
      <c r="KP50" s="221"/>
      <c r="KQ50" s="221"/>
      <c r="KR50" s="221"/>
      <c r="KS50" s="221"/>
      <c r="KT50" s="221"/>
      <c r="KU50" s="221"/>
      <c r="KV50" s="221"/>
      <c r="KW50" s="221"/>
      <c r="KX50" s="221"/>
      <c r="KY50" s="221"/>
      <c r="KZ50" s="221"/>
      <c r="LA50" s="221"/>
      <c r="LB50" s="221"/>
      <c r="LC50" s="221"/>
      <c r="LD50" s="221"/>
      <c r="LE50" s="221"/>
      <c r="LF50" s="221"/>
      <c r="LG50" s="221"/>
      <c r="LH50" s="221"/>
      <c r="LI50" s="221"/>
      <c r="LJ50" s="221"/>
      <c r="LK50" s="221"/>
      <c r="LL50" s="221"/>
      <c r="LM50" s="221"/>
      <c r="LN50" s="221"/>
      <c r="LO50" s="221"/>
      <c r="LP50" s="221"/>
      <c r="LQ50" s="221"/>
      <c r="LR50" s="221"/>
      <c r="LS50" s="221"/>
      <c r="LT50" s="221"/>
      <c r="LU50" s="221"/>
      <c r="LV50" s="221"/>
      <c r="LW50" s="221"/>
      <c r="LX50" s="221"/>
      <c r="LY50" s="221"/>
      <c r="LZ50" s="221"/>
      <c r="MA50" s="221"/>
      <c r="MB50" s="221"/>
      <c r="MC50" s="221"/>
      <c r="MD50" s="221"/>
      <c r="ME50" s="221"/>
      <c r="MF50" s="221"/>
      <c r="MG50" s="221"/>
      <c r="MH50" s="221"/>
      <c r="MI50" s="221"/>
      <c r="MJ50" s="221"/>
      <c r="MK50" s="221"/>
      <c r="ML50" s="221"/>
      <c r="MM50" s="221"/>
      <c r="MN50" s="221"/>
      <c r="MO50" s="221"/>
      <c r="MP50" s="221"/>
      <c r="MQ50" s="221"/>
      <c r="MR50" s="221"/>
      <c r="MS50" s="221"/>
      <c r="MT50" s="221"/>
      <c r="MU50" s="221"/>
      <c r="MV50" s="221"/>
      <c r="MW50" s="221"/>
      <c r="MX50" s="221"/>
      <c r="MY50" s="221"/>
      <c r="MZ50" s="221"/>
      <c r="NA50" s="221"/>
      <c r="NB50" s="221"/>
      <c r="NC50" s="221"/>
      <c r="ND50" s="221"/>
      <c r="NE50" s="221"/>
      <c r="NF50" s="221"/>
      <c r="NG50" s="221"/>
      <c r="NH50" s="221"/>
      <c r="NI50" s="221"/>
      <c r="NJ50" s="221"/>
      <c r="NK50" s="221"/>
      <c r="NL50" s="221"/>
      <c r="NM50" s="221"/>
      <c r="NN50" s="221"/>
      <c r="NO50" s="221"/>
      <c r="NP50" s="221"/>
      <c r="NQ50" s="221"/>
      <c r="NR50" s="221"/>
      <c r="NS50" s="221"/>
      <c r="NT50" s="221"/>
      <c r="NU50" s="221"/>
      <c r="NV50" s="221"/>
      <c r="NW50" s="221"/>
      <c r="NX50" s="221"/>
      <c r="NY50" s="221"/>
      <c r="NZ50" s="221"/>
      <c r="OA50" s="221"/>
      <c r="OB50" s="221"/>
      <c r="OC50" s="221"/>
      <c r="OD50" s="221"/>
      <c r="OE50" s="221"/>
      <c r="OF50" s="221"/>
      <c r="OG50" s="221"/>
      <c r="OH50" s="221"/>
      <c r="OI50" s="221"/>
      <c r="OJ50" s="221"/>
      <c r="OK50" s="221"/>
      <c r="OL50" s="221"/>
      <c r="OM50" s="221"/>
      <c r="ON50" s="221"/>
      <c r="OO50" s="221"/>
      <c r="OP50" s="221"/>
      <c r="OQ50" s="221"/>
      <c r="OR50" s="221"/>
      <c r="OS50" s="221"/>
      <c r="OT50" s="221"/>
      <c r="OU50" s="221"/>
      <c r="OV50" s="221"/>
      <c r="OW50" s="221"/>
      <c r="OX50" s="221"/>
      <c r="OY50" s="221"/>
      <c r="OZ50" s="221"/>
      <c r="PA50" s="221"/>
      <c r="PB50" s="221"/>
      <c r="PC50" s="221"/>
      <c r="PD50" s="221"/>
      <c r="PE50" s="221"/>
      <c r="PF50" s="221"/>
      <c r="PG50" s="221"/>
      <c r="PH50" s="221"/>
      <c r="PI50" s="221"/>
      <c r="PJ50" s="221"/>
      <c r="PK50" s="221"/>
      <c r="PL50" s="221"/>
      <c r="PM50" s="221"/>
      <c r="PN50" s="221"/>
      <c r="PO50" s="221"/>
      <c r="PP50" s="221"/>
      <c r="PQ50" s="221"/>
      <c r="PR50" s="221"/>
      <c r="PS50" s="221"/>
      <c r="PT50" s="221"/>
      <c r="PU50" s="221"/>
      <c r="PV50" s="221"/>
      <c r="PW50" s="221"/>
      <c r="PX50" s="221"/>
      <c r="PY50" s="221"/>
      <c r="PZ50" s="221"/>
      <c r="QA50" s="221"/>
      <c r="QB50" s="221"/>
      <c r="QC50" s="221"/>
      <c r="QD50" s="221"/>
      <c r="QE50" s="221"/>
      <c r="QF50" s="221"/>
      <c r="QG50" s="221"/>
      <c r="QH50" s="221"/>
      <c r="QI50" s="221"/>
      <c r="QJ50" s="221"/>
      <c r="QK50" s="221"/>
      <c r="QL50" s="221"/>
      <c r="QM50" s="221"/>
      <c r="QN50" s="221"/>
      <c r="QO50" s="221"/>
      <c r="QP50" s="221"/>
      <c r="QQ50" s="221"/>
      <c r="QR50" s="221"/>
      <c r="QS50" s="221"/>
      <c r="QT50" s="221"/>
      <c r="QU50" s="221"/>
      <c r="QV50" s="221"/>
      <c r="QW50" s="221"/>
      <c r="QX50" s="221"/>
      <c r="QY50" s="221"/>
      <c r="QZ50" s="221"/>
      <c r="RA50" s="221"/>
      <c r="RB50" s="221"/>
      <c r="RC50" s="221"/>
      <c r="RD50" s="221"/>
      <c r="RE50" s="221"/>
      <c r="RF50" s="221"/>
      <c r="RG50" s="221"/>
      <c r="RH50" s="221"/>
      <c r="RI50" s="221"/>
      <c r="RJ50" s="221"/>
      <c r="RK50" s="221"/>
      <c r="RL50" s="221"/>
      <c r="RM50" s="221"/>
      <c r="RN50" s="221"/>
      <c r="RO50" s="221"/>
      <c r="RP50" s="221"/>
      <c r="RQ50" s="221"/>
      <c r="RR50" s="221"/>
      <c r="RS50" s="221"/>
      <c r="RT50" s="221"/>
      <c r="RU50" s="221"/>
      <c r="RV50" s="221"/>
      <c r="RW50" s="221"/>
      <c r="RX50" s="221"/>
      <c r="RY50" s="221"/>
      <c r="RZ50" s="221"/>
      <c r="SA50" s="221"/>
      <c r="SB50" s="221"/>
      <c r="SC50" s="221"/>
      <c r="SD50" s="221"/>
      <c r="SE50" s="221"/>
      <c r="SF50" s="221"/>
      <c r="SG50" s="221"/>
      <c r="SH50" s="221"/>
      <c r="SI50" s="221"/>
      <c r="SJ50" s="221"/>
      <c r="SK50" s="221"/>
      <c r="SL50" s="221"/>
      <c r="SM50" s="221"/>
      <c r="SN50" s="221"/>
      <c r="SO50" s="221"/>
      <c r="SP50" s="221"/>
      <c r="SQ50" s="221"/>
      <c r="SR50" s="221"/>
      <c r="SS50" s="221"/>
      <c r="ST50" s="221"/>
      <c r="SU50" s="221"/>
      <c r="SV50" s="221"/>
      <c r="SW50" s="221"/>
      <c r="SX50" s="221"/>
      <c r="SY50" s="221"/>
      <c r="SZ50" s="221"/>
      <c r="TA50" s="221"/>
      <c r="TB50" s="221"/>
      <c r="TC50" s="221"/>
      <c r="TD50" s="221"/>
      <c r="TE50" s="221"/>
      <c r="TF50" s="221"/>
      <c r="TG50" s="221"/>
      <c r="TH50" s="221"/>
      <c r="TI50" s="221"/>
      <c r="TJ50" s="221"/>
      <c r="TK50" s="221"/>
      <c r="TL50" s="221"/>
      <c r="TM50" s="221"/>
      <c r="TN50" s="221"/>
      <c r="TO50" s="221"/>
      <c r="TP50" s="221"/>
      <c r="TQ50" s="221"/>
      <c r="TR50" s="221"/>
      <c r="TS50" s="221"/>
      <c r="TT50" s="221"/>
      <c r="TU50" s="221"/>
      <c r="TV50" s="221"/>
      <c r="TW50" s="221"/>
      <c r="TX50" s="221"/>
      <c r="TY50" s="221"/>
      <c r="TZ50" s="221"/>
      <c r="UA50" s="221"/>
      <c r="UB50" s="221"/>
      <c r="UC50" s="221"/>
      <c r="UD50" s="221"/>
      <c r="UE50" s="221"/>
      <c r="UF50" s="221"/>
      <c r="UG50" s="221"/>
      <c r="UH50" s="221"/>
      <c r="UI50" s="221"/>
      <c r="UJ50" s="221"/>
      <c r="UK50" s="221"/>
      <c r="UL50" s="221"/>
      <c r="UM50" s="221"/>
      <c r="UN50" s="221"/>
      <c r="UO50" s="221"/>
      <c r="UP50" s="221"/>
      <c r="UQ50" s="221"/>
      <c r="UR50" s="221"/>
      <c r="US50" s="221"/>
      <c r="UT50" s="221"/>
      <c r="UU50" s="221"/>
      <c r="UV50" s="221"/>
      <c r="UW50" s="221"/>
      <c r="UX50" s="221"/>
      <c r="UY50" s="221"/>
      <c r="UZ50" s="221"/>
      <c r="VA50" s="221"/>
      <c r="VB50" s="221"/>
      <c r="VC50" s="221"/>
      <c r="VD50" s="221"/>
      <c r="VE50" s="221"/>
      <c r="VF50" s="221"/>
      <c r="VG50" s="221"/>
      <c r="VH50" s="221"/>
      <c r="VI50" s="221"/>
      <c r="VJ50" s="221"/>
      <c r="VK50" s="221"/>
      <c r="VL50" s="221"/>
      <c r="VM50" s="221"/>
      <c r="VN50" s="221"/>
      <c r="VO50" s="221"/>
      <c r="VP50" s="221"/>
      <c r="VQ50" s="221"/>
      <c r="VR50" s="221"/>
      <c r="VS50" s="221"/>
      <c r="VT50" s="221"/>
      <c r="VU50" s="221"/>
      <c r="VV50" s="221"/>
      <c r="VW50" s="221"/>
      <c r="VX50" s="221"/>
      <c r="VY50" s="221"/>
      <c r="VZ50" s="221"/>
      <c r="WA50" s="221"/>
      <c r="WB50" s="221"/>
      <c r="WC50" s="221"/>
      <c r="WD50" s="221"/>
      <c r="WE50" s="221"/>
      <c r="WF50" s="221"/>
      <c r="WG50" s="221"/>
      <c r="WH50" s="221"/>
      <c r="WI50" s="221"/>
      <c r="WJ50" s="221"/>
      <c r="WK50" s="221"/>
      <c r="WL50" s="221"/>
      <c r="WM50" s="221"/>
      <c r="WN50" s="221"/>
      <c r="WO50" s="221"/>
      <c r="WP50" s="221"/>
      <c r="WQ50" s="221"/>
      <c r="WR50" s="221"/>
      <c r="WS50" s="221"/>
      <c r="WT50" s="221"/>
      <c r="WU50" s="221"/>
      <c r="WV50" s="221"/>
      <c r="WW50" s="221"/>
      <c r="WX50" s="221"/>
      <c r="WY50" s="221"/>
      <c r="WZ50" s="221"/>
      <c r="XA50" s="221"/>
      <c r="XB50" s="221"/>
      <c r="XC50" s="221"/>
      <c r="XD50" s="221"/>
      <c r="XE50" s="221"/>
      <c r="XF50" s="221"/>
      <c r="XG50" s="221"/>
      <c r="XH50" s="221"/>
      <c r="XI50" s="221"/>
      <c r="XJ50" s="221"/>
      <c r="XK50" s="221"/>
      <c r="XL50" s="221"/>
      <c r="XM50" s="221"/>
      <c r="XN50" s="221"/>
      <c r="XO50" s="221"/>
      <c r="XP50" s="221"/>
      <c r="XQ50" s="221"/>
      <c r="XR50" s="221"/>
      <c r="XS50" s="221"/>
      <c r="XT50" s="221"/>
      <c r="XU50" s="221"/>
      <c r="XV50" s="221"/>
      <c r="XW50" s="221"/>
      <c r="XX50" s="221"/>
      <c r="XY50" s="221"/>
      <c r="XZ50" s="221"/>
      <c r="YA50" s="221"/>
      <c r="YB50" s="221"/>
      <c r="YC50" s="221"/>
      <c r="YD50" s="221"/>
      <c r="YE50" s="221"/>
      <c r="YF50" s="221"/>
      <c r="YG50" s="221"/>
      <c r="YH50" s="221"/>
      <c r="YI50" s="221"/>
      <c r="YJ50" s="221"/>
      <c r="YK50" s="221"/>
      <c r="YL50" s="221"/>
      <c r="YM50" s="221"/>
      <c r="YN50" s="221"/>
      <c r="YO50" s="221"/>
      <c r="YP50" s="221"/>
      <c r="YQ50" s="221"/>
      <c r="YR50" s="221"/>
      <c r="YS50" s="221"/>
      <c r="YT50" s="221"/>
      <c r="YU50" s="221"/>
      <c r="YV50" s="221"/>
      <c r="YW50" s="221"/>
      <c r="YX50" s="221"/>
      <c r="YY50" s="221"/>
      <c r="YZ50" s="221"/>
      <c r="ZA50" s="221"/>
      <c r="ZB50" s="221"/>
      <c r="ZC50" s="221"/>
      <c r="ZD50" s="221"/>
      <c r="ZE50" s="221"/>
      <c r="ZF50" s="221"/>
      <c r="ZG50" s="221"/>
      <c r="ZH50" s="221"/>
      <c r="ZI50" s="221"/>
      <c r="ZJ50" s="221"/>
      <c r="ZK50" s="221"/>
      <c r="ZL50" s="221"/>
      <c r="ZM50" s="221"/>
      <c r="ZN50" s="221"/>
      <c r="ZO50" s="221"/>
      <c r="ZP50" s="221"/>
      <c r="ZQ50" s="221"/>
      <c r="ZR50" s="221"/>
      <c r="ZS50" s="221"/>
      <c r="ZT50" s="221"/>
      <c r="ZU50" s="221"/>
      <c r="ZV50" s="221"/>
      <c r="ZW50" s="221"/>
      <c r="ZX50" s="221"/>
      <c r="ZY50" s="221"/>
      <c r="ZZ50" s="221"/>
      <c r="AAA50" s="221"/>
      <c r="AAB50" s="221"/>
      <c r="AAC50" s="221"/>
      <c r="AAD50" s="221"/>
      <c r="AAE50" s="221"/>
      <c r="AAF50" s="221"/>
      <c r="AAG50" s="221"/>
      <c r="AAH50" s="221"/>
      <c r="AAI50" s="221"/>
      <c r="AAJ50" s="221"/>
      <c r="AAK50" s="221"/>
      <c r="AAL50" s="221"/>
      <c r="AAM50" s="221"/>
      <c r="AAN50" s="221"/>
      <c r="AAO50" s="221"/>
      <c r="AAP50" s="221"/>
      <c r="AAQ50" s="221"/>
      <c r="AAR50" s="221"/>
      <c r="AAS50" s="221"/>
      <c r="AAT50" s="221"/>
      <c r="AAU50" s="221"/>
      <c r="AAV50" s="221"/>
      <c r="AAW50" s="221"/>
      <c r="AAX50" s="221"/>
      <c r="AAY50" s="221"/>
      <c r="AAZ50" s="221"/>
      <c r="ABA50" s="221"/>
      <c r="ABB50" s="221"/>
      <c r="ABC50" s="221"/>
      <c r="ABD50" s="221"/>
      <c r="ABE50" s="221"/>
      <c r="ABF50" s="221"/>
      <c r="ABG50" s="221"/>
      <c r="ABH50" s="221"/>
      <c r="ABI50" s="221"/>
      <c r="ABJ50" s="221"/>
      <c r="ABK50" s="221"/>
      <c r="ABL50" s="221"/>
      <c r="ABM50" s="221"/>
      <c r="ABN50" s="221"/>
      <c r="ABO50" s="221"/>
      <c r="ABP50" s="221"/>
      <c r="ABQ50" s="221"/>
      <c r="ABR50" s="221"/>
      <c r="ABS50" s="221"/>
      <c r="ABT50" s="221"/>
      <c r="ABU50" s="221"/>
      <c r="ABV50" s="221"/>
      <c r="ABW50" s="221"/>
      <c r="ABX50" s="221"/>
      <c r="ABY50" s="221"/>
      <c r="ABZ50" s="221"/>
      <c r="ACA50" s="221"/>
      <c r="ACB50" s="221"/>
      <c r="ACC50" s="221"/>
      <c r="ACD50" s="221"/>
      <c r="ACE50" s="221"/>
      <c r="ACF50" s="221"/>
      <c r="ACG50" s="221"/>
      <c r="ACH50" s="221"/>
      <c r="ACI50" s="221"/>
      <c r="ACJ50" s="221"/>
      <c r="ACK50" s="221"/>
      <c r="ACL50" s="221"/>
      <c r="ACM50" s="221"/>
      <c r="ACN50" s="221"/>
      <c r="ACO50" s="221"/>
      <c r="ACP50" s="221"/>
      <c r="ACQ50" s="221"/>
      <c r="ACR50" s="221"/>
      <c r="ACS50" s="221"/>
      <c r="ACT50" s="221"/>
      <c r="ACU50" s="221"/>
      <c r="ACV50" s="221"/>
      <c r="ACW50" s="221"/>
      <c r="ACX50" s="221"/>
      <c r="ACY50" s="221"/>
      <c r="ACZ50" s="221"/>
      <c r="ADA50" s="221"/>
      <c r="ADB50" s="221"/>
      <c r="ADC50" s="221"/>
      <c r="ADD50" s="221"/>
      <c r="ADE50" s="221"/>
      <c r="ADF50" s="221"/>
      <c r="ADG50" s="221"/>
      <c r="ADH50" s="221"/>
      <c r="ADI50" s="221"/>
      <c r="ADJ50" s="221"/>
      <c r="ADK50" s="221"/>
      <c r="ADL50" s="221"/>
      <c r="ADM50" s="221"/>
      <c r="ADN50" s="221"/>
      <c r="ADO50" s="221"/>
      <c r="ADP50" s="221"/>
      <c r="ADQ50" s="221"/>
      <c r="ADR50" s="221"/>
      <c r="ADS50" s="221"/>
      <c r="ADT50" s="221"/>
      <c r="ADU50" s="221"/>
      <c r="ADV50" s="221"/>
      <c r="ADW50" s="221"/>
      <c r="ADX50" s="221"/>
      <c r="ADY50" s="221"/>
      <c r="ADZ50" s="221"/>
      <c r="AEA50" s="221"/>
      <c r="AEB50" s="221"/>
      <c r="AEC50" s="221"/>
      <c r="AED50" s="221"/>
      <c r="AEE50" s="221"/>
      <c r="AEF50" s="221"/>
      <c r="AEG50" s="221"/>
      <c r="AEH50" s="221"/>
      <c r="AEI50" s="221"/>
      <c r="AEJ50" s="221"/>
      <c r="AEK50" s="221"/>
      <c r="AEL50" s="221"/>
      <c r="AEM50" s="221"/>
      <c r="AEN50" s="221"/>
      <c r="AEO50" s="221"/>
      <c r="AEP50" s="221"/>
      <c r="AEQ50" s="221"/>
      <c r="AER50" s="221"/>
      <c r="AES50" s="221"/>
      <c r="AET50" s="221"/>
      <c r="AEU50" s="221"/>
      <c r="AEV50" s="221"/>
      <c r="AEW50" s="221"/>
      <c r="AEX50" s="221"/>
      <c r="AEY50" s="221"/>
      <c r="AEZ50" s="221"/>
      <c r="AFA50" s="221"/>
      <c r="AFB50" s="221"/>
      <c r="AFC50" s="221"/>
      <c r="AFD50" s="221"/>
      <c r="AFE50" s="221"/>
      <c r="AFF50" s="221"/>
      <c r="AFG50" s="221"/>
      <c r="AFH50" s="221"/>
      <c r="AFI50" s="221"/>
      <c r="AFJ50" s="221"/>
      <c r="AFK50" s="221"/>
      <c r="AFL50" s="221"/>
      <c r="AFM50" s="221"/>
      <c r="AFN50" s="221"/>
      <c r="AFO50" s="221"/>
      <c r="AFP50" s="221"/>
      <c r="AFQ50" s="221"/>
      <c r="AFR50" s="221"/>
      <c r="AFS50" s="221"/>
      <c r="AFT50" s="221"/>
      <c r="AFU50" s="221"/>
      <c r="AFV50" s="221"/>
      <c r="AFW50" s="221"/>
      <c r="AFX50" s="221"/>
      <c r="AFY50" s="221"/>
      <c r="AFZ50" s="221"/>
      <c r="AGA50" s="221"/>
      <c r="AGB50" s="221"/>
      <c r="AGC50" s="221"/>
      <c r="AGD50" s="221"/>
      <c r="AGE50" s="221"/>
      <c r="AGF50" s="221"/>
      <c r="AGG50" s="221"/>
      <c r="AGH50" s="221"/>
      <c r="AGI50" s="221"/>
      <c r="AGJ50" s="221"/>
      <c r="AGK50" s="221"/>
      <c r="AGL50" s="221"/>
      <c r="AGM50" s="221"/>
      <c r="AGN50" s="221"/>
      <c r="AGO50" s="221"/>
      <c r="AGP50" s="221"/>
      <c r="AGQ50" s="221"/>
      <c r="AGR50" s="221"/>
      <c r="AGS50" s="221"/>
      <c r="AGT50" s="221"/>
      <c r="AGU50" s="221"/>
      <c r="AGV50" s="221"/>
      <c r="AGW50" s="221"/>
      <c r="AGX50" s="221"/>
      <c r="AGY50" s="221"/>
      <c r="AGZ50" s="221"/>
      <c r="AHA50" s="221"/>
      <c r="AHB50" s="221"/>
      <c r="AHC50" s="221"/>
      <c r="AHD50" s="221"/>
      <c r="AHE50" s="221"/>
      <c r="AHF50" s="221"/>
      <c r="AHG50" s="221"/>
      <c r="AHH50" s="221"/>
      <c r="AHI50" s="221"/>
      <c r="AHJ50" s="221"/>
      <c r="AHK50" s="221"/>
      <c r="AHL50" s="221"/>
      <c r="AHM50" s="221"/>
      <c r="AHN50" s="221"/>
      <c r="AHO50" s="221"/>
      <c r="AHP50" s="221"/>
      <c r="AHQ50" s="221"/>
      <c r="AHR50" s="221"/>
      <c r="AHS50" s="221"/>
      <c r="AHT50" s="221"/>
      <c r="AHU50" s="221"/>
      <c r="AHV50" s="221"/>
      <c r="AHW50" s="221"/>
      <c r="AHX50" s="221"/>
      <c r="AHY50" s="221"/>
      <c r="AHZ50" s="221"/>
      <c r="AIA50" s="221"/>
      <c r="AIB50" s="221"/>
      <c r="AIC50" s="221"/>
      <c r="AID50" s="221"/>
      <c r="AIE50" s="221"/>
      <c r="AIF50" s="221"/>
      <c r="AIG50" s="221"/>
      <c r="AIH50" s="221"/>
      <c r="AII50" s="221"/>
      <c r="AIJ50" s="221"/>
      <c r="AIK50" s="221"/>
      <c r="AIL50" s="221"/>
      <c r="AIM50" s="221"/>
      <c r="AIN50" s="221"/>
      <c r="AIO50" s="221"/>
      <c r="AIP50" s="221"/>
      <c r="AIQ50" s="221"/>
      <c r="AIR50" s="221"/>
      <c r="AIS50" s="221"/>
      <c r="AIT50" s="221"/>
      <c r="AIU50" s="221"/>
      <c r="AIV50" s="221"/>
      <c r="AIW50" s="221"/>
      <c r="AIX50" s="221"/>
      <c r="AIY50" s="221"/>
      <c r="AIZ50" s="221"/>
      <c r="AJA50" s="221"/>
      <c r="AJB50" s="221"/>
      <c r="AJC50" s="221"/>
      <c r="AJD50" s="221"/>
      <c r="AJE50" s="221"/>
      <c r="AJF50" s="221"/>
      <c r="AJG50" s="221"/>
      <c r="AJH50" s="221"/>
      <c r="AJI50" s="221"/>
      <c r="AJJ50" s="221"/>
      <c r="AJK50" s="221"/>
      <c r="AJL50" s="221"/>
      <c r="AJM50" s="221"/>
      <c r="AJN50" s="221"/>
      <c r="AJO50" s="221"/>
      <c r="AJP50" s="221"/>
      <c r="AJQ50" s="221"/>
      <c r="AJR50" s="221"/>
      <c r="AJS50" s="221"/>
      <c r="AJT50" s="221"/>
      <c r="AJU50" s="221"/>
      <c r="AJV50" s="221"/>
      <c r="AJW50" s="221"/>
      <c r="AJX50" s="221"/>
      <c r="AJY50" s="221"/>
      <c r="AJZ50" s="221"/>
      <c r="AKA50" s="221"/>
      <c r="AKB50" s="221"/>
      <c r="AKC50" s="221"/>
      <c r="AKD50" s="221"/>
      <c r="AKE50" s="221"/>
      <c r="AKF50" s="221"/>
      <c r="AKG50" s="221"/>
      <c r="AKH50" s="221"/>
      <c r="AKI50" s="221"/>
      <c r="AKJ50" s="221"/>
      <c r="AKK50" s="221"/>
      <c r="AKL50" s="221"/>
      <c r="AKM50" s="221"/>
      <c r="AKN50" s="221"/>
      <c r="AKO50" s="221"/>
      <c r="AKP50" s="221"/>
      <c r="AKQ50" s="221"/>
      <c r="AKR50" s="221"/>
      <c r="AKS50" s="221"/>
      <c r="AKT50" s="221"/>
      <c r="AKU50" s="221"/>
      <c r="AKV50" s="221"/>
      <c r="AKW50" s="221"/>
      <c r="AKX50" s="221"/>
      <c r="AKY50" s="221"/>
      <c r="AKZ50" s="221"/>
      <c r="ALA50" s="221"/>
      <c r="ALB50" s="221"/>
      <c r="ALC50" s="221"/>
      <c r="ALD50" s="221"/>
      <c r="ALE50" s="221"/>
      <c r="ALF50" s="221"/>
      <c r="ALG50" s="221"/>
      <c r="ALH50" s="221"/>
      <c r="ALI50" s="221"/>
      <c r="ALJ50" s="221"/>
      <c r="ALK50" s="221"/>
      <c r="ALL50" s="221"/>
      <c r="ALM50" s="221"/>
      <c r="ALN50" s="221"/>
      <c r="ALO50" s="221"/>
      <c r="ALP50" s="221"/>
      <c r="ALQ50" s="221"/>
      <c r="ALR50" s="221"/>
      <c r="ALS50" s="221"/>
      <c r="ALT50" s="221"/>
      <c r="ALU50" s="221"/>
      <c r="ALV50" s="221"/>
      <c r="ALW50" s="221"/>
      <c r="ALX50" s="221"/>
      <c r="ALY50" s="221"/>
      <c r="ALZ50" s="221"/>
      <c r="AMA50" s="221"/>
      <c r="AMB50" s="221"/>
      <c r="AMC50" s="221"/>
      <c r="AMD50" s="221"/>
      <c r="AME50" s="221"/>
      <c r="AMF50" s="221"/>
      <c r="AMG50" s="221"/>
      <c r="AMH50" s="221"/>
      <c r="AMI50" s="221"/>
      <c r="AMJ50" s="221"/>
      <c r="AMK50" s="221"/>
    </row>
    <row r="51" spans="1:1025" s="225" customFormat="1" x14ac:dyDescent="0.25">
      <c r="A51" s="221" t="s">
        <v>369</v>
      </c>
      <c r="B51" s="221" t="s">
        <v>374</v>
      </c>
      <c r="C51" s="227" t="str">
        <f>'common foods'!$D$178</f>
        <v>10112</v>
      </c>
      <c r="D51" s="224">
        <v>1255.6400000000001</v>
      </c>
      <c r="E51" s="224">
        <v>20.25</v>
      </c>
      <c r="F51" s="224">
        <v>9.9459999999999997</v>
      </c>
      <c r="G51" s="224">
        <v>14.6</v>
      </c>
      <c r="H51" s="224">
        <v>0</v>
      </c>
      <c r="I51" s="224">
        <v>0.11</v>
      </c>
      <c r="J51" s="224">
        <v>15.19</v>
      </c>
      <c r="K51" s="224">
        <v>314</v>
      </c>
      <c r="L51" s="221" t="s">
        <v>433</v>
      </c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  <c r="AQ51" s="221"/>
      <c r="AR51" s="221"/>
      <c r="AS51" s="221"/>
      <c r="AT51" s="221"/>
      <c r="AU51" s="221"/>
      <c r="AV51" s="221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221"/>
      <c r="BZ51" s="221"/>
      <c r="CA51" s="221"/>
      <c r="CB51" s="221"/>
      <c r="CC51" s="221"/>
      <c r="CD51" s="221"/>
      <c r="CE51" s="221"/>
      <c r="CF51" s="221"/>
      <c r="CG51" s="221"/>
      <c r="CH51" s="221"/>
      <c r="CI51" s="221"/>
      <c r="CJ51" s="221"/>
      <c r="CK51" s="221"/>
      <c r="CL51" s="221"/>
      <c r="CM51" s="221"/>
      <c r="CN51" s="221"/>
      <c r="CO51" s="221"/>
      <c r="CP51" s="221"/>
      <c r="CQ51" s="221"/>
      <c r="CR51" s="221"/>
      <c r="CS51" s="221"/>
      <c r="CT51" s="221"/>
      <c r="CU51" s="221"/>
      <c r="CV51" s="221"/>
      <c r="CW51" s="221"/>
      <c r="CX51" s="221"/>
      <c r="CY51" s="221"/>
      <c r="CZ51" s="221"/>
      <c r="DA51" s="221"/>
      <c r="DB51" s="221"/>
      <c r="DC51" s="221"/>
      <c r="DD51" s="221"/>
      <c r="DE51" s="221"/>
      <c r="DF51" s="221"/>
      <c r="DG51" s="221"/>
      <c r="DH51" s="221"/>
      <c r="DI51" s="221"/>
      <c r="DJ51" s="221"/>
      <c r="DK51" s="221"/>
      <c r="DL51" s="221"/>
      <c r="DM51" s="221"/>
      <c r="DN51" s="221"/>
      <c r="DO51" s="221"/>
      <c r="DP51" s="221"/>
      <c r="DQ51" s="221"/>
      <c r="DR51" s="221"/>
      <c r="DS51" s="221"/>
      <c r="DT51" s="221"/>
      <c r="DU51" s="221"/>
      <c r="DV51" s="221"/>
      <c r="DW51" s="221"/>
      <c r="DX51" s="221"/>
      <c r="DY51" s="221"/>
      <c r="DZ51" s="221"/>
      <c r="EA51" s="221"/>
      <c r="EB51" s="221"/>
      <c r="EC51" s="221"/>
      <c r="ED51" s="221"/>
      <c r="EE51" s="221"/>
      <c r="EF51" s="221"/>
      <c r="EG51" s="221"/>
      <c r="EH51" s="221"/>
      <c r="EI51" s="221"/>
      <c r="EJ51" s="221"/>
      <c r="EK51" s="221"/>
      <c r="EL51" s="221"/>
      <c r="EM51" s="221"/>
      <c r="EN51" s="221"/>
      <c r="EO51" s="221"/>
      <c r="EP51" s="221"/>
      <c r="EQ51" s="221"/>
      <c r="ER51" s="221"/>
      <c r="ES51" s="221"/>
      <c r="ET51" s="221"/>
      <c r="EU51" s="221"/>
      <c r="EV51" s="221"/>
      <c r="EW51" s="221"/>
      <c r="EX51" s="221"/>
      <c r="EY51" s="221"/>
      <c r="EZ51" s="221"/>
      <c r="FA51" s="221"/>
      <c r="FB51" s="221"/>
      <c r="FC51" s="221"/>
      <c r="FD51" s="221"/>
      <c r="FE51" s="221"/>
      <c r="FF51" s="221"/>
      <c r="FG51" s="221"/>
      <c r="FH51" s="221"/>
      <c r="FI51" s="221"/>
      <c r="FJ51" s="221"/>
      <c r="FK51" s="221"/>
      <c r="FL51" s="221"/>
      <c r="FM51" s="221"/>
      <c r="FN51" s="221"/>
      <c r="FO51" s="221"/>
      <c r="FP51" s="221"/>
      <c r="FQ51" s="221"/>
      <c r="FR51" s="221"/>
      <c r="FS51" s="221"/>
      <c r="FT51" s="221"/>
      <c r="FU51" s="221"/>
      <c r="FV51" s="221"/>
      <c r="FW51" s="221"/>
      <c r="FX51" s="221"/>
      <c r="FY51" s="221"/>
      <c r="FZ51" s="221"/>
      <c r="GA51" s="221"/>
      <c r="GB51" s="221"/>
      <c r="GC51" s="221"/>
      <c r="GD51" s="221"/>
      <c r="GE51" s="221"/>
      <c r="GF51" s="221"/>
      <c r="GG51" s="221"/>
      <c r="GH51" s="221"/>
      <c r="GI51" s="221"/>
      <c r="GJ51" s="221"/>
      <c r="GK51" s="221"/>
      <c r="GL51" s="221"/>
      <c r="GM51" s="221"/>
      <c r="GN51" s="221"/>
      <c r="GO51" s="221"/>
      <c r="GP51" s="221"/>
      <c r="GQ51" s="221"/>
      <c r="GR51" s="221"/>
      <c r="GS51" s="221"/>
      <c r="GT51" s="221"/>
      <c r="GU51" s="221"/>
      <c r="GV51" s="221"/>
      <c r="GW51" s="221"/>
      <c r="GX51" s="221"/>
      <c r="GY51" s="221"/>
      <c r="GZ51" s="221"/>
      <c r="HA51" s="221"/>
      <c r="HB51" s="221"/>
      <c r="HC51" s="221"/>
      <c r="HD51" s="221"/>
      <c r="HE51" s="221"/>
      <c r="HF51" s="221"/>
      <c r="HG51" s="221"/>
      <c r="HH51" s="221"/>
      <c r="HI51" s="221"/>
      <c r="HJ51" s="221"/>
      <c r="HK51" s="221"/>
      <c r="HL51" s="221"/>
      <c r="HM51" s="221"/>
      <c r="HN51" s="221"/>
      <c r="HO51" s="221"/>
      <c r="HP51" s="221"/>
      <c r="HQ51" s="221"/>
      <c r="HR51" s="221"/>
      <c r="HS51" s="221"/>
      <c r="HT51" s="221"/>
      <c r="HU51" s="221"/>
      <c r="HV51" s="221"/>
      <c r="HW51" s="221"/>
      <c r="HX51" s="221"/>
      <c r="HY51" s="221"/>
      <c r="HZ51" s="221"/>
      <c r="IA51" s="221"/>
      <c r="IB51" s="221"/>
      <c r="IC51" s="221"/>
      <c r="ID51" s="221"/>
      <c r="IE51" s="221"/>
      <c r="IF51" s="221"/>
      <c r="IG51" s="221"/>
      <c r="IH51" s="221"/>
      <c r="II51" s="221"/>
      <c r="IJ51" s="221"/>
      <c r="IK51" s="221"/>
      <c r="IL51" s="221"/>
      <c r="IM51" s="221"/>
      <c r="IN51" s="221"/>
      <c r="IO51" s="221"/>
      <c r="IP51" s="221"/>
      <c r="IQ51" s="221"/>
      <c r="IR51" s="221"/>
      <c r="IS51" s="221"/>
      <c r="IT51" s="221"/>
      <c r="IU51" s="221"/>
      <c r="IV51" s="221"/>
      <c r="IW51" s="221"/>
      <c r="IX51" s="221"/>
      <c r="IY51" s="221"/>
      <c r="IZ51" s="221"/>
      <c r="JA51" s="221"/>
      <c r="JB51" s="221"/>
      <c r="JC51" s="221"/>
      <c r="JD51" s="221"/>
      <c r="JE51" s="221"/>
      <c r="JF51" s="221"/>
      <c r="JG51" s="221"/>
      <c r="JH51" s="221"/>
      <c r="JI51" s="221"/>
      <c r="JJ51" s="221"/>
      <c r="JK51" s="221"/>
      <c r="JL51" s="221"/>
      <c r="JM51" s="221"/>
      <c r="JN51" s="221"/>
      <c r="JO51" s="221"/>
      <c r="JP51" s="221"/>
      <c r="JQ51" s="221"/>
      <c r="JR51" s="221"/>
      <c r="JS51" s="221"/>
      <c r="JT51" s="221"/>
      <c r="JU51" s="221"/>
      <c r="JV51" s="221"/>
      <c r="JW51" s="221"/>
      <c r="JX51" s="221"/>
      <c r="JY51" s="221"/>
      <c r="JZ51" s="221"/>
      <c r="KA51" s="221"/>
      <c r="KB51" s="221"/>
      <c r="KC51" s="221"/>
      <c r="KD51" s="221"/>
      <c r="KE51" s="221"/>
      <c r="KF51" s="221"/>
      <c r="KG51" s="221"/>
      <c r="KH51" s="221"/>
      <c r="KI51" s="221"/>
      <c r="KJ51" s="221"/>
      <c r="KK51" s="221"/>
      <c r="KL51" s="221"/>
      <c r="KM51" s="221"/>
      <c r="KN51" s="221"/>
      <c r="KO51" s="221"/>
      <c r="KP51" s="221"/>
      <c r="KQ51" s="221"/>
      <c r="KR51" s="221"/>
      <c r="KS51" s="221"/>
      <c r="KT51" s="221"/>
      <c r="KU51" s="221"/>
      <c r="KV51" s="221"/>
      <c r="KW51" s="221"/>
      <c r="KX51" s="221"/>
      <c r="KY51" s="221"/>
      <c r="KZ51" s="221"/>
      <c r="LA51" s="221"/>
      <c r="LB51" s="221"/>
      <c r="LC51" s="221"/>
      <c r="LD51" s="221"/>
      <c r="LE51" s="221"/>
      <c r="LF51" s="221"/>
      <c r="LG51" s="221"/>
      <c r="LH51" s="221"/>
      <c r="LI51" s="221"/>
      <c r="LJ51" s="221"/>
      <c r="LK51" s="221"/>
      <c r="LL51" s="221"/>
      <c r="LM51" s="221"/>
      <c r="LN51" s="221"/>
      <c r="LO51" s="221"/>
      <c r="LP51" s="221"/>
      <c r="LQ51" s="221"/>
      <c r="LR51" s="221"/>
      <c r="LS51" s="221"/>
      <c r="LT51" s="221"/>
      <c r="LU51" s="221"/>
      <c r="LV51" s="221"/>
      <c r="LW51" s="221"/>
      <c r="LX51" s="221"/>
      <c r="LY51" s="221"/>
      <c r="LZ51" s="221"/>
      <c r="MA51" s="221"/>
      <c r="MB51" s="221"/>
      <c r="MC51" s="221"/>
      <c r="MD51" s="221"/>
      <c r="ME51" s="221"/>
      <c r="MF51" s="221"/>
      <c r="MG51" s="221"/>
      <c r="MH51" s="221"/>
      <c r="MI51" s="221"/>
      <c r="MJ51" s="221"/>
      <c r="MK51" s="221"/>
      <c r="ML51" s="221"/>
      <c r="MM51" s="221"/>
      <c r="MN51" s="221"/>
      <c r="MO51" s="221"/>
      <c r="MP51" s="221"/>
      <c r="MQ51" s="221"/>
      <c r="MR51" s="221"/>
      <c r="MS51" s="221"/>
      <c r="MT51" s="221"/>
      <c r="MU51" s="221"/>
      <c r="MV51" s="221"/>
      <c r="MW51" s="221"/>
      <c r="MX51" s="221"/>
      <c r="MY51" s="221"/>
      <c r="MZ51" s="221"/>
      <c r="NA51" s="221"/>
      <c r="NB51" s="221"/>
      <c r="NC51" s="221"/>
      <c r="ND51" s="221"/>
      <c r="NE51" s="221"/>
      <c r="NF51" s="221"/>
      <c r="NG51" s="221"/>
      <c r="NH51" s="221"/>
      <c r="NI51" s="221"/>
      <c r="NJ51" s="221"/>
      <c r="NK51" s="221"/>
      <c r="NL51" s="221"/>
      <c r="NM51" s="221"/>
      <c r="NN51" s="221"/>
      <c r="NO51" s="221"/>
      <c r="NP51" s="221"/>
      <c r="NQ51" s="221"/>
      <c r="NR51" s="221"/>
      <c r="NS51" s="221"/>
      <c r="NT51" s="221"/>
      <c r="NU51" s="221"/>
      <c r="NV51" s="221"/>
      <c r="NW51" s="221"/>
      <c r="NX51" s="221"/>
      <c r="NY51" s="221"/>
      <c r="NZ51" s="221"/>
      <c r="OA51" s="221"/>
      <c r="OB51" s="221"/>
      <c r="OC51" s="221"/>
      <c r="OD51" s="221"/>
      <c r="OE51" s="221"/>
      <c r="OF51" s="221"/>
      <c r="OG51" s="221"/>
      <c r="OH51" s="221"/>
      <c r="OI51" s="221"/>
      <c r="OJ51" s="221"/>
      <c r="OK51" s="221"/>
      <c r="OL51" s="221"/>
      <c r="OM51" s="221"/>
      <c r="ON51" s="221"/>
      <c r="OO51" s="221"/>
      <c r="OP51" s="221"/>
      <c r="OQ51" s="221"/>
      <c r="OR51" s="221"/>
      <c r="OS51" s="221"/>
      <c r="OT51" s="221"/>
      <c r="OU51" s="221"/>
      <c r="OV51" s="221"/>
      <c r="OW51" s="221"/>
      <c r="OX51" s="221"/>
      <c r="OY51" s="221"/>
      <c r="OZ51" s="221"/>
      <c r="PA51" s="221"/>
      <c r="PB51" s="221"/>
      <c r="PC51" s="221"/>
      <c r="PD51" s="221"/>
      <c r="PE51" s="221"/>
      <c r="PF51" s="221"/>
      <c r="PG51" s="221"/>
      <c r="PH51" s="221"/>
      <c r="PI51" s="221"/>
      <c r="PJ51" s="221"/>
      <c r="PK51" s="221"/>
      <c r="PL51" s="221"/>
      <c r="PM51" s="221"/>
      <c r="PN51" s="221"/>
      <c r="PO51" s="221"/>
      <c r="PP51" s="221"/>
      <c r="PQ51" s="221"/>
      <c r="PR51" s="221"/>
      <c r="PS51" s="221"/>
      <c r="PT51" s="221"/>
      <c r="PU51" s="221"/>
      <c r="PV51" s="221"/>
      <c r="PW51" s="221"/>
      <c r="PX51" s="221"/>
      <c r="PY51" s="221"/>
      <c r="PZ51" s="221"/>
      <c r="QA51" s="221"/>
      <c r="QB51" s="221"/>
      <c r="QC51" s="221"/>
      <c r="QD51" s="221"/>
      <c r="QE51" s="221"/>
      <c r="QF51" s="221"/>
      <c r="QG51" s="221"/>
      <c r="QH51" s="221"/>
      <c r="QI51" s="221"/>
      <c r="QJ51" s="221"/>
      <c r="QK51" s="221"/>
      <c r="QL51" s="221"/>
      <c r="QM51" s="221"/>
      <c r="QN51" s="221"/>
      <c r="QO51" s="221"/>
      <c r="QP51" s="221"/>
      <c r="QQ51" s="221"/>
      <c r="QR51" s="221"/>
      <c r="QS51" s="221"/>
      <c r="QT51" s="221"/>
      <c r="QU51" s="221"/>
      <c r="QV51" s="221"/>
      <c r="QW51" s="221"/>
      <c r="QX51" s="221"/>
      <c r="QY51" s="221"/>
      <c r="QZ51" s="221"/>
      <c r="RA51" s="221"/>
      <c r="RB51" s="221"/>
      <c r="RC51" s="221"/>
      <c r="RD51" s="221"/>
      <c r="RE51" s="221"/>
      <c r="RF51" s="221"/>
      <c r="RG51" s="221"/>
      <c r="RH51" s="221"/>
      <c r="RI51" s="221"/>
      <c r="RJ51" s="221"/>
      <c r="RK51" s="221"/>
      <c r="RL51" s="221"/>
      <c r="RM51" s="221"/>
      <c r="RN51" s="221"/>
      <c r="RO51" s="221"/>
      <c r="RP51" s="221"/>
      <c r="RQ51" s="221"/>
      <c r="RR51" s="221"/>
      <c r="RS51" s="221"/>
      <c r="RT51" s="221"/>
      <c r="RU51" s="221"/>
      <c r="RV51" s="221"/>
      <c r="RW51" s="221"/>
      <c r="RX51" s="221"/>
      <c r="RY51" s="221"/>
      <c r="RZ51" s="221"/>
      <c r="SA51" s="221"/>
      <c r="SB51" s="221"/>
      <c r="SC51" s="221"/>
      <c r="SD51" s="221"/>
      <c r="SE51" s="221"/>
      <c r="SF51" s="221"/>
      <c r="SG51" s="221"/>
      <c r="SH51" s="221"/>
      <c r="SI51" s="221"/>
      <c r="SJ51" s="221"/>
      <c r="SK51" s="221"/>
      <c r="SL51" s="221"/>
      <c r="SM51" s="221"/>
      <c r="SN51" s="221"/>
      <c r="SO51" s="221"/>
      <c r="SP51" s="221"/>
      <c r="SQ51" s="221"/>
      <c r="SR51" s="221"/>
      <c r="SS51" s="221"/>
      <c r="ST51" s="221"/>
      <c r="SU51" s="221"/>
      <c r="SV51" s="221"/>
      <c r="SW51" s="221"/>
      <c r="SX51" s="221"/>
      <c r="SY51" s="221"/>
      <c r="SZ51" s="221"/>
      <c r="TA51" s="221"/>
      <c r="TB51" s="221"/>
      <c r="TC51" s="221"/>
      <c r="TD51" s="221"/>
      <c r="TE51" s="221"/>
      <c r="TF51" s="221"/>
      <c r="TG51" s="221"/>
      <c r="TH51" s="221"/>
      <c r="TI51" s="221"/>
      <c r="TJ51" s="221"/>
      <c r="TK51" s="221"/>
      <c r="TL51" s="221"/>
      <c r="TM51" s="221"/>
      <c r="TN51" s="221"/>
      <c r="TO51" s="221"/>
      <c r="TP51" s="221"/>
      <c r="TQ51" s="221"/>
      <c r="TR51" s="221"/>
      <c r="TS51" s="221"/>
      <c r="TT51" s="221"/>
      <c r="TU51" s="221"/>
      <c r="TV51" s="221"/>
      <c r="TW51" s="221"/>
      <c r="TX51" s="221"/>
      <c r="TY51" s="221"/>
      <c r="TZ51" s="221"/>
      <c r="UA51" s="221"/>
      <c r="UB51" s="221"/>
      <c r="UC51" s="221"/>
      <c r="UD51" s="221"/>
      <c r="UE51" s="221"/>
      <c r="UF51" s="221"/>
      <c r="UG51" s="221"/>
      <c r="UH51" s="221"/>
      <c r="UI51" s="221"/>
      <c r="UJ51" s="221"/>
      <c r="UK51" s="221"/>
      <c r="UL51" s="221"/>
      <c r="UM51" s="221"/>
      <c r="UN51" s="221"/>
      <c r="UO51" s="221"/>
      <c r="UP51" s="221"/>
      <c r="UQ51" s="221"/>
      <c r="UR51" s="221"/>
      <c r="US51" s="221"/>
      <c r="UT51" s="221"/>
      <c r="UU51" s="221"/>
      <c r="UV51" s="221"/>
      <c r="UW51" s="221"/>
      <c r="UX51" s="221"/>
      <c r="UY51" s="221"/>
      <c r="UZ51" s="221"/>
      <c r="VA51" s="221"/>
      <c r="VB51" s="221"/>
      <c r="VC51" s="221"/>
      <c r="VD51" s="221"/>
      <c r="VE51" s="221"/>
      <c r="VF51" s="221"/>
      <c r="VG51" s="221"/>
      <c r="VH51" s="221"/>
      <c r="VI51" s="221"/>
      <c r="VJ51" s="221"/>
      <c r="VK51" s="221"/>
      <c r="VL51" s="221"/>
      <c r="VM51" s="221"/>
      <c r="VN51" s="221"/>
      <c r="VO51" s="221"/>
      <c r="VP51" s="221"/>
      <c r="VQ51" s="221"/>
      <c r="VR51" s="221"/>
      <c r="VS51" s="221"/>
      <c r="VT51" s="221"/>
      <c r="VU51" s="221"/>
      <c r="VV51" s="221"/>
      <c r="VW51" s="221"/>
      <c r="VX51" s="221"/>
      <c r="VY51" s="221"/>
      <c r="VZ51" s="221"/>
      <c r="WA51" s="221"/>
      <c r="WB51" s="221"/>
      <c r="WC51" s="221"/>
      <c r="WD51" s="221"/>
      <c r="WE51" s="221"/>
      <c r="WF51" s="221"/>
      <c r="WG51" s="221"/>
      <c r="WH51" s="221"/>
      <c r="WI51" s="221"/>
      <c r="WJ51" s="221"/>
      <c r="WK51" s="221"/>
      <c r="WL51" s="221"/>
      <c r="WM51" s="221"/>
      <c r="WN51" s="221"/>
      <c r="WO51" s="221"/>
      <c r="WP51" s="221"/>
      <c r="WQ51" s="221"/>
      <c r="WR51" s="221"/>
      <c r="WS51" s="221"/>
      <c r="WT51" s="221"/>
      <c r="WU51" s="221"/>
      <c r="WV51" s="221"/>
      <c r="WW51" s="221"/>
      <c r="WX51" s="221"/>
      <c r="WY51" s="221"/>
      <c r="WZ51" s="221"/>
      <c r="XA51" s="221"/>
      <c r="XB51" s="221"/>
      <c r="XC51" s="221"/>
      <c r="XD51" s="221"/>
      <c r="XE51" s="221"/>
      <c r="XF51" s="221"/>
      <c r="XG51" s="221"/>
      <c r="XH51" s="221"/>
      <c r="XI51" s="221"/>
      <c r="XJ51" s="221"/>
      <c r="XK51" s="221"/>
      <c r="XL51" s="221"/>
      <c r="XM51" s="221"/>
      <c r="XN51" s="221"/>
      <c r="XO51" s="221"/>
      <c r="XP51" s="221"/>
      <c r="XQ51" s="221"/>
      <c r="XR51" s="221"/>
      <c r="XS51" s="221"/>
      <c r="XT51" s="221"/>
      <c r="XU51" s="221"/>
      <c r="XV51" s="221"/>
      <c r="XW51" s="221"/>
      <c r="XX51" s="221"/>
      <c r="XY51" s="221"/>
      <c r="XZ51" s="221"/>
      <c r="YA51" s="221"/>
      <c r="YB51" s="221"/>
      <c r="YC51" s="221"/>
      <c r="YD51" s="221"/>
      <c r="YE51" s="221"/>
      <c r="YF51" s="221"/>
      <c r="YG51" s="221"/>
      <c r="YH51" s="221"/>
      <c r="YI51" s="221"/>
      <c r="YJ51" s="221"/>
      <c r="YK51" s="221"/>
      <c r="YL51" s="221"/>
      <c r="YM51" s="221"/>
      <c r="YN51" s="221"/>
      <c r="YO51" s="221"/>
      <c r="YP51" s="221"/>
      <c r="YQ51" s="221"/>
      <c r="YR51" s="221"/>
      <c r="YS51" s="221"/>
      <c r="YT51" s="221"/>
      <c r="YU51" s="221"/>
      <c r="YV51" s="221"/>
      <c r="YW51" s="221"/>
      <c r="YX51" s="221"/>
      <c r="YY51" s="221"/>
      <c r="YZ51" s="221"/>
      <c r="ZA51" s="221"/>
      <c r="ZB51" s="221"/>
      <c r="ZC51" s="221"/>
      <c r="ZD51" s="221"/>
      <c r="ZE51" s="221"/>
      <c r="ZF51" s="221"/>
      <c r="ZG51" s="221"/>
      <c r="ZH51" s="221"/>
      <c r="ZI51" s="221"/>
      <c r="ZJ51" s="221"/>
      <c r="ZK51" s="221"/>
      <c r="ZL51" s="221"/>
      <c r="ZM51" s="221"/>
      <c r="ZN51" s="221"/>
      <c r="ZO51" s="221"/>
      <c r="ZP51" s="221"/>
      <c r="ZQ51" s="221"/>
      <c r="ZR51" s="221"/>
      <c r="ZS51" s="221"/>
      <c r="ZT51" s="221"/>
      <c r="ZU51" s="221"/>
      <c r="ZV51" s="221"/>
      <c r="ZW51" s="221"/>
      <c r="ZX51" s="221"/>
      <c r="ZY51" s="221"/>
      <c r="ZZ51" s="221"/>
      <c r="AAA51" s="221"/>
      <c r="AAB51" s="221"/>
      <c r="AAC51" s="221"/>
      <c r="AAD51" s="221"/>
      <c r="AAE51" s="221"/>
      <c r="AAF51" s="221"/>
      <c r="AAG51" s="221"/>
      <c r="AAH51" s="221"/>
      <c r="AAI51" s="221"/>
      <c r="AAJ51" s="221"/>
      <c r="AAK51" s="221"/>
      <c r="AAL51" s="221"/>
      <c r="AAM51" s="221"/>
      <c r="AAN51" s="221"/>
      <c r="AAO51" s="221"/>
      <c r="AAP51" s="221"/>
      <c r="AAQ51" s="221"/>
      <c r="AAR51" s="221"/>
      <c r="AAS51" s="221"/>
      <c r="AAT51" s="221"/>
      <c r="AAU51" s="221"/>
      <c r="AAV51" s="221"/>
      <c r="AAW51" s="221"/>
      <c r="AAX51" s="221"/>
      <c r="AAY51" s="221"/>
      <c r="AAZ51" s="221"/>
      <c r="ABA51" s="221"/>
      <c r="ABB51" s="221"/>
      <c r="ABC51" s="221"/>
      <c r="ABD51" s="221"/>
      <c r="ABE51" s="221"/>
      <c r="ABF51" s="221"/>
      <c r="ABG51" s="221"/>
      <c r="ABH51" s="221"/>
      <c r="ABI51" s="221"/>
      <c r="ABJ51" s="221"/>
      <c r="ABK51" s="221"/>
      <c r="ABL51" s="221"/>
      <c r="ABM51" s="221"/>
      <c r="ABN51" s="221"/>
      <c r="ABO51" s="221"/>
      <c r="ABP51" s="221"/>
      <c r="ABQ51" s="221"/>
      <c r="ABR51" s="221"/>
      <c r="ABS51" s="221"/>
      <c r="ABT51" s="221"/>
      <c r="ABU51" s="221"/>
      <c r="ABV51" s="221"/>
      <c r="ABW51" s="221"/>
      <c r="ABX51" s="221"/>
      <c r="ABY51" s="221"/>
      <c r="ABZ51" s="221"/>
      <c r="ACA51" s="221"/>
      <c r="ACB51" s="221"/>
      <c r="ACC51" s="221"/>
      <c r="ACD51" s="221"/>
      <c r="ACE51" s="221"/>
      <c r="ACF51" s="221"/>
      <c r="ACG51" s="221"/>
      <c r="ACH51" s="221"/>
      <c r="ACI51" s="221"/>
      <c r="ACJ51" s="221"/>
      <c r="ACK51" s="221"/>
      <c r="ACL51" s="221"/>
      <c r="ACM51" s="221"/>
      <c r="ACN51" s="221"/>
      <c r="ACO51" s="221"/>
      <c r="ACP51" s="221"/>
      <c r="ACQ51" s="221"/>
      <c r="ACR51" s="221"/>
      <c r="ACS51" s="221"/>
      <c r="ACT51" s="221"/>
      <c r="ACU51" s="221"/>
      <c r="ACV51" s="221"/>
      <c r="ACW51" s="221"/>
      <c r="ACX51" s="221"/>
      <c r="ACY51" s="221"/>
      <c r="ACZ51" s="221"/>
      <c r="ADA51" s="221"/>
      <c r="ADB51" s="221"/>
      <c r="ADC51" s="221"/>
      <c r="ADD51" s="221"/>
      <c r="ADE51" s="221"/>
      <c r="ADF51" s="221"/>
      <c r="ADG51" s="221"/>
      <c r="ADH51" s="221"/>
      <c r="ADI51" s="221"/>
      <c r="ADJ51" s="221"/>
      <c r="ADK51" s="221"/>
      <c r="ADL51" s="221"/>
      <c r="ADM51" s="221"/>
      <c r="ADN51" s="221"/>
      <c r="ADO51" s="221"/>
      <c r="ADP51" s="221"/>
      <c r="ADQ51" s="221"/>
      <c r="ADR51" s="221"/>
      <c r="ADS51" s="221"/>
      <c r="ADT51" s="221"/>
      <c r="ADU51" s="221"/>
      <c r="ADV51" s="221"/>
      <c r="ADW51" s="221"/>
      <c r="ADX51" s="221"/>
      <c r="ADY51" s="221"/>
      <c r="ADZ51" s="221"/>
      <c r="AEA51" s="221"/>
      <c r="AEB51" s="221"/>
      <c r="AEC51" s="221"/>
      <c r="AED51" s="221"/>
      <c r="AEE51" s="221"/>
      <c r="AEF51" s="221"/>
      <c r="AEG51" s="221"/>
      <c r="AEH51" s="221"/>
      <c r="AEI51" s="221"/>
      <c r="AEJ51" s="221"/>
      <c r="AEK51" s="221"/>
      <c r="AEL51" s="221"/>
      <c r="AEM51" s="221"/>
      <c r="AEN51" s="221"/>
      <c r="AEO51" s="221"/>
      <c r="AEP51" s="221"/>
      <c r="AEQ51" s="221"/>
      <c r="AER51" s="221"/>
      <c r="AES51" s="221"/>
      <c r="AET51" s="221"/>
      <c r="AEU51" s="221"/>
      <c r="AEV51" s="221"/>
      <c r="AEW51" s="221"/>
      <c r="AEX51" s="221"/>
      <c r="AEY51" s="221"/>
      <c r="AEZ51" s="221"/>
      <c r="AFA51" s="221"/>
      <c r="AFB51" s="221"/>
      <c r="AFC51" s="221"/>
      <c r="AFD51" s="221"/>
      <c r="AFE51" s="221"/>
      <c r="AFF51" s="221"/>
      <c r="AFG51" s="221"/>
      <c r="AFH51" s="221"/>
      <c r="AFI51" s="221"/>
      <c r="AFJ51" s="221"/>
      <c r="AFK51" s="221"/>
      <c r="AFL51" s="221"/>
      <c r="AFM51" s="221"/>
      <c r="AFN51" s="221"/>
      <c r="AFO51" s="221"/>
      <c r="AFP51" s="221"/>
      <c r="AFQ51" s="221"/>
      <c r="AFR51" s="221"/>
      <c r="AFS51" s="221"/>
      <c r="AFT51" s="221"/>
      <c r="AFU51" s="221"/>
      <c r="AFV51" s="221"/>
      <c r="AFW51" s="221"/>
      <c r="AFX51" s="221"/>
      <c r="AFY51" s="221"/>
      <c r="AFZ51" s="221"/>
      <c r="AGA51" s="221"/>
      <c r="AGB51" s="221"/>
      <c r="AGC51" s="221"/>
      <c r="AGD51" s="221"/>
      <c r="AGE51" s="221"/>
      <c r="AGF51" s="221"/>
      <c r="AGG51" s="221"/>
      <c r="AGH51" s="221"/>
      <c r="AGI51" s="221"/>
      <c r="AGJ51" s="221"/>
      <c r="AGK51" s="221"/>
      <c r="AGL51" s="221"/>
      <c r="AGM51" s="221"/>
      <c r="AGN51" s="221"/>
      <c r="AGO51" s="221"/>
      <c r="AGP51" s="221"/>
      <c r="AGQ51" s="221"/>
      <c r="AGR51" s="221"/>
      <c r="AGS51" s="221"/>
      <c r="AGT51" s="221"/>
      <c r="AGU51" s="221"/>
      <c r="AGV51" s="221"/>
      <c r="AGW51" s="221"/>
      <c r="AGX51" s="221"/>
      <c r="AGY51" s="221"/>
      <c r="AGZ51" s="221"/>
      <c r="AHA51" s="221"/>
      <c r="AHB51" s="221"/>
      <c r="AHC51" s="221"/>
      <c r="AHD51" s="221"/>
      <c r="AHE51" s="221"/>
      <c r="AHF51" s="221"/>
      <c r="AHG51" s="221"/>
      <c r="AHH51" s="221"/>
      <c r="AHI51" s="221"/>
      <c r="AHJ51" s="221"/>
      <c r="AHK51" s="221"/>
      <c r="AHL51" s="221"/>
      <c r="AHM51" s="221"/>
      <c r="AHN51" s="221"/>
      <c r="AHO51" s="221"/>
      <c r="AHP51" s="221"/>
      <c r="AHQ51" s="221"/>
      <c r="AHR51" s="221"/>
      <c r="AHS51" s="221"/>
      <c r="AHT51" s="221"/>
      <c r="AHU51" s="221"/>
      <c r="AHV51" s="221"/>
      <c r="AHW51" s="221"/>
      <c r="AHX51" s="221"/>
      <c r="AHY51" s="221"/>
      <c r="AHZ51" s="221"/>
      <c r="AIA51" s="221"/>
      <c r="AIB51" s="221"/>
      <c r="AIC51" s="221"/>
      <c r="AID51" s="221"/>
      <c r="AIE51" s="221"/>
      <c r="AIF51" s="221"/>
      <c r="AIG51" s="221"/>
      <c r="AIH51" s="221"/>
      <c r="AII51" s="221"/>
      <c r="AIJ51" s="221"/>
      <c r="AIK51" s="221"/>
      <c r="AIL51" s="221"/>
      <c r="AIM51" s="221"/>
      <c r="AIN51" s="221"/>
      <c r="AIO51" s="221"/>
      <c r="AIP51" s="221"/>
      <c r="AIQ51" s="221"/>
      <c r="AIR51" s="221"/>
      <c r="AIS51" s="221"/>
      <c r="AIT51" s="221"/>
      <c r="AIU51" s="221"/>
      <c r="AIV51" s="221"/>
      <c r="AIW51" s="221"/>
      <c r="AIX51" s="221"/>
      <c r="AIY51" s="221"/>
      <c r="AIZ51" s="221"/>
      <c r="AJA51" s="221"/>
      <c r="AJB51" s="221"/>
      <c r="AJC51" s="221"/>
      <c r="AJD51" s="221"/>
      <c r="AJE51" s="221"/>
      <c r="AJF51" s="221"/>
      <c r="AJG51" s="221"/>
      <c r="AJH51" s="221"/>
      <c r="AJI51" s="221"/>
      <c r="AJJ51" s="221"/>
      <c r="AJK51" s="221"/>
      <c r="AJL51" s="221"/>
      <c r="AJM51" s="221"/>
      <c r="AJN51" s="221"/>
      <c r="AJO51" s="221"/>
      <c r="AJP51" s="221"/>
      <c r="AJQ51" s="221"/>
      <c r="AJR51" s="221"/>
      <c r="AJS51" s="221"/>
      <c r="AJT51" s="221"/>
      <c r="AJU51" s="221"/>
      <c r="AJV51" s="221"/>
      <c r="AJW51" s="221"/>
      <c r="AJX51" s="221"/>
      <c r="AJY51" s="221"/>
      <c r="AJZ51" s="221"/>
      <c r="AKA51" s="221"/>
      <c r="AKB51" s="221"/>
      <c r="AKC51" s="221"/>
      <c r="AKD51" s="221"/>
      <c r="AKE51" s="221"/>
      <c r="AKF51" s="221"/>
      <c r="AKG51" s="221"/>
      <c r="AKH51" s="221"/>
      <c r="AKI51" s="221"/>
      <c r="AKJ51" s="221"/>
      <c r="AKK51" s="221"/>
      <c r="AKL51" s="221"/>
      <c r="AKM51" s="221"/>
      <c r="AKN51" s="221"/>
      <c r="AKO51" s="221"/>
      <c r="AKP51" s="221"/>
      <c r="AKQ51" s="221"/>
      <c r="AKR51" s="221"/>
      <c r="AKS51" s="221"/>
      <c r="AKT51" s="221"/>
      <c r="AKU51" s="221"/>
      <c r="AKV51" s="221"/>
      <c r="AKW51" s="221"/>
      <c r="AKX51" s="221"/>
      <c r="AKY51" s="221"/>
      <c r="AKZ51" s="221"/>
      <c r="ALA51" s="221"/>
      <c r="ALB51" s="221"/>
      <c r="ALC51" s="221"/>
      <c r="ALD51" s="221"/>
      <c r="ALE51" s="221"/>
      <c r="ALF51" s="221"/>
      <c r="ALG51" s="221"/>
      <c r="ALH51" s="221"/>
      <c r="ALI51" s="221"/>
      <c r="ALJ51" s="221"/>
      <c r="ALK51" s="221"/>
      <c r="ALL51" s="221"/>
      <c r="ALM51" s="221"/>
      <c r="ALN51" s="221"/>
      <c r="ALO51" s="221"/>
      <c r="ALP51" s="221"/>
      <c r="ALQ51" s="221"/>
      <c r="ALR51" s="221"/>
      <c r="ALS51" s="221"/>
      <c r="ALT51" s="221"/>
      <c r="ALU51" s="221"/>
      <c r="ALV51" s="221"/>
      <c r="ALW51" s="221"/>
      <c r="ALX51" s="221"/>
      <c r="ALY51" s="221"/>
      <c r="ALZ51" s="221"/>
      <c r="AMA51" s="221"/>
      <c r="AMB51" s="221"/>
      <c r="AMC51" s="221"/>
      <c r="AMD51" s="221"/>
      <c r="AME51" s="221"/>
      <c r="AMF51" s="221"/>
      <c r="AMG51" s="221"/>
      <c r="AMH51" s="221"/>
      <c r="AMI51" s="221"/>
      <c r="AMJ51" s="221"/>
      <c r="AMK51" s="221"/>
    </row>
    <row r="52" spans="1:1025" s="225" customFormat="1" x14ac:dyDescent="0.25">
      <c r="A52" s="226" t="s">
        <v>154</v>
      </c>
      <c r="B52" s="221" t="s">
        <v>170</v>
      </c>
      <c r="C52" s="227" t="str">
        <f>'common foods'!$D$79</f>
        <v>04064</v>
      </c>
      <c r="D52" s="232">
        <v>160</v>
      </c>
      <c r="E52" s="232">
        <v>0.1</v>
      </c>
      <c r="F52" s="232">
        <v>7.0000000000000007E-2</v>
      </c>
      <c r="G52" s="232">
        <v>4.7</v>
      </c>
      <c r="H52" s="232">
        <v>2.7</v>
      </c>
      <c r="I52" s="232">
        <v>0.2</v>
      </c>
      <c r="J52" s="232">
        <v>4.4000000000000004</v>
      </c>
      <c r="K52" s="232">
        <v>39</v>
      </c>
      <c r="L52" s="221" t="s">
        <v>436</v>
      </c>
      <c r="M52" s="237" t="s">
        <v>449</v>
      </c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1"/>
      <c r="DV52" s="221"/>
      <c r="DW52" s="221"/>
      <c r="DX52" s="221"/>
      <c r="DY52" s="221"/>
      <c r="DZ52" s="221"/>
      <c r="EA52" s="221"/>
      <c r="EB52" s="221"/>
      <c r="EC52" s="221"/>
      <c r="ED52" s="221"/>
      <c r="EE52" s="221"/>
      <c r="EF52" s="221"/>
      <c r="EG52" s="221"/>
      <c r="EH52" s="221"/>
      <c r="EI52" s="221"/>
      <c r="EJ52" s="221"/>
      <c r="EK52" s="221"/>
      <c r="EL52" s="221"/>
      <c r="EM52" s="221"/>
      <c r="EN52" s="221"/>
      <c r="EO52" s="221"/>
      <c r="EP52" s="221"/>
      <c r="EQ52" s="221"/>
      <c r="ER52" s="221"/>
      <c r="ES52" s="221"/>
      <c r="ET52" s="221"/>
      <c r="EU52" s="221"/>
      <c r="EV52" s="221"/>
      <c r="EW52" s="221"/>
      <c r="EX52" s="221"/>
      <c r="EY52" s="221"/>
      <c r="EZ52" s="221"/>
      <c r="FA52" s="221"/>
      <c r="FB52" s="221"/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  <c r="FW52" s="221"/>
      <c r="FX52" s="221"/>
      <c r="FY52" s="221"/>
      <c r="FZ52" s="221"/>
      <c r="GA52" s="221"/>
      <c r="GB52" s="221"/>
      <c r="GC52" s="221"/>
      <c r="GD52" s="221"/>
      <c r="GE52" s="221"/>
      <c r="GF52" s="221"/>
      <c r="GG52" s="221"/>
      <c r="GH52" s="221"/>
      <c r="GI52" s="221"/>
      <c r="GJ52" s="221"/>
      <c r="GK52" s="221"/>
      <c r="GL52" s="221"/>
      <c r="GM52" s="221"/>
      <c r="GN52" s="221"/>
      <c r="GO52" s="221"/>
      <c r="GP52" s="221"/>
      <c r="GQ52" s="221"/>
      <c r="GR52" s="221"/>
      <c r="GS52" s="221"/>
      <c r="GT52" s="221"/>
      <c r="GU52" s="221"/>
      <c r="GV52" s="221"/>
      <c r="GW52" s="221"/>
      <c r="GX52" s="221"/>
      <c r="GY52" s="221"/>
      <c r="GZ52" s="221"/>
      <c r="HA52" s="221"/>
      <c r="HB52" s="221"/>
      <c r="HC52" s="221"/>
      <c r="HD52" s="221"/>
      <c r="HE52" s="221"/>
      <c r="HF52" s="221"/>
      <c r="HG52" s="221"/>
      <c r="HH52" s="221"/>
      <c r="HI52" s="221"/>
      <c r="HJ52" s="221"/>
      <c r="HK52" s="221"/>
      <c r="HL52" s="221"/>
      <c r="HM52" s="221"/>
      <c r="HN52" s="221"/>
      <c r="HO52" s="221"/>
      <c r="HP52" s="221"/>
      <c r="HQ52" s="221"/>
      <c r="HR52" s="221"/>
      <c r="HS52" s="221"/>
      <c r="HT52" s="221"/>
      <c r="HU52" s="221"/>
      <c r="HV52" s="221"/>
      <c r="HW52" s="221"/>
      <c r="HX52" s="221"/>
      <c r="HY52" s="221"/>
      <c r="HZ52" s="221"/>
      <c r="IA52" s="221"/>
      <c r="IB52" s="221"/>
      <c r="IC52" s="221"/>
      <c r="ID52" s="221"/>
      <c r="IE52" s="221"/>
      <c r="IF52" s="221"/>
      <c r="IG52" s="221"/>
      <c r="IH52" s="221"/>
      <c r="II52" s="221"/>
      <c r="IJ52" s="221"/>
      <c r="IK52" s="221"/>
      <c r="IL52" s="221"/>
      <c r="IM52" s="221"/>
      <c r="IN52" s="221"/>
      <c r="IO52" s="221"/>
      <c r="IP52" s="221"/>
      <c r="IQ52" s="221"/>
      <c r="IR52" s="221"/>
      <c r="IS52" s="221"/>
      <c r="IT52" s="221"/>
      <c r="IU52" s="221"/>
      <c r="IV52" s="221"/>
      <c r="IW52" s="221"/>
      <c r="IX52" s="221"/>
      <c r="IY52" s="221"/>
      <c r="IZ52" s="221"/>
      <c r="JA52" s="221"/>
      <c r="JB52" s="221"/>
      <c r="JC52" s="221"/>
      <c r="JD52" s="221"/>
      <c r="JE52" s="221"/>
      <c r="JF52" s="221"/>
      <c r="JG52" s="221"/>
      <c r="JH52" s="221"/>
      <c r="JI52" s="221"/>
      <c r="JJ52" s="221"/>
      <c r="JK52" s="221"/>
      <c r="JL52" s="221"/>
      <c r="JM52" s="221"/>
      <c r="JN52" s="221"/>
      <c r="JO52" s="221"/>
      <c r="JP52" s="221"/>
      <c r="JQ52" s="221"/>
      <c r="JR52" s="221"/>
      <c r="JS52" s="221"/>
      <c r="JT52" s="221"/>
      <c r="JU52" s="221"/>
      <c r="JV52" s="221"/>
      <c r="JW52" s="221"/>
      <c r="JX52" s="221"/>
      <c r="JY52" s="221"/>
      <c r="JZ52" s="221"/>
      <c r="KA52" s="221"/>
      <c r="KB52" s="221"/>
      <c r="KC52" s="221"/>
      <c r="KD52" s="221"/>
      <c r="KE52" s="221"/>
      <c r="KF52" s="221"/>
      <c r="KG52" s="221"/>
      <c r="KH52" s="221"/>
      <c r="KI52" s="221"/>
      <c r="KJ52" s="221"/>
      <c r="KK52" s="221"/>
      <c r="KL52" s="221"/>
      <c r="KM52" s="221"/>
      <c r="KN52" s="221"/>
      <c r="KO52" s="221"/>
      <c r="KP52" s="221"/>
      <c r="KQ52" s="221"/>
      <c r="KR52" s="221"/>
      <c r="KS52" s="221"/>
      <c r="KT52" s="221"/>
      <c r="KU52" s="221"/>
      <c r="KV52" s="221"/>
      <c r="KW52" s="221"/>
      <c r="KX52" s="221"/>
      <c r="KY52" s="221"/>
      <c r="KZ52" s="221"/>
      <c r="LA52" s="221"/>
      <c r="LB52" s="221"/>
      <c r="LC52" s="221"/>
      <c r="LD52" s="221"/>
      <c r="LE52" s="221"/>
      <c r="LF52" s="221"/>
      <c r="LG52" s="221"/>
      <c r="LH52" s="221"/>
      <c r="LI52" s="221"/>
      <c r="LJ52" s="221"/>
      <c r="LK52" s="221"/>
      <c r="LL52" s="221"/>
      <c r="LM52" s="221"/>
      <c r="LN52" s="221"/>
      <c r="LO52" s="221"/>
      <c r="LP52" s="221"/>
      <c r="LQ52" s="221"/>
      <c r="LR52" s="221"/>
      <c r="LS52" s="221"/>
      <c r="LT52" s="221"/>
      <c r="LU52" s="221"/>
      <c r="LV52" s="221"/>
      <c r="LW52" s="221"/>
      <c r="LX52" s="221"/>
      <c r="LY52" s="221"/>
      <c r="LZ52" s="221"/>
      <c r="MA52" s="221"/>
      <c r="MB52" s="221"/>
      <c r="MC52" s="221"/>
      <c r="MD52" s="221"/>
      <c r="ME52" s="221"/>
      <c r="MF52" s="221"/>
      <c r="MG52" s="221"/>
      <c r="MH52" s="221"/>
      <c r="MI52" s="221"/>
      <c r="MJ52" s="221"/>
      <c r="MK52" s="221"/>
      <c r="ML52" s="221"/>
      <c r="MM52" s="221"/>
      <c r="MN52" s="221"/>
      <c r="MO52" s="221"/>
      <c r="MP52" s="221"/>
      <c r="MQ52" s="221"/>
      <c r="MR52" s="221"/>
      <c r="MS52" s="221"/>
      <c r="MT52" s="221"/>
      <c r="MU52" s="221"/>
      <c r="MV52" s="221"/>
      <c r="MW52" s="221"/>
      <c r="MX52" s="221"/>
      <c r="MY52" s="221"/>
      <c r="MZ52" s="221"/>
      <c r="NA52" s="221"/>
      <c r="NB52" s="221"/>
      <c r="NC52" s="221"/>
      <c r="ND52" s="221"/>
      <c r="NE52" s="221"/>
      <c r="NF52" s="221"/>
      <c r="NG52" s="221"/>
      <c r="NH52" s="221"/>
      <c r="NI52" s="221"/>
      <c r="NJ52" s="221"/>
      <c r="NK52" s="221"/>
      <c r="NL52" s="221"/>
      <c r="NM52" s="221"/>
      <c r="NN52" s="221"/>
      <c r="NO52" s="221"/>
      <c r="NP52" s="221"/>
      <c r="NQ52" s="221"/>
      <c r="NR52" s="221"/>
      <c r="NS52" s="221"/>
      <c r="NT52" s="221"/>
      <c r="NU52" s="221"/>
      <c r="NV52" s="221"/>
      <c r="NW52" s="221"/>
      <c r="NX52" s="221"/>
      <c r="NY52" s="221"/>
      <c r="NZ52" s="221"/>
      <c r="OA52" s="221"/>
      <c r="OB52" s="221"/>
      <c r="OC52" s="221"/>
      <c r="OD52" s="221"/>
      <c r="OE52" s="221"/>
      <c r="OF52" s="221"/>
      <c r="OG52" s="221"/>
      <c r="OH52" s="221"/>
      <c r="OI52" s="221"/>
      <c r="OJ52" s="221"/>
      <c r="OK52" s="221"/>
      <c r="OL52" s="221"/>
      <c r="OM52" s="221"/>
      <c r="ON52" s="221"/>
      <c r="OO52" s="221"/>
      <c r="OP52" s="221"/>
      <c r="OQ52" s="221"/>
      <c r="OR52" s="221"/>
      <c r="OS52" s="221"/>
      <c r="OT52" s="221"/>
      <c r="OU52" s="221"/>
      <c r="OV52" s="221"/>
      <c r="OW52" s="221"/>
      <c r="OX52" s="221"/>
      <c r="OY52" s="221"/>
      <c r="OZ52" s="221"/>
      <c r="PA52" s="221"/>
      <c r="PB52" s="221"/>
      <c r="PC52" s="221"/>
      <c r="PD52" s="221"/>
      <c r="PE52" s="221"/>
      <c r="PF52" s="221"/>
      <c r="PG52" s="221"/>
      <c r="PH52" s="221"/>
      <c r="PI52" s="221"/>
      <c r="PJ52" s="221"/>
      <c r="PK52" s="221"/>
      <c r="PL52" s="221"/>
      <c r="PM52" s="221"/>
      <c r="PN52" s="221"/>
      <c r="PO52" s="221"/>
      <c r="PP52" s="221"/>
      <c r="PQ52" s="221"/>
      <c r="PR52" s="221"/>
      <c r="PS52" s="221"/>
      <c r="PT52" s="221"/>
      <c r="PU52" s="221"/>
      <c r="PV52" s="221"/>
      <c r="PW52" s="221"/>
      <c r="PX52" s="221"/>
      <c r="PY52" s="221"/>
      <c r="PZ52" s="221"/>
      <c r="QA52" s="221"/>
      <c r="QB52" s="221"/>
      <c r="QC52" s="221"/>
      <c r="QD52" s="221"/>
      <c r="QE52" s="221"/>
      <c r="QF52" s="221"/>
      <c r="QG52" s="221"/>
      <c r="QH52" s="221"/>
      <c r="QI52" s="221"/>
      <c r="QJ52" s="221"/>
      <c r="QK52" s="221"/>
      <c r="QL52" s="221"/>
      <c r="QM52" s="221"/>
      <c r="QN52" s="221"/>
      <c r="QO52" s="221"/>
      <c r="QP52" s="221"/>
      <c r="QQ52" s="221"/>
      <c r="QR52" s="221"/>
      <c r="QS52" s="221"/>
      <c r="QT52" s="221"/>
      <c r="QU52" s="221"/>
      <c r="QV52" s="221"/>
      <c r="QW52" s="221"/>
      <c r="QX52" s="221"/>
      <c r="QY52" s="221"/>
      <c r="QZ52" s="221"/>
      <c r="RA52" s="221"/>
      <c r="RB52" s="221"/>
      <c r="RC52" s="221"/>
      <c r="RD52" s="221"/>
      <c r="RE52" s="221"/>
      <c r="RF52" s="221"/>
      <c r="RG52" s="221"/>
      <c r="RH52" s="221"/>
      <c r="RI52" s="221"/>
      <c r="RJ52" s="221"/>
      <c r="RK52" s="221"/>
      <c r="RL52" s="221"/>
      <c r="RM52" s="221"/>
      <c r="RN52" s="221"/>
      <c r="RO52" s="221"/>
      <c r="RP52" s="221"/>
      <c r="RQ52" s="221"/>
      <c r="RR52" s="221"/>
      <c r="RS52" s="221"/>
      <c r="RT52" s="221"/>
      <c r="RU52" s="221"/>
      <c r="RV52" s="221"/>
      <c r="RW52" s="221"/>
      <c r="RX52" s="221"/>
      <c r="RY52" s="221"/>
      <c r="RZ52" s="221"/>
      <c r="SA52" s="221"/>
      <c r="SB52" s="221"/>
      <c r="SC52" s="221"/>
      <c r="SD52" s="221"/>
      <c r="SE52" s="221"/>
      <c r="SF52" s="221"/>
      <c r="SG52" s="221"/>
      <c r="SH52" s="221"/>
      <c r="SI52" s="221"/>
      <c r="SJ52" s="221"/>
      <c r="SK52" s="221"/>
      <c r="SL52" s="221"/>
      <c r="SM52" s="221"/>
      <c r="SN52" s="221"/>
      <c r="SO52" s="221"/>
      <c r="SP52" s="221"/>
      <c r="SQ52" s="221"/>
      <c r="SR52" s="221"/>
      <c r="SS52" s="221"/>
      <c r="ST52" s="221"/>
      <c r="SU52" s="221"/>
      <c r="SV52" s="221"/>
      <c r="SW52" s="221"/>
      <c r="SX52" s="221"/>
      <c r="SY52" s="221"/>
      <c r="SZ52" s="221"/>
      <c r="TA52" s="221"/>
      <c r="TB52" s="221"/>
      <c r="TC52" s="221"/>
      <c r="TD52" s="221"/>
      <c r="TE52" s="221"/>
      <c r="TF52" s="221"/>
      <c r="TG52" s="221"/>
      <c r="TH52" s="221"/>
      <c r="TI52" s="221"/>
      <c r="TJ52" s="221"/>
      <c r="TK52" s="221"/>
      <c r="TL52" s="221"/>
      <c r="TM52" s="221"/>
      <c r="TN52" s="221"/>
      <c r="TO52" s="221"/>
      <c r="TP52" s="221"/>
      <c r="TQ52" s="221"/>
      <c r="TR52" s="221"/>
      <c r="TS52" s="221"/>
      <c r="TT52" s="221"/>
      <c r="TU52" s="221"/>
      <c r="TV52" s="221"/>
      <c r="TW52" s="221"/>
      <c r="TX52" s="221"/>
      <c r="TY52" s="221"/>
      <c r="TZ52" s="221"/>
      <c r="UA52" s="221"/>
      <c r="UB52" s="221"/>
      <c r="UC52" s="221"/>
      <c r="UD52" s="221"/>
      <c r="UE52" s="221"/>
      <c r="UF52" s="221"/>
      <c r="UG52" s="221"/>
      <c r="UH52" s="221"/>
      <c r="UI52" s="221"/>
      <c r="UJ52" s="221"/>
      <c r="UK52" s="221"/>
      <c r="UL52" s="221"/>
      <c r="UM52" s="221"/>
      <c r="UN52" s="221"/>
      <c r="UO52" s="221"/>
      <c r="UP52" s="221"/>
      <c r="UQ52" s="221"/>
      <c r="UR52" s="221"/>
      <c r="US52" s="221"/>
      <c r="UT52" s="221"/>
      <c r="UU52" s="221"/>
      <c r="UV52" s="221"/>
      <c r="UW52" s="221"/>
      <c r="UX52" s="221"/>
      <c r="UY52" s="221"/>
      <c r="UZ52" s="221"/>
      <c r="VA52" s="221"/>
      <c r="VB52" s="221"/>
      <c r="VC52" s="221"/>
      <c r="VD52" s="221"/>
      <c r="VE52" s="221"/>
      <c r="VF52" s="221"/>
      <c r="VG52" s="221"/>
      <c r="VH52" s="221"/>
      <c r="VI52" s="221"/>
      <c r="VJ52" s="221"/>
      <c r="VK52" s="221"/>
      <c r="VL52" s="221"/>
      <c r="VM52" s="221"/>
      <c r="VN52" s="221"/>
      <c r="VO52" s="221"/>
      <c r="VP52" s="221"/>
      <c r="VQ52" s="221"/>
      <c r="VR52" s="221"/>
      <c r="VS52" s="221"/>
      <c r="VT52" s="221"/>
      <c r="VU52" s="221"/>
      <c r="VV52" s="221"/>
      <c r="VW52" s="221"/>
      <c r="VX52" s="221"/>
      <c r="VY52" s="221"/>
      <c r="VZ52" s="221"/>
      <c r="WA52" s="221"/>
      <c r="WB52" s="221"/>
      <c r="WC52" s="221"/>
      <c r="WD52" s="221"/>
      <c r="WE52" s="221"/>
      <c r="WF52" s="221"/>
      <c r="WG52" s="221"/>
      <c r="WH52" s="221"/>
      <c r="WI52" s="221"/>
      <c r="WJ52" s="221"/>
      <c r="WK52" s="221"/>
      <c r="WL52" s="221"/>
      <c r="WM52" s="221"/>
      <c r="WN52" s="221"/>
      <c r="WO52" s="221"/>
      <c r="WP52" s="221"/>
      <c r="WQ52" s="221"/>
      <c r="WR52" s="221"/>
      <c r="WS52" s="221"/>
      <c r="WT52" s="221"/>
      <c r="WU52" s="221"/>
      <c r="WV52" s="221"/>
      <c r="WW52" s="221"/>
      <c r="WX52" s="221"/>
      <c r="WY52" s="221"/>
      <c r="WZ52" s="221"/>
      <c r="XA52" s="221"/>
      <c r="XB52" s="221"/>
      <c r="XC52" s="221"/>
      <c r="XD52" s="221"/>
      <c r="XE52" s="221"/>
      <c r="XF52" s="221"/>
      <c r="XG52" s="221"/>
      <c r="XH52" s="221"/>
      <c r="XI52" s="221"/>
      <c r="XJ52" s="221"/>
      <c r="XK52" s="221"/>
      <c r="XL52" s="221"/>
      <c r="XM52" s="221"/>
      <c r="XN52" s="221"/>
      <c r="XO52" s="221"/>
      <c r="XP52" s="221"/>
      <c r="XQ52" s="221"/>
      <c r="XR52" s="221"/>
      <c r="XS52" s="221"/>
      <c r="XT52" s="221"/>
      <c r="XU52" s="221"/>
      <c r="XV52" s="221"/>
      <c r="XW52" s="221"/>
      <c r="XX52" s="221"/>
      <c r="XY52" s="221"/>
      <c r="XZ52" s="221"/>
      <c r="YA52" s="221"/>
      <c r="YB52" s="221"/>
      <c r="YC52" s="221"/>
      <c r="YD52" s="221"/>
      <c r="YE52" s="221"/>
      <c r="YF52" s="221"/>
      <c r="YG52" s="221"/>
      <c r="YH52" s="221"/>
      <c r="YI52" s="221"/>
      <c r="YJ52" s="221"/>
      <c r="YK52" s="221"/>
      <c r="YL52" s="221"/>
      <c r="YM52" s="221"/>
      <c r="YN52" s="221"/>
      <c r="YO52" s="221"/>
      <c r="YP52" s="221"/>
      <c r="YQ52" s="221"/>
      <c r="YR52" s="221"/>
      <c r="YS52" s="221"/>
      <c r="YT52" s="221"/>
      <c r="YU52" s="221"/>
      <c r="YV52" s="221"/>
      <c r="YW52" s="221"/>
      <c r="YX52" s="221"/>
      <c r="YY52" s="221"/>
      <c r="YZ52" s="221"/>
      <c r="ZA52" s="221"/>
      <c r="ZB52" s="221"/>
      <c r="ZC52" s="221"/>
      <c r="ZD52" s="221"/>
      <c r="ZE52" s="221"/>
      <c r="ZF52" s="221"/>
      <c r="ZG52" s="221"/>
      <c r="ZH52" s="221"/>
      <c r="ZI52" s="221"/>
      <c r="ZJ52" s="221"/>
      <c r="ZK52" s="221"/>
      <c r="ZL52" s="221"/>
      <c r="ZM52" s="221"/>
      <c r="ZN52" s="221"/>
      <c r="ZO52" s="221"/>
      <c r="ZP52" s="221"/>
      <c r="ZQ52" s="221"/>
      <c r="ZR52" s="221"/>
      <c r="ZS52" s="221"/>
      <c r="ZT52" s="221"/>
      <c r="ZU52" s="221"/>
      <c r="ZV52" s="221"/>
      <c r="ZW52" s="221"/>
      <c r="ZX52" s="221"/>
      <c r="ZY52" s="221"/>
      <c r="ZZ52" s="221"/>
      <c r="AAA52" s="221"/>
      <c r="AAB52" s="221"/>
      <c r="AAC52" s="221"/>
      <c r="AAD52" s="221"/>
      <c r="AAE52" s="221"/>
      <c r="AAF52" s="221"/>
      <c r="AAG52" s="221"/>
      <c r="AAH52" s="221"/>
      <c r="AAI52" s="221"/>
      <c r="AAJ52" s="221"/>
      <c r="AAK52" s="221"/>
      <c r="AAL52" s="221"/>
      <c r="AAM52" s="221"/>
      <c r="AAN52" s="221"/>
      <c r="AAO52" s="221"/>
      <c r="AAP52" s="221"/>
      <c r="AAQ52" s="221"/>
      <c r="AAR52" s="221"/>
      <c r="AAS52" s="221"/>
      <c r="AAT52" s="221"/>
      <c r="AAU52" s="221"/>
      <c r="AAV52" s="221"/>
      <c r="AAW52" s="221"/>
      <c r="AAX52" s="221"/>
      <c r="AAY52" s="221"/>
      <c r="AAZ52" s="221"/>
      <c r="ABA52" s="221"/>
      <c r="ABB52" s="221"/>
      <c r="ABC52" s="221"/>
      <c r="ABD52" s="221"/>
      <c r="ABE52" s="221"/>
      <c r="ABF52" s="221"/>
      <c r="ABG52" s="221"/>
      <c r="ABH52" s="221"/>
      <c r="ABI52" s="221"/>
      <c r="ABJ52" s="221"/>
      <c r="ABK52" s="221"/>
      <c r="ABL52" s="221"/>
      <c r="ABM52" s="221"/>
      <c r="ABN52" s="221"/>
      <c r="ABO52" s="221"/>
      <c r="ABP52" s="221"/>
      <c r="ABQ52" s="221"/>
      <c r="ABR52" s="221"/>
      <c r="ABS52" s="221"/>
      <c r="ABT52" s="221"/>
      <c r="ABU52" s="221"/>
      <c r="ABV52" s="221"/>
      <c r="ABW52" s="221"/>
      <c r="ABX52" s="221"/>
      <c r="ABY52" s="221"/>
      <c r="ABZ52" s="221"/>
      <c r="ACA52" s="221"/>
      <c r="ACB52" s="221"/>
      <c r="ACC52" s="221"/>
      <c r="ACD52" s="221"/>
      <c r="ACE52" s="221"/>
      <c r="ACF52" s="221"/>
      <c r="ACG52" s="221"/>
      <c r="ACH52" s="221"/>
      <c r="ACI52" s="221"/>
      <c r="ACJ52" s="221"/>
      <c r="ACK52" s="221"/>
      <c r="ACL52" s="221"/>
      <c r="ACM52" s="221"/>
      <c r="ACN52" s="221"/>
      <c r="ACO52" s="221"/>
      <c r="ACP52" s="221"/>
      <c r="ACQ52" s="221"/>
      <c r="ACR52" s="221"/>
      <c r="ACS52" s="221"/>
      <c r="ACT52" s="221"/>
      <c r="ACU52" s="221"/>
      <c r="ACV52" s="221"/>
      <c r="ACW52" s="221"/>
      <c r="ACX52" s="221"/>
      <c r="ACY52" s="221"/>
      <c r="ACZ52" s="221"/>
      <c r="ADA52" s="221"/>
      <c r="ADB52" s="221"/>
      <c r="ADC52" s="221"/>
      <c r="ADD52" s="221"/>
      <c r="ADE52" s="221"/>
      <c r="ADF52" s="221"/>
      <c r="ADG52" s="221"/>
      <c r="ADH52" s="221"/>
      <c r="ADI52" s="221"/>
      <c r="ADJ52" s="221"/>
      <c r="ADK52" s="221"/>
      <c r="ADL52" s="221"/>
      <c r="ADM52" s="221"/>
      <c r="ADN52" s="221"/>
      <c r="ADO52" s="221"/>
      <c r="ADP52" s="221"/>
      <c r="ADQ52" s="221"/>
      <c r="ADR52" s="221"/>
      <c r="ADS52" s="221"/>
      <c r="ADT52" s="221"/>
      <c r="ADU52" s="221"/>
      <c r="ADV52" s="221"/>
      <c r="ADW52" s="221"/>
      <c r="ADX52" s="221"/>
      <c r="ADY52" s="221"/>
      <c r="ADZ52" s="221"/>
      <c r="AEA52" s="221"/>
      <c r="AEB52" s="221"/>
      <c r="AEC52" s="221"/>
      <c r="AED52" s="221"/>
      <c r="AEE52" s="221"/>
      <c r="AEF52" s="221"/>
      <c r="AEG52" s="221"/>
      <c r="AEH52" s="221"/>
      <c r="AEI52" s="221"/>
      <c r="AEJ52" s="221"/>
      <c r="AEK52" s="221"/>
      <c r="AEL52" s="221"/>
      <c r="AEM52" s="221"/>
      <c r="AEN52" s="221"/>
      <c r="AEO52" s="221"/>
      <c r="AEP52" s="221"/>
      <c r="AEQ52" s="221"/>
      <c r="AER52" s="221"/>
      <c r="AES52" s="221"/>
      <c r="AET52" s="221"/>
      <c r="AEU52" s="221"/>
      <c r="AEV52" s="221"/>
      <c r="AEW52" s="221"/>
      <c r="AEX52" s="221"/>
      <c r="AEY52" s="221"/>
      <c r="AEZ52" s="221"/>
      <c r="AFA52" s="221"/>
      <c r="AFB52" s="221"/>
      <c r="AFC52" s="221"/>
      <c r="AFD52" s="221"/>
      <c r="AFE52" s="221"/>
      <c r="AFF52" s="221"/>
      <c r="AFG52" s="221"/>
      <c r="AFH52" s="221"/>
      <c r="AFI52" s="221"/>
      <c r="AFJ52" s="221"/>
      <c r="AFK52" s="221"/>
      <c r="AFL52" s="221"/>
      <c r="AFM52" s="221"/>
      <c r="AFN52" s="221"/>
      <c r="AFO52" s="221"/>
      <c r="AFP52" s="221"/>
      <c r="AFQ52" s="221"/>
      <c r="AFR52" s="221"/>
      <c r="AFS52" s="221"/>
      <c r="AFT52" s="221"/>
      <c r="AFU52" s="221"/>
      <c r="AFV52" s="221"/>
      <c r="AFW52" s="221"/>
      <c r="AFX52" s="221"/>
      <c r="AFY52" s="221"/>
      <c r="AFZ52" s="221"/>
      <c r="AGA52" s="221"/>
      <c r="AGB52" s="221"/>
      <c r="AGC52" s="221"/>
      <c r="AGD52" s="221"/>
      <c r="AGE52" s="221"/>
      <c r="AGF52" s="221"/>
      <c r="AGG52" s="221"/>
      <c r="AGH52" s="221"/>
      <c r="AGI52" s="221"/>
      <c r="AGJ52" s="221"/>
      <c r="AGK52" s="221"/>
      <c r="AGL52" s="221"/>
      <c r="AGM52" s="221"/>
      <c r="AGN52" s="221"/>
      <c r="AGO52" s="221"/>
      <c r="AGP52" s="221"/>
      <c r="AGQ52" s="221"/>
      <c r="AGR52" s="221"/>
      <c r="AGS52" s="221"/>
      <c r="AGT52" s="221"/>
      <c r="AGU52" s="221"/>
      <c r="AGV52" s="221"/>
      <c r="AGW52" s="221"/>
      <c r="AGX52" s="221"/>
      <c r="AGY52" s="221"/>
      <c r="AGZ52" s="221"/>
      <c r="AHA52" s="221"/>
      <c r="AHB52" s="221"/>
      <c r="AHC52" s="221"/>
      <c r="AHD52" s="221"/>
      <c r="AHE52" s="221"/>
      <c r="AHF52" s="221"/>
      <c r="AHG52" s="221"/>
      <c r="AHH52" s="221"/>
      <c r="AHI52" s="221"/>
      <c r="AHJ52" s="221"/>
      <c r="AHK52" s="221"/>
      <c r="AHL52" s="221"/>
      <c r="AHM52" s="221"/>
      <c r="AHN52" s="221"/>
      <c r="AHO52" s="221"/>
      <c r="AHP52" s="221"/>
      <c r="AHQ52" s="221"/>
      <c r="AHR52" s="221"/>
      <c r="AHS52" s="221"/>
      <c r="AHT52" s="221"/>
      <c r="AHU52" s="221"/>
      <c r="AHV52" s="221"/>
      <c r="AHW52" s="221"/>
      <c r="AHX52" s="221"/>
      <c r="AHY52" s="221"/>
      <c r="AHZ52" s="221"/>
      <c r="AIA52" s="221"/>
      <c r="AIB52" s="221"/>
      <c r="AIC52" s="221"/>
      <c r="AID52" s="221"/>
      <c r="AIE52" s="221"/>
      <c r="AIF52" s="221"/>
      <c r="AIG52" s="221"/>
      <c r="AIH52" s="221"/>
      <c r="AII52" s="221"/>
      <c r="AIJ52" s="221"/>
      <c r="AIK52" s="221"/>
      <c r="AIL52" s="221"/>
      <c r="AIM52" s="221"/>
      <c r="AIN52" s="221"/>
      <c r="AIO52" s="221"/>
      <c r="AIP52" s="221"/>
      <c r="AIQ52" s="221"/>
      <c r="AIR52" s="221"/>
      <c r="AIS52" s="221"/>
      <c r="AIT52" s="221"/>
      <c r="AIU52" s="221"/>
      <c r="AIV52" s="221"/>
      <c r="AIW52" s="221"/>
      <c r="AIX52" s="221"/>
      <c r="AIY52" s="221"/>
      <c r="AIZ52" s="221"/>
      <c r="AJA52" s="221"/>
      <c r="AJB52" s="221"/>
      <c r="AJC52" s="221"/>
      <c r="AJD52" s="221"/>
      <c r="AJE52" s="221"/>
      <c r="AJF52" s="221"/>
      <c r="AJG52" s="221"/>
      <c r="AJH52" s="221"/>
      <c r="AJI52" s="221"/>
      <c r="AJJ52" s="221"/>
      <c r="AJK52" s="221"/>
      <c r="AJL52" s="221"/>
      <c r="AJM52" s="221"/>
      <c r="AJN52" s="221"/>
      <c r="AJO52" s="221"/>
      <c r="AJP52" s="221"/>
      <c r="AJQ52" s="221"/>
      <c r="AJR52" s="221"/>
      <c r="AJS52" s="221"/>
      <c r="AJT52" s="221"/>
      <c r="AJU52" s="221"/>
      <c r="AJV52" s="221"/>
      <c r="AJW52" s="221"/>
      <c r="AJX52" s="221"/>
      <c r="AJY52" s="221"/>
      <c r="AJZ52" s="221"/>
      <c r="AKA52" s="221"/>
      <c r="AKB52" s="221"/>
      <c r="AKC52" s="221"/>
      <c r="AKD52" s="221"/>
      <c r="AKE52" s="221"/>
      <c r="AKF52" s="221"/>
      <c r="AKG52" s="221"/>
      <c r="AKH52" s="221"/>
      <c r="AKI52" s="221"/>
      <c r="AKJ52" s="221"/>
      <c r="AKK52" s="221"/>
      <c r="AKL52" s="221"/>
      <c r="AKM52" s="221"/>
      <c r="AKN52" s="221"/>
      <c r="AKO52" s="221"/>
      <c r="AKP52" s="221"/>
      <c r="AKQ52" s="221"/>
      <c r="AKR52" s="221"/>
      <c r="AKS52" s="221"/>
      <c r="AKT52" s="221"/>
      <c r="AKU52" s="221"/>
      <c r="AKV52" s="221"/>
      <c r="AKW52" s="221"/>
      <c r="AKX52" s="221"/>
      <c r="AKY52" s="221"/>
      <c r="AKZ52" s="221"/>
      <c r="ALA52" s="221"/>
      <c r="ALB52" s="221"/>
      <c r="ALC52" s="221"/>
      <c r="ALD52" s="221"/>
      <c r="ALE52" s="221"/>
      <c r="ALF52" s="221"/>
      <c r="ALG52" s="221"/>
      <c r="ALH52" s="221"/>
      <c r="ALI52" s="221"/>
      <c r="ALJ52" s="221"/>
      <c r="ALK52" s="221"/>
      <c r="ALL52" s="221"/>
      <c r="ALM52" s="221"/>
      <c r="ALN52" s="221"/>
      <c r="ALO52" s="221"/>
      <c r="ALP52" s="221"/>
      <c r="ALQ52" s="221"/>
      <c r="ALR52" s="221"/>
      <c r="ALS52" s="221"/>
      <c r="ALT52" s="221"/>
      <c r="ALU52" s="221"/>
      <c r="ALV52" s="221"/>
      <c r="ALW52" s="221"/>
      <c r="ALX52" s="221"/>
      <c r="ALY52" s="221"/>
      <c r="ALZ52" s="221"/>
      <c r="AMA52" s="221"/>
      <c r="AMB52" s="221"/>
      <c r="AMC52" s="221"/>
      <c r="AMD52" s="221"/>
      <c r="AME52" s="221"/>
      <c r="AMF52" s="221"/>
      <c r="AMG52" s="221"/>
      <c r="AMH52" s="221"/>
      <c r="AMI52" s="221"/>
      <c r="AMJ52" s="221"/>
      <c r="AMK52" s="221"/>
    </row>
    <row r="53" spans="1:1025" s="225" customFormat="1" x14ac:dyDescent="0.25">
      <c r="A53" s="226" t="s">
        <v>154</v>
      </c>
      <c r="B53" s="221" t="s">
        <v>166</v>
      </c>
      <c r="C53" s="227" t="str">
        <f>'common foods'!$D$77</f>
        <v>04062</v>
      </c>
      <c r="D53" s="232">
        <v>185</v>
      </c>
      <c r="E53" s="232">
        <v>0.8</v>
      </c>
      <c r="F53" s="232">
        <v>0.5</v>
      </c>
      <c r="G53" s="232">
        <v>4.5999999999999996</v>
      </c>
      <c r="H53" s="232">
        <v>4.5999999999999996</v>
      </c>
      <c r="I53" s="232">
        <v>0.2</v>
      </c>
      <c r="J53" s="232">
        <v>3.6</v>
      </c>
      <c r="K53" s="232">
        <v>38</v>
      </c>
      <c r="L53" s="221" t="s">
        <v>450</v>
      </c>
      <c r="M53" s="221" t="s">
        <v>451</v>
      </c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  <c r="DJ53" s="221"/>
      <c r="DK53" s="221"/>
      <c r="DL53" s="221"/>
      <c r="DM53" s="221"/>
      <c r="DN53" s="221"/>
      <c r="DO53" s="221"/>
      <c r="DP53" s="221"/>
      <c r="DQ53" s="221"/>
      <c r="DR53" s="221"/>
      <c r="DS53" s="221"/>
      <c r="DT53" s="221"/>
      <c r="DU53" s="221"/>
      <c r="DV53" s="221"/>
      <c r="DW53" s="221"/>
      <c r="DX53" s="221"/>
      <c r="DY53" s="221"/>
      <c r="DZ53" s="221"/>
      <c r="EA53" s="221"/>
      <c r="EB53" s="221"/>
      <c r="EC53" s="221"/>
      <c r="ED53" s="221"/>
      <c r="EE53" s="221"/>
      <c r="EF53" s="221"/>
      <c r="EG53" s="221"/>
      <c r="EH53" s="221"/>
      <c r="EI53" s="221"/>
      <c r="EJ53" s="221"/>
      <c r="EK53" s="221"/>
      <c r="EL53" s="221"/>
      <c r="EM53" s="221"/>
      <c r="EN53" s="221"/>
      <c r="EO53" s="221"/>
      <c r="EP53" s="221"/>
      <c r="EQ53" s="221"/>
      <c r="ER53" s="221"/>
      <c r="ES53" s="221"/>
      <c r="ET53" s="221"/>
      <c r="EU53" s="221"/>
      <c r="EV53" s="221"/>
      <c r="EW53" s="221"/>
      <c r="EX53" s="221"/>
      <c r="EY53" s="221"/>
      <c r="EZ53" s="221"/>
      <c r="FA53" s="221"/>
      <c r="FB53" s="221"/>
      <c r="FC53" s="221"/>
      <c r="FD53" s="221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  <c r="FU53" s="221"/>
      <c r="FV53" s="221"/>
      <c r="FW53" s="221"/>
      <c r="FX53" s="221"/>
      <c r="FY53" s="221"/>
      <c r="FZ53" s="221"/>
      <c r="GA53" s="221"/>
      <c r="GB53" s="221"/>
      <c r="GC53" s="221"/>
      <c r="GD53" s="221"/>
      <c r="GE53" s="221"/>
      <c r="GF53" s="221"/>
      <c r="GG53" s="221"/>
      <c r="GH53" s="221"/>
      <c r="GI53" s="221"/>
      <c r="GJ53" s="221"/>
      <c r="GK53" s="221"/>
      <c r="GL53" s="221"/>
      <c r="GM53" s="221"/>
      <c r="GN53" s="221"/>
      <c r="GO53" s="221"/>
      <c r="GP53" s="221"/>
      <c r="GQ53" s="221"/>
      <c r="GR53" s="221"/>
      <c r="GS53" s="221"/>
      <c r="GT53" s="221"/>
      <c r="GU53" s="221"/>
      <c r="GV53" s="221"/>
      <c r="GW53" s="221"/>
      <c r="GX53" s="221"/>
      <c r="GY53" s="221"/>
      <c r="GZ53" s="221"/>
      <c r="HA53" s="221"/>
      <c r="HB53" s="221"/>
      <c r="HC53" s="221"/>
      <c r="HD53" s="221"/>
      <c r="HE53" s="221"/>
      <c r="HF53" s="221"/>
      <c r="HG53" s="221"/>
      <c r="HH53" s="221"/>
      <c r="HI53" s="221"/>
      <c r="HJ53" s="221"/>
      <c r="HK53" s="221"/>
      <c r="HL53" s="221"/>
      <c r="HM53" s="221"/>
      <c r="HN53" s="221"/>
      <c r="HO53" s="221"/>
      <c r="HP53" s="221"/>
      <c r="HQ53" s="221"/>
      <c r="HR53" s="221"/>
      <c r="HS53" s="221"/>
      <c r="HT53" s="221"/>
      <c r="HU53" s="221"/>
      <c r="HV53" s="221"/>
      <c r="HW53" s="221"/>
      <c r="HX53" s="221"/>
      <c r="HY53" s="221"/>
      <c r="HZ53" s="221"/>
      <c r="IA53" s="221"/>
      <c r="IB53" s="221"/>
      <c r="IC53" s="221"/>
      <c r="ID53" s="221"/>
      <c r="IE53" s="221"/>
      <c r="IF53" s="221"/>
      <c r="IG53" s="221"/>
      <c r="IH53" s="221"/>
      <c r="II53" s="221"/>
      <c r="IJ53" s="221"/>
      <c r="IK53" s="221"/>
      <c r="IL53" s="221"/>
      <c r="IM53" s="221"/>
      <c r="IN53" s="221"/>
      <c r="IO53" s="221"/>
      <c r="IP53" s="221"/>
      <c r="IQ53" s="221"/>
      <c r="IR53" s="221"/>
      <c r="IS53" s="221"/>
      <c r="IT53" s="221"/>
      <c r="IU53" s="221"/>
      <c r="IV53" s="221"/>
      <c r="IW53" s="221"/>
      <c r="IX53" s="221"/>
      <c r="IY53" s="221"/>
      <c r="IZ53" s="221"/>
      <c r="JA53" s="221"/>
      <c r="JB53" s="221"/>
      <c r="JC53" s="221"/>
      <c r="JD53" s="221"/>
      <c r="JE53" s="221"/>
      <c r="JF53" s="221"/>
      <c r="JG53" s="221"/>
      <c r="JH53" s="221"/>
      <c r="JI53" s="221"/>
      <c r="JJ53" s="221"/>
      <c r="JK53" s="221"/>
      <c r="JL53" s="221"/>
      <c r="JM53" s="221"/>
      <c r="JN53" s="221"/>
      <c r="JO53" s="221"/>
      <c r="JP53" s="221"/>
      <c r="JQ53" s="221"/>
      <c r="JR53" s="221"/>
      <c r="JS53" s="221"/>
      <c r="JT53" s="221"/>
      <c r="JU53" s="221"/>
      <c r="JV53" s="221"/>
      <c r="JW53" s="221"/>
      <c r="JX53" s="221"/>
      <c r="JY53" s="221"/>
      <c r="JZ53" s="221"/>
      <c r="KA53" s="221"/>
      <c r="KB53" s="221"/>
      <c r="KC53" s="221"/>
      <c r="KD53" s="221"/>
      <c r="KE53" s="221"/>
      <c r="KF53" s="221"/>
      <c r="KG53" s="221"/>
      <c r="KH53" s="221"/>
      <c r="KI53" s="221"/>
      <c r="KJ53" s="221"/>
      <c r="KK53" s="221"/>
      <c r="KL53" s="221"/>
      <c r="KM53" s="221"/>
      <c r="KN53" s="221"/>
      <c r="KO53" s="221"/>
      <c r="KP53" s="221"/>
      <c r="KQ53" s="221"/>
      <c r="KR53" s="221"/>
      <c r="KS53" s="221"/>
      <c r="KT53" s="221"/>
      <c r="KU53" s="221"/>
      <c r="KV53" s="221"/>
      <c r="KW53" s="221"/>
      <c r="KX53" s="221"/>
      <c r="KY53" s="221"/>
      <c r="KZ53" s="221"/>
      <c r="LA53" s="221"/>
      <c r="LB53" s="221"/>
      <c r="LC53" s="221"/>
      <c r="LD53" s="221"/>
      <c r="LE53" s="221"/>
      <c r="LF53" s="221"/>
      <c r="LG53" s="221"/>
      <c r="LH53" s="221"/>
      <c r="LI53" s="221"/>
      <c r="LJ53" s="221"/>
      <c r="LK53" s="221"/>
      <c r="LL53" s="221"/>
      <c r="LM53" s="221"/>
      <c r="LN53" s="221"/>
      <c r="LO53" s="221"/>
      <c r="LP53" s="221"/>
      <c r="LQ53" s="221"/>
      <c r="LR53" s="221"/>
      <c r="LS53" s="221"/>
      <c r="LT53" s="221"/>
      <c r="LU53" s="221"/>
      <c r="LV53" s="221"/>
      <c r="LW53" s="221"/>
      <c r="LX53" s="221"/>
      <c r="LY53" s="221"/>
      <c r="LZ53" s="221"/>
      <c r="MA53" s="221"/>
      <c r="MB53" s="221"/>
      <c r="MC53" s="221"/>
      <c r="MD53" s="221"/>
      <c r="ME53" s="221"/>
      <c r="MF53" s="221"/>
      <c r="MG53" s="221"/>
      <c r="MH53" s="221"/>
      <c r="MI53" s="221"/>
      <c r="MJ53" s="221"/>
      <c r="MK53" s="221"/>
      <c r="ML53" s="221"/>
      <c r="MM53" s="221"/>
      <c r="MN53" s="221"/>
      <c r="MO53" s="221"/>
      <c r="MP53" s="221"/>
      <c r="MQ53" s="221"/>
      <c r="MR53" s="221"/>
      <c r="MS53" s="221"/>
      <c r="MT53" s="221"/>
      <c r="MU53" s="221"/>
      <c r="MV53" s="221"/>
      <c r="MW53" s="221"/>
      <c r="MX53" s="221"/>
      <c r="MY53" s="221"/>
      <c r="MZ53" s="221"/>
      <c r="NA53" s="221"/>
      <c r="NB53" s="221"/>
      <c r="NC53" s="221"/>
      <c r="ND53" s="221"/>
      <c r="NE53" s="221"/>
      <c r="NF53" s="221"/>
      <c r="NG53" s="221"/>
      <c r="NH53" s="221"/>
      <c r="NI53" s="221"/>
      <c r="NJ53" s="221"/>
      <c r="NK53" s="221"/>
      <c r="NL53" s="221"/>
      <c r="NM53" s="221"/>
      <c r="NN53" s="221"/>
      <c r="NO53" s="221"/>
      <c r="NP53" s="221"/>
      <c r="NQ53" s="221"/>
      <c r="NR53" s="221"/>
      <c r="NS53" s="221"/>
      <c r="NT53" s="221"/>
      <c r="NU53" s="221"/>
      <c r="NV53" s="221"/>
      <c r="NW53" s="221"/>
      <c r="NX53" s="221"/>
      <c r="NY53" s="221"/>
      <c r="NZ53" s="221"/>
      <c r="OA53" s="221"/>
      <c r="OB53" s="221"/>
      <c r="OC53" s="221"/>
      <c r="OD53" s="221"/>
      <c r="OE53" s="221"/>
      <c r="OF53" s="221"/>
      <c r="OG53" s="221"/>
      <c r="OH53" s="221"/>
      <c r="OI53" s="221"/>
      <c r="OJ53" s="221"/>
      <c r="OK53" s="221"/>
      <c r="OL53" s="221"/>
      <c r="OM53" s="221"/>
      <c r="ON53" s="221"/>
      <c r="OO53" s="221"/>
      <c r="OP53" s="221"/>
      <c r="OQ53" s="221"/>
      <c r="OR53" s="221"/>
      <c r="OS53" s="221"/>
      <c r="OT53" s="221"/>
      <c r="OU53" s="221"/>
      <c r="OV53" s="221"/>
      <c r="OW53" s="221"/>
      <c r="OX53" s="221"/>
      <c r="OY53" s="221"/>
      <c r="OZ53" s="221"/>
      <c r="PA53" s="221"/>
      <c r="PB53" s="221"/>
      <c r="PC53" s="221"/>
      <c r="PD53" s="221"/>
      <c r="PE53" s="221"/>
      <c r="PF53" s="221"/>
      <c r="PG53" s="221"/>
      <c r="PH53" s="221"/>
      <c r="PI53" s="221"/>
      <c r="PJ53" s="221"/>
      <c r="PK53" s="221"/>
      <c r="PL53" s="221"/>
      <c r="PM53" s="221"/>
      <c r="PN53" s="221"/>
      <c r="PO53" s="221"/>
      <c r="PP53" s="221"/>
      <c r="PQ53" s="221"/>
      <c r="PR53" s="221"/>
      <c r="PS53" s="221"/>
      <c r="PT53" s="221"/>
      <c r="PU53" s="221"/>
      <c r="PV53" s="221"/>
      <c r="PW53" s="221"/>
      <c r="PX53" s="221"/>
      <c r="PY53" s="221"/>
      <c r="PZ53" s="221"/>
      <c r="QA53" s="221"/>
      <c r="QB53" s="221"/>
      <c r="QC53" s="221"/>
      <c r="QD53" s="221"/>
      <c r="QE53" s="221"/>
      <c r="QF53" s="221"/>
      <c r="QG53" s="221"/>
      <c r="QH53" s="221"/>
      <c r="QI53" s="221"/>
      <c r="QJ53" s="221"/>
      <c r="QK53" s="221"/>
      <c r="QL53" s="221"/>
      <c r="QM53" s="221"/>
      <c r="QN53" s="221"/>
      <c r="QO53" s="221"/>
      <c r="QP53" s="221"/>
      <c r="QQ53" s="221"/>
      <c r="QR53" s="221"/>
      <c r="QS53" s="221"/>
      <c r="QT53" s="221"/>
      <c r="QU53" s="221"/>
      <c r="QV53" s="221"/>
      <c r="QW53" s="221"/>
      <c r="QX53" s="221"/>
      <c r="QY53" s="221"/>
      <c r="QZ53" s="221"/>
      <c r="RA53" s="221"/>
      <c r="RB53" s="221"/>
      <c r="RC53" s="221"/>
      <c r="RD53" s="221"/>
      <c r="RE53" s="221"/>
      <c r="RF53" s="221"/>
      <c r="RG53" s="221"/>
      <c r="RH53" s="221"/>
      <c r="RI53" s="221"/>
      <c r="RJ53" s="221"/>
      <c r="RK53" s="221"/>
      <c r="RL53" s="221"/>
      <c r="RM53" s="221"/>
      <c r="RN53" s="221"/>
      <c r="RO53" s="221"/>
      <c r="RP53" s="221"/>
      <c r="RQ53" s="221"/>
      <c r="RR53" s="221"/>
      <c r="RS53" s="221"/>
      <c r="RT53" s="221"/>
      <c r="RU53" s="221"/>
      <c r="RV53" s="221"/>
      <c r="RW53" s="221"/>
      <c r="RX53" s="221"/>
      <c r="RY53" s="221"/>
      <c r="RZ53" s="221"/>
      <c r="SA53" s="221"/>
      <c r="SB53" s="221"/>
      <c r="SC53" s="221"/>
      <c r="SD53" s="221"/>
      <c r="SE53" s="221"/>
      <c r="SF53" s="221"/>
      <c r="SG53" s="221"/>
      <c r="SH53" s="221"/>
      <c r="SI53" s="221"/>
      <c r="SJ53" s="221"/>
      <c r="SK53" s="221"/>
      <c r="SL53" s="221"/>
      <c r="SM53" s="221"/>
      <c r="SN53" s="221"/>
      <c r="SO53" s="221"/>
      <c r="SP53" s="221"/>
      <c r="SQ53" s="221"/>
      <c r="SR53" s="221"/>
      <c r="SS53" s="221"/>
      <c r="ST53" s="221"/>
      <c r="SU53" s="221"/>
      <c r="SV53" s="221"/>
      <c r="SW53" s="221"/>
      <c r="SX53" s="221"/>
      <c r="SY53" s="221"/>
      <c r="SZ53" s="221"/>
      <c r="TA53" s="221"/>
      <c r="TB53" s="221"/>
      <c r="TC53" s="221"/>
      <c r="TD53" s="221"/>
      <c r="TE53" s="221"/>
      <c r="TF53" s="221"/>
      <c r="TG53" s="221"/>
      <c r="TH53" s="221"/>
      <c r="TI53" s="221"/>
      <c r="TJ53" s="221"/>
      <c r="TK53" s="221"/>
      <c r="TL53" s="221"/>
      <c r="TM53" s="221"/>
      <c r="TN53" s="221"/>
      <c r="TO53" s="221"/>
      <c r="TP53" s="221"/>
      <c r="TQ53" s="221"/>
      <c r="TR53" s="221"/>
      <c r="TS53" s="221"/>
      <c r="TT53" s="221"/>
      <c r="TU53" s="221"/>
      <c r="TV53" s="221"/>
      <c r="TW53" s="221"/>
      <c r="TX53" s="221"/>
      <c r="TY53" s="221"/>
      <c r="TZ53" s="221"/>
      <c r="UA53" s="221"/>
      <c r="UB53" s="221"/>
      <c r="UC53" s="221"/>
      <c r="UD53" s="221"/>
      <c r="UE53" s="221"/>
      <c r="UF53" s="221"/>
      <c r="UG53" s="221"/>
      <c r="UH53" s="221"/>
      <c r="UI53" s="221"/>
      <c r="UJ53" s="221"/>
      <c r="UK53" s="221"/>
      <c r="UL53" s="221"/>
      <c r="UM53" s="221"/>
      <c r="UN53" s="221"/>
      <c r="UO53" s="221"/>
      <c r="UP53" s="221"/>
      <c r="UQ53" s="221"/>
      <c r="UR53" s="221"/>
      <c r="US53" s="221"/>
      <c r="UT53" s="221"/>
      <c r="UU53" s="221"/>
      <c r="UV53" s="221"/>
      <c r="UW53" s="221"/>
      <c r="UX53" s="221"/>
      <c r="UY53" s="221"/>
      <c r="UZ53" s="221"/>
      <c r="VA53" s="221"/>
      <c r="VB53" s="221"/>
      <c r="VC53" s="221"/>
      <c r="VD53" s="221"/>
      <c r="VE53" s="221"/>
      <c r="VF53" s="221"/>
      <c r="VG53" s="221"/>
      <c r="VH53" s="221"/>
      <c r="VI53" s="221"/>
      <c r="VJ53" s="221"/>
      <c r="VK53" s="221"/>
      <c r="VL53" s="221"/>
      <c r="VM53" s="221"/>
      <c r="VN53" s="221"/>
      <c r="VO53" s="221"/>
      <c r="VP53" s="221"/>
      <c r="VQ53" s="221"/>
      <c r="VR53" s="221"/>
      <c r="VS53" s="221"/>
      <c r="VT53" s="221"/>
      <c r="VU53" s="221"/>
      <c r="VV53" s="221"/>
      <c r="VW53" s="221"/>
      <c r="VX53" s="221"/>
      <c r="VY53" s="221"/>
      <c r="VZ53" s="221"/>
      <c r="WA53" s="221"/>
      <c r="WB53" s="221"/>
      <c r="WC53" s="221"/>
      <c r="WD53" s="221"/>
      <c r="WE53" s="221"/>
      <c r="WF53" s="221"/>
      <c r="WG53" s="221"/>
      <c r="WH53" s="221"/>
      <c r="WI53" s="221"/>
      <c r="WJ53" s="221"/>
      <c r="WK53" s="221"/>
      <c r="WL53" s="221"/>
      <c r="WM53" s="221"/>
      <c r="WN53" s="221"/>
      <c r="WO53" s="221"/>
      <c r="WP53" s="221"/>
      <c r="WQ53" s="221"/>
      <c r="WR53" s="221"/>
      <c r="WS53" s="221"/>
      <c r="WT53" s="221"/>
      <c r="WU53" s="221"/>
      <c r="WV53" s="221"/>
      <c r="WW53" s="221"/>
      <c r="WX53" s="221"/>
      <c r="WY53" s="221"/>
      <c r="WZ53" s="221"/>
      <c r="XA53" s="221"/>
      <c r="XB53" s="221"/>
      <c r="XC53" s="221"/>
      <c r="XD53" s="221"/>
      <c r="XE53" s="221"/>
      <c r="XF53" s="221"/>
      <c r="XG53" s="221"/>
      <c r="XH53" s="221"/>
      <c r="XI53" s="221"/>
      <c r="XJ53" s="221"/>
      <c r="XK53" s="221"/>
      <c r="XL53" s="221"/>
      <c r="XM53" s="221"/>
      <c r="XN53" s="221"/>
      <c r="XO53" s="221"/>
      <c r="XP53" s="221"/>
      <c r="XQ53" s="221"/>
      <c r="XR53" s="221"/>
      <c r="XS53" s="221"/>
      <c r="XT53" s="221"/>
      <c r="XU53" s="221"/>
      <c r="XV53" s="221"/>
      <c r="XW53" s="221"/>
      <c r="XX53" s="221"/>
      <c r="XY53" s="221"/>
      <c r="XZ53" s="221"/>
      <c r="YA53" s="221"/>
      <c r="YB53" s="221"/>
      <c r="YC53" s="221"/>
      <c r="YD53" s="221"/>
      <c r="YE53" s="221"/>
      <c r="YF53" s="221"/>
      <c r="YG53" s="221"/>
      <c r="YH53" s="221"/>
      <c r="YI53" s="221"/>
      <c r="YJ53" s="221"/>
      <c r="YK53" s="221"/>
      <c r="YL53" s="221"/>
      <c r="YM53" s="221"/>
      <c r="YN53" s="221"/>
      <c r="YO53" s="221"/>
      <c r="YP53" s="221"/>
      <c r="YQ53" s="221"/>
      <c r="YR53" s="221"/>
      <c r="YS53" s="221"/>
      <c r="YT53" s="221"/>
      <c r="YU53" s="221"/>
      <c r="YV53" s="221"/>
      <c r="YW53" s="221"/>
      <c r="YX53" s="221"/>
      <c r="YY53" s="221"/>
      <c r="YZ53" s="221"/>
      <c r="ZA53" s="221"/>
      <c r="ZB53" s="221"/>
      <c r="ZC53" s="221"/>
      <c r="ZD53" s="221"/>
      <c r="ZE53" s="221"/>
      <c r="ZF53" s="221"/>
      <c r="ZG53" s="221"/>
      <c r="ZH53" s="221"/>
      <c r="ZI53" s="221"/>
      <c r="ZJ53" s="221"/>
      <c r="ZK53" s="221"/>
      <c r="ZL53" s="221"/>
      <c r="ZM53" s="221"/>
      <c r="ZN53" s="221"/>
      <c r="ZO53" s="221"/>
      <c r="ZP53" s="221"/>
      <c r="ZQ53" s="221"/>
      <c r="ZR53" s="221"/>
      <c r="ZS53" s="221"/>
      <c r="ZT53" s="221"/>
      <c r="ZU53" s="221"/>
      <c r="ZV53" s="221"/>
      <c r="ZW53" s="221"/>
      <c r="ZX53" s="221"/>
      <c r="ZY53" s="221"/>
      <c r="ZZ53" s="221"/>
      <c r="AAA53" s="221"/>
      <c r="AAB53" s="221"/>
      <c r="AAC53" s="221"/>
      <c r="AAD53" s="221"/>
      <c r="AAE53" s="221"/>
      <c r="AAF53" s="221"/>
      <c r="AAG53" s="221"/>
      <c r="AAH53" s="221"/>
      <c r="AAI53" s="221"/>
      <c r="AAJ53" s="221"/>
      <c r="AAK53" s="221"/>
      <c r="AAL53" s="221"/>
      <c r="AAM53" s="221"/>
      <c r="AAN53" s="221"/>
      <c r="AAO53" s="221"/>
      <c r="AAP53" s="221"/>
      <c r="AAQ53" s="221"/>
      <c r="AAR53" s="221"/>
      <c r="AAS53" s="221"/>
      <c r="AAT53" s="221"/>
      <c r="AAU53" s="221"/>
      <c r="AAV53" s="221"/>
      <c r="AAW53" s="221"/>
      <c r="AAX53" s="221"/>
      <c r="AAY53" s="221"/>
      <c r="AAZ53" s="221"/>
      <c r="ABA53" s="221"/>
      <c r="ABB53" s="221"/>
      <c r="ABC53" s="221"/>
      <c r="ABD53" s="221"/>
      <c r="ABE53" s="221"/>
      <c r="ABF53" s="221"/>
      <c r="ABG53" s="221"/>
      <c r="ABH53" s="221"/>
      <c r="ABI53" s="221"/>
      <c r="ABJ53" s="221"/>
      <c r="ABK53" s="221"/>
      <c r="ABL53" s="221"/>
      <c r="ABM53" s="221"/>
      <c r="ABN53" s="221"/>
      <c r="ABO53" s="221"/>
      <c r="ABP53" s="221"/>
      <c r="ABQ53" s="221"/>
      <c r="ABR53" s="221"/>
      <c r="ABS53" s="221"/>
      <c r="ABT53" s="221"/>
      <c r="ABU53" s="221"/>
      <c r="ABV53" s="221"/>
      <c r="ABW53" s="221"/>
      <c r="ABX53" s="221"/>
      <c r="ABY53" s="221"/>
      <c r="ABZ53" s="221"/>
      <c r="ACA53" s="221"/>
      <c r="ACB53" s="221"/>
      <c r="ACC53" s="221"/>
      <c r="ACD53" s="221"/>
      <c r="ACE53" s="221"/>
      <c r="ACF53" s="221"/>
      <c r="ACG53" s="221"/>
      <c r="ACH53" s="221"/>
      <c r="ACI53" s="221"/>
      <c r="ACJ53" s="221"/>
      <c r="ACK53" s="221"/>
      <c r="ACL53" s="221"/>
      <c r="ACM53" s="221"/>
      <c r="ACN53" s="221"/>
      <c r="ACO53" s="221"/>
      <c r="ACP53" s="221"/>
      <c r="ACQ53" s="221"/>
      <c r="ACR53" s="221"/>
      <c r="ACS53" s="221"/>
      <c r="ACT53" s="221"/>
      <c r="ACU53" s="221"/>
      <c r="ACV53" s="221"/>
      <c r="ACW53" s="221"/>
      <c r="ACX53" s="221"/>
      <c r="ACY53" s="221"/>
      <c r="ACZ53" s="221"/>
      <c r="ADA53" s="221"/>
      <c r="ADB53" s="221"/>
      <c r="ADC53" s="221"/>
      <c r="ADD53" s="221"/>
      <c r="ADE53" s="221"/>
      <c r="ADF53" s="221"/>
      <c r="ADG53" s="221"/>
      <c r="ADH53" s="221"/>
      <c r="ADI53" s="221"/>
      <c r="ADJ53" s="221"/>
      <c r="ADK53" s="221"/>
      <c r="ADL53" s="221"/>
      <c r="ADM53" s="221"/>
      <c r="ADN53" s="221"/>
      <c r="ADO53" s="221"/>
      <c r="ADP53" s="221"/>
      <c r="ADQ53" s="221"/>
      <c r="ADR53" s="221"/>
      <c r="ADS53" s="221"/>
      <c r="ADT53" s="221"/>
      <c r="ADU53" s="221"/>
      <c r="ADV53" s="221"/>
      <c r="ADW53" s="221"/>
      <c r="ADX53" s="221"/>
      <c r="ADY53" s="221"/>
      <c r="ADZ53" s="221"/>
      <c r="AEA53" s="221"/>
      <c r="AEB53" s="221"/>
      <c r="AEC53" s="221"/>
      <c r="AED53" s="221"/>
      <c r="AEE53" s="221"/>
      <c r="AEF53" s="221"/>
      <c r="AEG53" s="221"/>
      <c r="AEH53" s="221"/>
      <c r="AEI53" s="221"/>
      <c r="AEJ53" s="221"/>
      <c r="AEK53" s="221"/>
      <c r="AEL53" s="221"/>
      <c r="AEM53" s="221"/>
      <c r="AEN53" s="221"/>
      <c r="AEO53" s="221"/>
      <c r="AEP53" s="221"/>
      <c r="AEQ53" s="221"/>
      <c r="AER53" s="221"/>
      <c r="AES53" s="221"/>
      <c r="AET53" s="221"/>
      <c r="AEU53" s="221"/>
      <c r="AEV53" s="221"/>
      <c r="AEW53" s="221"/>
      <c r="AEX53" s="221"/>
      <c r="AEY53" s="221"/>
      <c r="AEZ53" s="221"/>
      <c r="AFA53" s="221"/>
      <c r="AFB53" s="221"/>
      <c r="AFC53" s="221"/>
      <c r="AFD53" s="221"/>
      <c r="AFE53" s="221"/>
      <c r="AFF53" s="221"/>
      <c r="AFG53" s="221"/>
      <c r="AFH53" s="221"/>
      <c r="AFI53" s="221"/>
      <c r="AFJ53" s="221"/>
      <c r="AFK53" s="221"/>
      <c r="AFL53" s="221"/>
      <c r="AFM53" s="221"/>
      <c r="AFN53" s="221"/>
      <c r="AFO53" s="221"/>
      <c r="AFP53" s="221"/>
      <c r="AFQ53" s="221"/>
      <c r="AFR53" s="221"/>
      <c r="AFS53" s="221"/>
      <c r="AFT53" s="221"/>
      <c r="AFU53" s="221"/>
      <c r="AFV53" s="221"/>
      <c r="AFW53" s="221"/>
      <c r="AFX53" s="221"/>
      <c r="AFY53" s="221"/>
      <c r="AFZ53" s="221"/>
      <c r="AGA53" s="221"/>
      <c r="AGB53" s="221"/>
      <c r="AGC53" s="221"/>
      <c r="AGD53" s="221"/>
      <c r="AGE53" s="221"/>
      <c r="AGF53" s="221"/>
      <c r="AGG53" s="221"/>
      <c r="AGH53" s="221"/>
      <c r="AGI53" s="221"/>
      <c r="AGJ53" s="221"/>
      <c r="AGK53" s="221"/>
      <c r="AGL53" s="221"/>
      <c r="AGM53" s="221"/>
      <c r="AGN53" s="221"/>
      <c r="AGO53" s="221"/>
      <c r="AGP53" s="221"/>
      <c r="AGQ53" s="221"/>
      <c r="AGR53" s="221"/>
      <c r="AGS53" s="221"/>
      <c r="AGT53" s="221"/>
      <c r="AGU53" s="221"/>
      <c r="AGV53" s="221"/>
      <c r="AGW53" s="221"/>
      <c r="AGX53" s="221"/>
      <c r="AGY53" s="221"/>
      <c r="AGZ53" s="221"/>
      <c r="AHA53" s="221"/>
      <c r="AHB53" s="221"/>
      <c r="AHC53" s="221"/>
      <c r="AHD53" s="221"/>
      <c r="AHE53" s="221"/>
      <c r="AHF53" s="221"/>
      <c r="AHG53" s="221"/>
      <c r="AHH53" s="221"/>
      <c r="AHI53" s="221"/>
      <c r="AHJ53" s="221"/>
      <c r="AHK53" s="221"/>
      <c r="AHL53" s="221"/>
      <c r="AHM53" s="221"/>
      <c r="AHN53" s="221"/>
      <c r="AHO53" s="221"/>
      <c r="AHP53" s="221"/>
      <c r="AHQ53" s="221"/>
      <c r="AHR53" s="221"/>
      <c r="AHS53" s="221"/>
      <c r="AHT53" s="221"/>
      <c r="AHU53" s="221"/>
      <c r="AHV53" s="221"/>
      <c r="AHW53" s="221"/>
      <c r="AHX53" s="221"/>
      <c r="AHY53" s="221"/>
      <c r="AHZ53" s="221"/>
      <c r="AIA53" s="221"/>
      <c r="AIB53" s="221"/>
      <c r="AIC53" s="221"/>
      <c r="AID53" s="221"/>
      <c r="AIE53" s="221"/>
      <c r="AIF53" s="221"/>
      <c r="AIG53" s="221"/>
      <c r="AIH53" s="221"/>
      <c r="AII53" s="221"/>
      <c r="AIJ53" s="221"/>
      <c r="AIK53" s="221"/>
      <c r="AIL53" s="221"/>
      <c r="AIM53" s="221"/>
      <c r="AIN53" s="221"/>
      <c r="AIO53" s="221"/>
      <c r="AIP53" s="221"/>
      <c r="AIQ53" s="221"/>
      <c r="AIR53" s="221"/>
      <c r="AIS53" s="221"/>
      <c r="AIT53" s="221"/>
      <c r="AIU53" s="221"/>
      <c r="AIV53" s="221"/>
      <c r="AIW53" s="221"/>
      <c r="AIX53" s="221"/>
      <c r="AIY53" s="221"/>
      <c r="AIZ53" s="221"/>
      <c r="AJA53" s="221"/>
      <c r="AJB53" s="221"/>
      <c r="AJC53" s="221"/>
      <c r="AJD53" s="221"/>
      <c r="AJE53" s="221"/>
      <c r="AJF53" s="221"/>
      <c r="AJG53" s="221"/>
      <c r="AJH53" s="221"/>
      <c r="AJI53" s="221"/>
      <c r="AJJ53" s="221"/>
      <c r="AJK53" s="221"/>
      <c r="AJL53" s="221"/>
      <c r="AJM53" s="221"/>
      <c r="AJN53" s="221"/>
      <c r="AJO53" s="221"/>
      <c r="AJP53" s="221"/>
      <c r="AJQ53" s="221"/>
      <c r="AJR53" s="221"/>
      <c r="AJS53" s="221"/>
      <c r="AJT53" s="221"/>
      <c r="AJU53" s="221"/>
      <c r="AJV53" s="221"/>
      <c r="AJW53" s="221"/>
      <c r="AJX53" s="221"/>
      <c r="AJY53" s="221"/>
      <c r="AJZ53" s="221"/>
      <c r="AKA53" s="221"/>
      <c r="AKB53" s="221"/>
      <c r="AKC53" s="221"/>
      <c r="AKD53" s="221"/>
      <c r="AKE53" s="221"/>
      <c r="AKF53" s="221"/>
      <c r="AKG53" s="221"/>
      <c r="AKH53" s="221"/>
      <c r="AKI53" s="221"/>
      <c r="AKJ53" s="221"/>
      <c r="AKK53" s="221"/>
      <c r="AKL53" s="221"/>
      <c r="AKM53" s="221"/>
      <c r="AKN53" s="221"/>
      <c r="AKO53" s="221"/>
      <c r="AKP53" s="221"/>
      <c r="AKQ53" s="221"/>
      <c r="AKR53" s="221"/>
      <c r="AKS53" s="221"/>
      <c r="AKT53" s="221"/>
      <c r="AKU53" s="221"/>
      <c r="AKV53" s="221"/>
      <c r="AKW53" s="221"/>
      <c r="AKX53" s="221"/>
      <c r="AKY53" s="221"/>
      <c r="AKZ53" s="221"/>
      <c r="ALA53" s="221"/>
      <c r="ALB53" s="221"/>
      <c r="ALC53" s="221"/>
      <c r="ALD53" s="221"/>
      <c r="ALE53" s="221"/>
      <c r="ALF53" s="221"/>
      <c r="ALG53" s="221"/>
      <c r="ALH53" s="221"/>
      <c r="ALI53" s="221"/>
      <c r="ALJ53" s="221"/>
      <c r="ALK53" s="221"/>
      <c r="ALL53" s="221"/>
      <c r="ALM53" s="221"/>
      <c r="ALN53" s="221"/>
      <c r="ALO53" s="221"/>
      <c r="ALP53" s="221"/>
      <c r="ALQ53" s="221"/>
      <c r="ALR53" s="221"/>
      <c r="ALS53" s="221"/>
      <c r="ALT53" s="221"/>
      <c r="ALU53" s="221"/>
      <c r="ALV53" s="221"/>
      <c r="ALW53" s="221"/>
      <c r="ALX53" s="221"/>
      <c r="ALY53" s="221"/>
      <c r="ALZ53" s="221"/>
      <c r="AMA53" s="221"/>
      <c r="AMB53" s="221"/>
      <c r="AMC53" s="221"/>
      <c r="AMD53" s="221"/>
      <c r="AME53" s="221"/>
      <c r="AMF53" s="221"/>
      <c r="AMG53" s="221"/>
      <c r="AMH53" s="221"/>
      <c r="AMI53" s="221"/>
      <c r="AMJ53" s="221"/>
      <c r="AMK53" s="221"/>
    </row>
    <row r="54" spans="1:1025" s="225" customFormat="1" x14ac:dyDescent="0.25">
      <c r="A54" s="226" t="s">
        <v>154</v>
      </c>
      <c r="B54" s="221" t="s">
        <v>164</v>
      </c>
      <c r="C54" s="227" t="str">
        <f>'common foods'!$D$76</f>
        <v>04061</v>
      </c>
      <c r="D54" s="224">
        <v>348.9</v>
      </c>
      <c r="E54" s="224">
        <v>2.7</v>
      </c>
      <c r="F54" s="224">
        <v>1.758</v>
      </c>
      <c r="G54" s="224">
        <v>10.5</v>
      </c>
      <c r="H54" s="224">
        <v>10.3</v>
      </c>
      <c r="I54" s="224">
        <v>0.2</v>
      </c>
      <c r="J54" s="224">
        <v>4.1500000000000004</v>
      </c>
      <c r="K54" s="224">
        <v>33</v>
      </c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  <c r="DJ54" s="221"/>
      <c r="DK54" s="221"/>
      <c r="DL54" s="221"/>
      <c r="DM54" s="221"/>
      <c r="DN54" s="221"/>
      <c r="DO54" s="221"/>
      <c r="DP54" s="221"/>
      <c r="DQ54" s="221"/>
      <c r="DR54" s="221"/>
      <c r="DS54" s="221"/>
      <c r="DT54" s="221"/>
      <c r="DU54" s="221"/>
      <c r="DV54" s="221"/>
      <c r="DW54" s="221"/>
      <c r="DX54" s="221"/>
      <c r="DY54" s="221"/>
      <c r="DZ54" s="221"/>
      <c r="EA54" s="221"/>
      <c r="EB54" s="221"/>
      <c r="EC54" s="221"/>
      <c r="ED54" s="221"/>
      <c r="EE54" s="221"/>
      <c r="EF54" s="221"/>
      <c r="EG54" s="221"/>
      <c r="EH54" s="221"/>
      <c r="EI54" s="221"/>
      <c r="EJ54" s="221"/>
      <c r="EK54" s="221"/>
      <c r="EL54" s="221"/>
      <c r="EM54" s="221"/>
      <c r="EN54" s="221"/>
      <c r="EO54" s="221"/>
      <c r="EP54" s="221"/>
      <c r="EQ54" s="221"/>
      <c r="ER54" s="221"/>
      <c r="ES54" s="221"/>
      <c r="ET54" s="221"/>
      <c r="EU54" s="221"/>
      <c r="EV54" s="221"/>
      <c r="EW54" s="221"/>
      <c r="EX54" s="221"/>
      <c r="EY54" s="221"/>
      <c r="EZ54" s="221"/>
      <c r="FA54" s="221"/>
      <c r="FB54" s="221"/>
      <c r="FC54" s="221"/>
      <c r="FD54" s="221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221"/>
      <c r="GJ54" s="221"/>
      <c r="GK54" s="221"/>
      <c r="GL54" s="221"/>
      <c r="GM54" s="221"/>
      <c r="GN54" s="221"/>
      <c r="GO54" s="221"/>
      <c r="GP54" s="221"/>
      <c r="GQ54" s="221"/>
      <c r="GR54" s="221"/>
      <c r="GS54" s="221"/>
      <c r="GT54" s="221"/>
      <c r="GU54" s="221"/>
      <c r="GV54" s="221"/>
      <c r="GW54" s="221"/>
      <c r="GX54" s="221"/>
      <c r="GY54" s="221"/>
      <c r="GZ54" s="221"/>
      <c r="HA54" s="221"/>
      <c r="HB54" s="221"/>
      <c r="HC54" s="221"/>
      <c r="HD54" s="221"/>
      <c r="HE54" s="221"/>
      <c r="HF54" s="221"/>
      <c r="HG54" s="221"/>
      <c r="HH54" s="221"/>
      <c r="HI54" s="221"/>
      <c r="HJ54" s="221"/>
      <c r="HK54" s="221"/>
      <c r="HL54" s="221"/>
      <c r="HM54" s="221"/>
      <c r="HN54" s="221"/>
      <c r="HO54" s="221"/>
      <c r="HP54" s="221"/>
      <c r="HQ54" s="221"/>
      <c r="HR54" s="221"/>
      <c r="HS54" s="221"/>
      <c r="HT54" s="221"/>
      <c r="HU54" s="221"/>
      <c r="HV54" s="221"/>
      <c r="HW54" s="221"/>
      <c r="HX54" s="221"/>
      <c r="HY54" s="221"/>
      <c r="HZ54" s="221"/>
      <c r="IA54" s="221"/>
      <c r="IB54" s="221"/>
      <c r="IC54" s="221"/>
      <c r="ID54" s="221"/>
      <c r="IE54" s="221"/>
      <c r="IF54" s="221"/>
      <c r="IG54" s="221"/>
      <c r="IH54" s="221"/>
      <c r="II54" s="221"/>
      <c r="IJ54" s="221"/>
      <c r="IK54" s="221"/>
      <c r="IL54" s="221"/>
      <c r="IM54" s="221"/>
      <c r="IN54" s="221"/>
      <c r="IO54" s="221"/>
      <c r="IP54" s="221"/>
      <c r="IQ54" s="221"/>
      <c r="IR54" s="221"/>
      <c r="IS54" s="221"/>
      <c r="IT54" s="221"/>
      <c r="IU54" s="221"/>
      <c r="IV54" s="221"/>
      <c r="IW54" s="221"/>
      <c r="IX54" s="221"/>
      <c r="IY54" s="221"/>
      <c r="IZ54" s="221"/>
      <c r="JA54" s="221"/>
      <c r="JB54" s="221"/>
      <c r="JC54" s="221"/>
      <c r="JD54" s="221"/>
      <c r="JE54" s="221"/>
      <c r="JF54" s="221"/>
      <c r="JG54" s="221"/>
      <c r="JH54" s="221"/>
      <c r="JI54" s="221"/>
      <c r="JJ54" s="221"/>
      <c r="JK54" s="221"/>
      <c r="JL54" s="221"/>
      <c r="JM54" s="221"/>
      <c r="JN54" s="221"/>
      <c r="JO54" s="221"/>
      <c r="JP54" s="221"/>
      <c r="JQ54" s="221"/>
      <c r="JR54" s="221"/>
      <c r="JS54" s="221"/>
      <c r="JT54" s="221"/>
      <c r="JU54" s="221"/>
      <c r="JV54" s="221"/>
      <c r="JW54" s="221"/>
      <c r="JX54" s="221"/>
      <c r="JY54" s="221"/>
      <c r="JZ54" s="221"/>
      <c r="KA54" s="221"/>
      <c r="KB54" s="221"/>
      <c r="KC54" s="221"/>
      <c r="KD54" s="221"/>
      <c r="KE54" s="221"/>
      <c r="KF54" s="221"/>
      <c r="KG54" s="221"/>
      <c r="KH54" s="221"/>
      <c r="KI54" s="221"/>
      <c r="KJ54" s="221"/>
      <c r="KK54" s="221"/>
      <c r="KL54" s="221"/>
      <c r="KM54" s="221"/>
      <c r="KN54" s="221"/>
      <c r="KO54" s="221"/>
      <c r="KP54" s="221"/>
      <c r="KQ54" s="221"/>
      <c r="KR54" s="221"/>
      <c r="KS54" s="221"/>
      <c r="KT54" s="221"/>
      <c r="KU54" s="221"/>
      <c r="KV54" s="221"/>
      <c r="KW54" s="221"/>
      <c r="KX54" s="221"/>
      <c r="KY54" s="221"/>
      <c r="KZ54" s="221"/>
      <c r="LA54" s="221"/>
      <c r="LB54" s="221"/>
      <c r="LC54" s="221"/>
      <c r="LD54" s="221"/>
      <c r="LE54" s="221"/>
      <c r="LF54" s="221"/>
      <c r="LG54" s="221"/>
      <c r="LH54" s="221"/>
      <c r="LI54" s="221"/>
      <c r="LJ54" s="221"/>
      <c r="LK54" s="221"/>
      <c r="LL54" s="221"/>
      <c r="LM54" s="221"/>
      <c r="LN54" s="221"/>
      <c r="LO54" s="221"/>
      <c r="LP54" s="221"/>
      <c r="LQ54" s="221"/>
      <c r="LR54" s="221"/>
      <c r="LS54" s="221"/>
      <c r="LT54" s="221"/>
      <c r="LU54" s="221"/>
      <c r="LV54" s="221"/>
      <c r="LW54" s="221"/>
      <c r="LX54" s="221"/>
      <c r="LY54" s="221"/>
      <c r="LZ54" s="221"/>
      <c r="MA54" s="221"/>
      <c r="MB54" s="221"/>
      <c r="MC54" s="221"/>
      <c r="MD54" s="221"/>
      <c r="ME54" s="221"/>
      <c r="MF54" s="221"/>
      <c r="MG54" s="221"/>
      <c r="MH54" s="221"/>
      <c r="MI54" s="221"/>
      <c r="MJ54" s="221"/>
      <c r="MK54" s="221"/>
      <c r="ML54" s="221"/>
      <c r="MM54" s="221"/>
      <c r="MN54" s="221"/>
      <c r="MO54" s="221"/>
      <c r="MP54" s="221"/>
      <c r="MQ54" s="221"/>
      <c r="MR54" s="221"/>
      <c r="MS54" s="221"/>
      <c r="MT54" s="221"/>
      <c r="MU54" s="221"/>
      <c r="MV54" s="221"/>
      <c r="MW54" s="221"/>
      <c r="MX54" s="221"/>
      <c r="MY54" s="221"/>
      <c r="MZ54" s="221"/>
      <c r="NA54" s="221"/>
      <c r="NB54" s="221"/>
      <c r="NC54" s="221"/>
      <c r="ND54" s="221"/>
      <c r="NE54" s="221"/>
      <c r="NF54" s="221"/>
      <c r="NG54" s="221"/>
      <c r="NH54" s="221"/>
      <c r="NI54" s="221"/>
      <c r="NJ54" s="221"/>
      <c r="NK54" s="221"/>
      <c r="NL54" s="221"/>
      <c r="NM54" s="221"/>
      <c r="NN54" s="221"/>
      <c r="NO54" s="221"/>
      <c r="NP54" s="221"/>
      <c r="NQ54" s="221"/>
      <c r="NR54" s="221"/>
      <c r="NS54" s="221"/>
      <c r="NT54" s="221"/>
      <c r="NU54" s="221"/>
      <c r="NV54" s="221"/>
      <c r="NW54" s="221"/>
      <c r="NX54" s="221"/>
      <c r="NY54" s="221"/>
      <c r="NZ54" s="221"/>
      <c r="OA54" s="221"/>
      <c r="OB54" s="221"/>
      <c r="OC54" s="221"/>
      <c r="OD54" s="221"/>
      <c r="OE54" s="221"/>
      <c r="OF54" s="221"/>
      <c r="OG54" s="221"/>
      <c r="OH54" s="221"/>
      <c r="OI54" s="221"/>
      <c r="OJ54" s="221"/>
      <c r="OK54" s="221"/>
      <c r="OL54" s="221"/>
      <c r="OM54" s="221"/>
      <c r="ON54" s="221"/>
      <c r="OO54" s="221"/>
      <c r="OP54" s="221"/>
      <c r="OQ54" s="221"/>
      <c r="OR54" s="221"/>
      <c r="OS54" s="221"/>
      <c r="OT54" s="221"/>
      <c r="OU54" s="221"/>
      <c r="OV54" s="221"/>
      <c r="OW54" s="221"/>
      <c r="OX54" s="221"/>
      <c r="OY54" s="221"/>
      <c r="OZ54" s="221"/>
      <c r="PA54" s="221"/>
      <c r="PB54" s="221"/>
      <c r="PC54" s="221"/>
      <c r="PD54" s="221"/>
      <c r="PE54" s="221"/>
      <c r="PF54" s="221"/>
      <c r="PG54" s="221"/>
      <c r="PH54" s="221"/>
      <c r="PI54" s="221"/>
      <c r="PJ54" s="221"/>
      <c r="PK54" s="221"/>
      <c r="PL54" s="221"/>
      <c r="PM54" s="221"/>
      <c r="PN54" s="221"/>
      <c r="PO54" s="221"/>
      <c r="PP54" s="221"/>
      <c r="PQ54" s="221"/>
      <c r="PR54" s="221"/>
      <c r="PS54" s="221"/>
      <c r="PT54" s="221"/>
      <c r="PU54" s="221"/>
      <c r="PV54" s="221"/>
      <c r="PW54" s="221"/>
      <c r="PX54" s="221"/>
      <c r="PY54" s="221"/>
      <c r="PZ54" s="221"/>
      <c r="QA54" s="221"/>
      <c r="QB54" s="221"/>
      <c r="QC54" s="221"/>
      <c r="QD54" s="221"/>
      <c r="QE54" s="221"/>
      <c r="QF54" s="221"/>
      <c r="QG54" s="221"/>
      <c r="QH54" s="221"/>
      <c r="QI54" s="221"/>
      <c r="QJ54" s="221"/>
      <c r="QK54" s="221"/>
      <c r="QL54" s="221"/>
      <c r="QM54" s="221"/>
      <c r="QN54" s="221"/>
      <c r="QO54" s="221"/>
      <c r="QP54" s="221"/>
      <c r="QQ54" s="221"/>
      <c r="QR54" s="221"/>
      <c r="QS54" s="221"/>
      <c r="QT54" s="221"/>
      <c r="QU54" s="221"/>
      <c r="QV54" s="221"/>
      <c r="QW54" s="221"/>
      <c r="QX54" s="221"/>
      <c r="QY54" s="221"/>
      <c r="QZ54" s="221"/>
      <c r="RA54" s="221"/>
      <c r="RB54" s="221"/>
      <c r="RC54" s="221"/>
      <c r="RD54" s="221"/>
      <c r="RE54" s="221"/>
      <c r="RF54" s="221"/>
      <c r="RG54" s="221"/>
      <c r="RH54" s="221"/>
      <c r="RI54" s="221"/>
      <c r="RJ54" s="221"/>
      <c r="RK54" s="221"/>
      <c r="RL54" s="221"/>
      <c r="RM54" s="221"/>
      <c r="RN54" s="221"/>
      <c r="RO54" s="221"/>
      <c r="RP54" s="221"/>
      <c r="RQ54" s="221"/>
      <c r="RR54" s="221"/>
      <c r="RS54" s="221"/>
      <c r="RT54" s="221"/>
      <c r="RU54" s="221"/>
      <c r="RV54" s="221"/>
      <c r="RW54" s="221"/>
      <c r="RX54" s="221"/>
      <c r="RY54" s="221"/>
      <c r="RZ54" s="221"/>
      <c r="SA54" s="221"/>
      <c r="SB54" s="221"/>
      <c r="SC54" s="221"/>
      <c r="SD54" s="221"/>
      <c r="SE54" s="221"/>
      <c r="SF54" s="221"/>
      <c r="SG54" s="221"/>
      <c r="SH54" s="221"/>
      <c r="SI54" s="221"/>
      <c r="SJ54" s="221"/>
      <c r="SK54" s="221"/>
      <c r="SL54" s="221"/>
      <c r="SM54" s="221"/>
      <c r="SN54" s="221"/>
      <c r="SO54" s="221"/>
      <c r="SP54" s="221"/>
      <c r="SQ54" s="221"/>
      <c r="SR54" s="221"/>
      <c r="SS54" s="221"/>
      <c r="ST54" s="221"/>
      <c r="SU54" s="221"/>
      <c r="SV54" s="221"/>
      <c r="SW54" s="221"/>
      <c r="SX54" s="221"/>
      <c r="SY54" s="221"/>
      <c r="SZ54" s="221"/>
      <c r="TA54" s="221"/>
      <c r="TB54" s="221"/>
      <c r="TC54" s="221"/>
      <c r="TD54" s="221"/>
      <c r="TE54" s="221"/>
      <c r="TF54" s="221"/>
      <c r="TG54" s="221"/>
      <c r="TH54" s="221"/>
      <c r="TI54" s="221"/>
      <c r="TJ54" s="221"/>
      <c r="TK54" s="221"/>
      <c r="TL54" s="221"/>
      <c r="TM54" s="221"/>
      <c r="TN54" s="221"/>
      <c r="TO54" s="221"/>
      <c r="TP54" s="221"/>
      <c r="TQ54" s="221"/>
      <c r="TR54" s="221"/>
      <c r="TS54" s="221"/>
      <c r="TT54" s="221"/>
      <c r="TU54" s="221"/>
      <c r="TV54" s="221"/>
      <c r="TW54" s="221"/>
      <c r="TX54" s="221"/>
      <c r="TY54" s="221"/>
      <c r="TZ54" s="221"/>
      <c r="UA54" s="221"/>
      <c r="UB54" s="221"/>
      <c r="UC54" s="221"/>
      <c r="UD54" s="221"/>
      <c r="UE54" s="221"/>
      <c r="UF54" s="221"/>
      <c r="UG54" s="221"/>
      <c r="UH54" s="221"/>
      <c r="UI54" s="221"/>
      <c r="UJ54" s="221"/>
      <c r="UK54" s="221"/>
      <c r="UL54" s="221"/>
      <c r="UM54" s="221"/>
      <c r="UN54" s="221"/>
      <c r="UO54" s="221"/>
      <c r="UP54" s="221"/>
      <c r="UQ54" s="221"/>
      <c r="UR54" s="221"/>
      <c r="US54" s="221"/>
      <c r="UT54" s="221"/>
      <c r="UU54" s="221"/>
      <c r="UV54" s="221"/>
      <c r="UW54" s="221"/>
      <c r="UX54" s="221"/>
      <c r="UY54" s="221"/>
      <c r="UZ54" s="221"/>
      <c r="VA54" s="221"/>
      <c r="VB54" s="221"/>
      <c r="VC54" s="221"/>
      <c r="VD54" s="221"/>
      <c r="VE54" s="221"/>
      <c r="VF54" s="221"/>
      <c r="VG54" s="221"/>
      <c r="VH54" s="221"/>
      <c r="VI54" s="221"/>
      <c r="VJ54" s="221"/>
      <c r="VK54" s="221"/>
      <c r="VL54" s="221"/>
      <c r="VM54" s="221"/>
      <c r="VN54" s="221"/>
      <c r="VO54" s="221"/>
      <c r="VP54" s="221"/>
      <c r="VQ54" s="221"/>
      <c r="VR54" s="221"/>
      <c r="VS54" s="221"/>
      <c r="VT54" s="221"/>
      <c r="VU54" s="221"/>
      <c r="VV54" s="221"/>
      <c r="VW54" s="221"/>
      <c r="VX54" s="221"/>
      <c r="VY54" s="221"/>
      <c r="VZ54" s="221"/>
      <c r="WA54" s="221"/>
      <c r="WB54" s="221"/>
      <c r="WC54" s="221"/>
      <c r="WD54" s="221"/>
      <c r="WE54" s="221"/>
      <c r="WF54" s="221"/>
      <c r="WG54" s="221"/>
      <c r="WH54" s="221"/>
      <c r="WI54" s="221"/>
      <c r="WJ54" s="221"/>
      <c r="WK54" s="221"/>
      <c r="WL54" s="221"/>
      <c r="WM54" s="221"/>
      <c r="WN54" s="221"/>
      <c r="WO54" s="221"/>
      <c r="WP54" s="221"/>
      <c r="WQ54" s="221"/>
      <c r="WR54" s="221"/>
      <c r="WS54" s="221"/>
      <c r="WT54" s="221"/>
      <c r="WU54" s="221"/>
      <c r="WV54" s="221"/>
      <c r="WW54" s="221"/>
      <c r="WX54" s="221"/>
      <c r="WY54" s="221"/>
      <c r="WZ54" s="221"/>
      <c r="XA54" s="221"/>
      <c r="XB54" s="221"/>
      <c r="XC54" s="221"/>
      <c r="XD54" s="221"/>
      <c r="XE54" s="221"/>
      <c r="XF54" s="221"/>
      <c r="XG54" s="221"/>
      <c r="XH54" s="221"/>
      <c r="XI54" s="221"/>
      <c r="XJ54" s="221"/>
      <c r="XK54" s="221"/>
      <c r="XL54" s="221"/>
      <c r="XM54" s="221"/>
      <c r="XN54" s="221"/>
      <c r="XO54" s="221"/>
      <c r="XP54" s="221"/>
      <c r="XQ54" s="221"/>
      <c r="XR54" s="221"/>
      <c r="XS54" s="221"/>
      <c r="XT54" s="221"/>
      <c r="XU54" s="221"/>
      <c r="XV54" s="221"/>
      <c r="XW54" s="221"/>
      <c r="XX54" s="221"/>
      <c r="XY54" s="221"/>
      <c r="XZ54" s="221"/>
      <c r="YA54" s="221"/>
      <c r="YB54" s="221"/>
      <c r="YC54" s="221"/>
      <c r="YD54" s="221"/>
      <c r="YE54" s="221"/>
      <c r="YF54" s="221"/>
      <c r="YG54" s="221"/>
      <c r="YH54" s="221"/>
      <c r="YI54" s="221"/>
      <c r="YJ54" s="221"/>
      <c r="YK54" s="221"/>
      <c r="YL54" s="221"/>
      <c r="YM54" s="221"/>
      <c r="YN54" s="221"/>
      <c r="YO54" s="221"/>
      <c r="YP54" s="221"/>
      <c r="YQ54" s="221"/>
      <c r="YR54" s="221"/>
      <c r="YS54" s="221"/>
      <c r="YT54" s="221"/>
      <c r="YU54" s="221"/>
      <c r="YV54" s="221"/>
      <c r="YW54" s="221"/>
      <c r="YX54" s="221"/>
      <c r="YY54" s="221"/>
      <c r="YZ54" s="221"/>
      <c r="ZA54" s="221"/>
      <c r="ZB54" s="221"/>
      <c r="ZC54" s="221"/>
      <c r="ZD54" s="221"/>
      <c r="ZE54" s="221"/>
      <c r="ZF54" s="221"/>
      <c r="ZG54" s="221"/>
      <c r="ZH54" s="221"/>
      <c r="ZI54" s="221"/>
      <c r="ZJ54" s="221"/>
      <c r="ZK54" s="221"/>
      <c r="ZL54" s="221"/>
      <c r="ZM54" s="221"/>
      <c r="ZN54" s="221"/>
      <c r="ZO54" s="221"/>
      <c r="ZP54" s="221"/>
      <c r="ZQ54" s="221"/>
      <c r="ZR54" s="221"/>
      <c r="ZS54" s="221"/>
      <c r="ZT54" s="221"/>
      <c r="ZU54" s="221"/>
      <c r="ZV54" s="221"/>
      <c r="ZW54" s="221"/>
      <c r="ZX54" s="221"/>
      <c r="ZY54" s="221"/>
      <c r="ZZ54" s="221"/>
      <c r="AAA54" s="221"/>
      <c r="AAB54" s="221"/>
      <c r="AAC54" s="221"/>
      <c r="AAD54" s="221"/>
      <c r="AAE54" s="221"/>
      <c r="AAF54" s="221"/>
      <c r="AAG54" s="221"/>
      <c r="AAH54" s="221"/>
      <c r="AAI54" s="221"/>
      <c r="AAJ54" s="221"/>
      <c r="AAK54" s="221"/>
      <c r="AAL54" s="221"/>
      <c r="AAM54" s="221"/>
      <c r="AAN54" s="221"/>
      <c r="AAO54" s="221"/>
      <c r="AAP54" s="221"/>
      <c r="AAQ54" s="221"/>
      <c r="AAR54" s="221"/>
      <c r="AAS54" s="221"/>
      <c r="AAT54" s="221"/>
      <c r="AAU54" s="221"/>
      <c r="AAV54" s="221"/>
      <c r="AAW54" s="221"/>
      <c r="AAX54" s="221"/>
      <c r="AAY54" s="221"/>
      <c r="AAZ54" s="221"/>
      <c r="ABA54" s="221"/>
      <c r="ABB54" s="221"/>
      <c r="ABC54" s="221"/>
      <c r="ABD54" s="221"/>
      <c r="ABE54" s="221"/>
      <c r="ABF54" s="221"/>
      <c r="ABG54" s="221"/>
      <c r="ABH54" s="221"/>
      <c r="ABI54" s="221"/>
      <c r="ABJ54" s="221"/>
      <c r="ABK54" s="221"/>
      <c r="ABL54" s="221"/>
      <c r="ABM54" s="221"/>
      <c r="ABN54" s="221"/>
      <c r="ABO54" s="221"/>
      <c r="ABP54" s="221"/>
      <c r="ABQ54" s="221"/>
      <c r="ABR54" s="221"/>
      <c r="ABS54" s="221"/>
      <c r="ABT54" s="221"/>
      <c r="ABU54" s="221"/>
      <c r="ABV54" s="221"/>
      <c r="ABW54" s="221"/>
      <c r="ABX54" s="221"/>
      <c r="ABY54" s="221"/>
      <c r="ABZ54" s="221"/>
      <c r="ACA54" s="221"/>
      <c r="ACB54" s="221"/>
      <c r="ACC54" s="221"/>
      <c r="ACD54" s="221"/>
      <c r="ACE54" s="221"/>
      <c r="ACF54" s="221"/>
      <c r="ACG54" s="221"/>
      <c r="ACH54" s="221"/>
      <c r="ACI54" s="221"/>
      <c r="ACJ54" s="221"/>
      <c r="ACK54" s="221"/>
      <c r="ACL54" s="221"/>
      <c r="ACM54" s="221"/>
      <c r="ACN54" s="221"/>
      <c r="ACO54" s="221"/>
      <c r="ACP54" s="221"/>
      <c r="ACQ54" s="221"/>
      <c r="ACR54" s="221"/>
      <c r="ACS54" s="221"/>
      <c r="ACT54" s="221"/>
      <c r="ACU54" s="221"/>
      <c r="ACV54" s="221"/>
      <c r="ACW54" s="221"/>
      <c r="ACX54" s="221"/>
      <c r="ACY54" s="221"/>
      <c r="ACZ54" s="221"/>
      <c r="ADA54" s="221"/>
      <c r="ADB54" s="221"/>
      <c r="ADC54" s="221"/>
      <c r="ADD54" s="221"/>
      <c r="ADE54" s="221"/>
      <c r="ADF54" s="221"/>
      <c r="ADG54" s="221"/>
      <c r="ADH54" s="221"/>
      <c r="ADI54" s="221"/>
      <c r="ADJ54" s="221"/>
      <c r="ADK54" s="221"/>
      <c r="ADL54" s="221"/>
      <c r="ADM54" s="221"/>
      <c r="ADN54" s="221"/>
      <c r="ADO54" s="221"/>
      <c r="ADP54" s="221"/>
      <c r="ADQ54" s="221"/>
      <c r="ADR54" s="221"/>
      <c r="ADS54" s="221"/>
      <c r="ADT54" s="221"/>
      <c r="ADU54" s="221"/>
      <c r="ADV54" s="221"/>
      <c r="ADW54" s="221"/>
      <c r="ADX54" s="221"/>
      <c r="ADY54" s="221"/>
      <c r="ADZ54" s="221"/>
      <c r="AEA54" s="221"/>
      <c r="AEB54" s="221"/>
      <c r="AEC54" s="221"/>
      <c r="AED54" s="221"/>
      <c r="AEE54" s="221"/>
      <c r="AEF54" s="221"/>
      <c r="AEG54" s="221"/>
      <c r="AEH54" s="221"/>
      <c r="AEI54" s="221"/>
      <c r="AEJ54" s="221"/>
      <c r="AEK54" s="221"/>
      <c r="AEL54" s="221"/>
      <c r="AEM54" s="221"/>
      <c r="AEN54" s="221"/>
      <c r="AEO54" s="221"/>
      <c r="AEP54" s="221"/>
      <c r="AEQ54" s="221"/>
      <c r="AER54" s="221"/>
      <c r="AES54" s="221"/>
      <c r="AET54" s="221"/>
      <c r="AEU54" s="221"/>
      <c r="AEV54" s="221"/>
      <c r="AEW54" s="221"/>
      <c r="AEX54" s="221"/>
      <c r="AEY54" s="221"/>
      <c r="AEZ54" s="221"/>
      <c r="AFA54" s="221"/>
      <c r="AFB54" s="221"/>
      <c r="AFC54" s="221"/>
      <c r="AFD54" s="221"/>
      <c r="AFE54" s="221"/>
      <c r="AFF54" s="221"/>
      <c r="AFG54" s="221"/>
      <c r="AFH54" s="221"/>
      <c r="AFI54" s="221"/>
      <c r="AFJ54" s="221"/>
      <c r="AFK54" s="221"/>
      <c r="AFL54" s="221"/>
      <c r="AFM54" s="221"/>
      <c r="AFN54" s="221"/>
      <c r="AFO54" s="221"/>
      <c r="AFP54" s="221"/>
      <c r="AFQ54" s="221"/>
      <c r="AFR54" s="221"/>
      <c r="AFS54" s="221"/>
      <c r="AFT54" s="221"/>
      <c r="AFU54" s="221"/>
      <c r="AFV54" s="221"/>
      <c r="AFW54" s="221"/>
      <c r="AFX54" s="221"/>
      <c r="AFY54" s="221"/>
      <c r="AFZ54" s="221"/>
      <c r="AGA54" s="221"/>
      <c r="AGB54" s="221"/>
      <c r="AGC54" s="221"/>
      <c r="AGD54" s="221"/>
      <c r="AGE54" s="221"/>
      <c r="AGF54" s="221"/>
      <c r="AGG54" s="221"/>
      <c r="AGH54" s="221"/>
      <c r="AGI54" s="221"/>
      <c r="AGJ54" s="221"/>
      <c r="AGK54" s="221"/>
      <c r="AGL54" s="221"/>
      <c r="AGM54" s="221"/>
      <c r="AGN54" s="221"/>
      <c r="AGO54" s="221"/>
      <c r="AGP54" s="221"/>
      <c r="AGQ54" s="221"/>
      <c r="AGR54" s="221"/>
      <c r="AGS54" s="221"/>
      <c r="AGT54" s="221"/>
      <c r="AGU54" s="221"/>
      <c r="AGV54" s="221"/>
      <c r="AGW54" s="221"/>
      <c r="AGX54" s="221"/>
      <c r="AGY54" s="221"/>
      <c r="AGZ54" s="221"/>
      <c r="AHA54" s="221"/>
      <c r="AHB54" s="221"/>
      <c r="AHC54" s="221"/>
      <c r="AHD54" s="221"/>
      <c r="AHE54" s="221"/>
      <c r="AHF54" s="221"/>
      <c r="AHG54" s="221"/>
      <c r="AHH54" s="221"/>
      <c r="AHI54" s="221"/>
      <c r="AHJ54" s="221"/>
      <c r="AHK54" s="221"/>
      <c r="AHL54" s="221"/>
      <c r="AHM54" s="221"/>
      <c r="AHN54" s="221"/>
      <c r="AHO54" s="221"/>
      <c r="AHP54" s="221"/>
      <c r="AHQ54" s="221"/>
      <c r="AHR54" s="221"/>
      <c r="AHS54" s="221"/>
      <c r="AHT54" s="221"/>
      <c r="AHU54" s="221"/>
      <c r="AHV54" s="221"/>
      <c r="AHW54" s="221"/>
      <c r="AHX54" s="221"/>
      <c r="AHY54" s="221"/>
      <c r="AHZ54" s="221"/>
      <c r="AIA54" s="221"/>
      <c r="AIB54" s="221"/>
      <c r="AIC54" s="221"/>
      <c r="AID54" s="221"/>
      <c r="AIE54" s="221"/>
      <c r="AIF54" s="221"/>
      <c r="AIG54" s="221"/>
      <c r="AIH54" s="221"/>
      <c r="AII54" s="221"/>
      <c r="AIJ54" s="221"/>
      <c r="AIK54" s="221"/>
      <c r="AIL54" s="221"/>
      <c r="AIM54" s="221"/>
      <c r="AIN54" s="221"/>
      <c r="AIO54" s="221"/>
      <c r="AIP54" s="221"/>
      <c r="AIQ54" s="221"/>
      <c r="AIR54" s="221"/>
      <c r="AIS54" s="221"/>
      <c r="AIT54" s="221"/>
      <c r="AIU54" s="221"/>
      <c r="AIV54" s="221"/>
      <c r="AIW54" s="221"/>
      <c r="AIX54" s="221"/>
      <c r="AIY54" s="221"/>
      <c r="AIZ54" s="221"/>
      <c r="AJA54" s="221"/>
      <c r="AJB54" s="221"/>
      <c r="AJC54" s="221"/>
      <c r="AJD54" s="221"/>
      <c r="AJE54" s="221"/>
      <c r="AJF54" s="221"/>
      <c r="AJG54" s="221"/>
      <c r="AJH54" s="221"/>
      <c r="AJI54" s="221"/>
      <c r="AJJ54" s="221"/>
      <c r="AJK54" s="221"/>
      <c r="AJL54" s="221"/>
      <c r="AJM54" s="221"/>
      <c r="AJN54" s="221"/>
      <c r="AJO54" s="221"/>
      <c r="AJP54" s="221"/>
      <c r="AJQ54" s="221"/>
      <c r="AJR54" s="221"/>
      <c r="AJS54" s="221"/>
      <c r="AJT54" s="221"/>
      <c r="AJU54" s="221"/>
      <c r="AJV54" s="221"/>
      <c r="AJW54" s="221"/>
      <c r="AJX54" s="221"/>
      <c r="AJY54" s="221"/>
      <c r="AJZ54" s="221"/>
      <c r="AKA54" s="221"/>
      <c r="AKB54" s="221"/>
      <c r="AKC54" s="221"/>
      <c r="AKD54" s="221"/>
      <c r="AKE54" s="221"/>
      <c r="AKF54" s="221"/>
      <c r="AKG54" s="221"/>
      <c r="AKH54" s="221"/>
      <c r="AKI54" s="221"/>
      <c r="AKJ54" s="221"/>
      <c r="AKK54" s="221"/>
      <c r="AKL54" s="221"/>
      <c r="AKM54" s="221"/>
      <c r="AKN54" s="221"/>
      <c r="AKO54" s="221"/>
      <c r="AKP54" s="221"/>
      <c r="AKQ54" s="221"/>
      <c r="AKR54" s="221"/>
      <c r="AKS54" s="221"/>
      <c r="AKT54" s="221"/>
      <c r="AKU54" s="221"/>
      <c r="AKV54" s="221"/>
      <c r="AKW54" s="221"/>
      <c r="AKX54" s="221"/>
      <c r="AKY54" s="221"/>
      <c r="AKZ54" s="221"/>
      <c r="ALA54" s="221"/>
      <c r="ALB54" s="221"/>
      <c r="ALC54" s="221"/>
      <c r="ALD54" s="221"/>
      <c r="ALE54" s="221"/>
      <c r="ALF54" s="221"/>
      <c r="ALG54" s="221"/>
      <c r="ALH54" s="221"/>
      <c r="ALI54" s="221"/>
      <c r="ALJ54" s="221"/>
      <c r="ALK54" s="221"/>
      <c r="ALL54" s="221"/>
      <c r="ALM54" s="221"/>
      <c r="ALN54" s="221"/>
      <c r="ALO54" s="221"/>
      <c r="ALP54" s="221"/>
      <c r="ALQ54" s="221"/>
      <c r="ALR54" s="221"/>
      <c r="ALS54" s="221"/>
      <c r="ALT54" s="221"/>
      <c r="ALU54" s="221"/>
      <c r="ALV54" s="221"/>
      <c r="ALW54" s="221"/>
      <c r="ALX54" s="221"/>
      <c r="ALY54" s="221"/>
      <c r="ALZ54" s="221"/>
      <c r="AMA54" s="221"/>
      <c r="AMB54" s="221"/>
      <c r="AMC54" s="221"/>
      <c r="AMD54" s="221"/>
      <c r="AME54" s="221"/>
      <c r="AMF54" s="221"/>
      <c r="AMG54" s="221"/>
      <c r="AMH54" s="221"/>
      <c r="AMI54" s="221"/>
      <c r="AMJ54" s="221"/>
      <c r="AMK54" s="221"/>
    </row>
    <row r="55" spans="1:1025" s="225" customFormat="1" x14ac:dyDescent="0.25">
      <c r="A55" s="221" t="s">
        <v>271</v>
      </c>
      <c r="B55" s="221" t="s">
        <v>285</v>
      </c>
      <c r="C55" s="227" t="str">
        <f>'common foods'!$D$134</f>
        <v>03053</v>
      </c>
      <c r="D55" s="227">
        <v>278.31</v>
      </c>
      <c r="E55" s="227">
        <v>0.56999999999999995</v>
      </c>
      <c r="F55" s="227">
        <v>0.21299999999999999</v>
      </c>
      <c r="G55" s="227">
        <v>12.72</v>
      </c>
      <c r="H55" s="227">
        <v>0.63</v>
      </c>
      <c r="I55" s="227">
        <v>0.24</v>
      </c>
      <c r="J55" s="227">
        <v>2.41</v>
      </c>
      <c r="K55" s="227">
        <v>242.32</v>
      </c>
      <c r="L55" s="221" t="s">
        <v>434</v>
      </c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  <c r="AP55" s="221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21"/>
      <c r="CD55" s="221"/>
      <c r="CE55" s="221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  <c r="DJ55" s="221"/>
      <c r="DK55" s="221"/>
      <c r="DL55" s="221"/>
      <c r="DM55" s="221"/>
      <c r="DN55" s="221"/>
      <c r="DO55" s="221"/>
      <c r="DP55" s="221"/>
      <c r="DQ55" s="221"/>
      <c r="DR55" s="221"/>
      <c r="DS55" s="221"/>
      <c r="DT55" s="221"/>
      <c r="DU55" s="221"/>
      <c r="DV55" s="221"/>
      <c r="DW55" s="221"/>
      <c r="DX55" s="221"/>
      <c r="DY55" s="221"/>
      <c r="DZ55" s="221"/>
      <c r="EA55" s="221"/>
      <c r="EB55" s="221"/>
      <c r="EC55" s="221"/>
      <c r="ED55" s="221"/>
      <c r="EE55" s="221"/>
      <c r="EF55" s="221"/>
      <c r="EG55" s="221"/>
      <c r="EH55" s="221"/>
      <c r="EI55" s="221"/>
      <c r="EJ55" s="221"/>
      <c r="EK55" s="221"/>
      <c r="EL55" s="221"/>
      <c r="EM55" s="221"/>
      <c r="EN55" s="221"/>
      <c r="EO55" s="221"/>
      <c r="EP55" s="221"/>
      <c r="EQ55" s="221"/>
      <c r="ER55" s="221"/>
      <c r="ES55" s="221"/>
      <c r="ET55" s="221"/>
      <c r="EU55" s="221"/>
      <c r="EV55" s="221"/>
      <c r="EW55" s="221"/>
      <c r="EX55" s="221"/>
      <c r="EY55" s="221"/>
      <c r="EZ55" s="221"/>
      <c r="FA55" s="221"/>
      <c r="FB55" s="221"/>
      <c r="FC55" s="221"/>
      <c r="FD55" s="221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221"/>
      <c r="GH55" s="221"/>
      <c r="GI55" s="221"/>
      <c r="GJ55" s="221"/>
      <c r="GK55" s="221"/>
      <c r="GL55" s="221"/>
      <c r="GM55" s="221"/>
      <c r="GN55" s="221"/>
      <c r="GO55" s="221"/>
      <c r="GP55" s="221"/>
      <c r="GQ55" s="221"/>
      <c r="GR55" s="221"/>
      <c r="GS55" s="221"/>
      <c r="GT55" s="221"/>
      <c r="GU55" s="221"/>
      <c r="GV55" s="221"/>
      <c r="GW55" s="221"/>
      <c r="GX55" s="221"/>
      <c r="GY55" s="221"/>
      <c r="GZ55" s="221"/>
      <c r="HA55" s="221"/>
      <c r="HB55" s="221"/>
      <c r="HC55" s="221"/>
      <c r="HD55" s="221"/>
      <c r="HE55" s="221"/>
      <c r="HF55" s="221"/>
      <c r="HG55" s="221"/>
      <c r="HH55" s="221"/>
      <c r="HI55" s="221"/>
      <c r="HJ55" s="221"/>
      <c r="HK55" s="221"/>
      <c r="HL55" s="221"/>
      <c r="HM55" s="221"/>
      <c r="HN55" s="221"/>
      <c r="HO55" s="221"/>
      <c r="HP55" s="221"/>
      <c r="HQ55" s="221"/>
      <c r="HR55" s="221"/>
      <c r="HS55" s="221"/>
      <c r="HT55" s="221"/>
      <c r="HU55" s="221"/>
      <c r="HV55" s="221"/>
      <c r="HW55" s="221"/>
      <c r="HX55" s="221"/>
      <c r="HY55" s="221"/>
      <c r="HZ55" s="221"/>
      <c r="IA55" s="221"/>
      <c r="IB55" s="221"/>
      <c r="IC55" s="221"/>
      <c r="ID55" s="221"/>
      <c r="IE55" s="221"/>
      <c r="IF55" s="221"/>
      <c r="IG55" s="221"/>
      <c r="IH55" s="221"/>
      <c r="II55" s="221"/>
      <c r="IJ55" s="221"/>
      <c r="IK55" s="221"/>
      <c r="IL55" s="221"/>
      <c r="IM55" s="221"/>
      <c r="IN55" s="221"/>
      <c r="IO55" s="221"/>
      <c r="IP55" s="221"/>
      <c r="IQ55" s="221"/>
      <c r="IR55" s="221"/>
      <c r="IS55" s="221"/>
      <c r="IT55" s="221"/>
      <c r="IU55" s="221"/>
      <c r="IV55" s="221"/>
      <c r="IW55" s="221"/>
      <c r="IX55" s="221"/>
      <c r="IY55" s="221"/>
      <c r="IZ55" s="221"/>
      <c r="JA55" s="221"/>
      <c r="JB55" s="221"/>
      <c r="JC55" s="221"/>
      <c r="JD55" s="221"/>
      <c r="JE55" s="221"/>
      <c r="JF55" s="221"/>
      <c r="JG55" s="221"/>
      <c r="JH55" s="221"/>
      <c r="JI55" s="221"/>
      <c r="JJ55" s="221"/>
      <c r="JK55" s="221"/>
      <c r="JL55" s="221"/>
      <c r="JM55" s="221"/>
      <c r="JN55" s="221"/>
      <c r="JO55" s="221"/>
      <c r="JP55" s="221"/>
      <c r="JQ55" s="221"/>
      <c r="JR55" s="221"/>
      <c r="JS55" s="221"/>
      <c r="JT55" s="221"/>
      <c r="JU55" s="221"/>
      <c r="JV55" s="221"/>
      <c r="JW55" s="221"/>
      <c r="JX55" s="221"/>
      <c r="JY55" s="221"/>
      <c r="JZ55" s="221"/>
      <c r="KA55" s="221"/>
      <c r="KB55" s="221"/>
      <c r="KC55" s="221"/>
      <c r="KD55" s="221"/>
      <c r="KE55" s="221"/>
      <c r="KF55" s="221"/>
      <c r="KG55" s="221"/>
      <c r="KH55" s="221"/>
      <c r="KI55" s="221"/>
      <c r="KJ55" s="221"/>
      <c r="KK55" s="221"/>
      <c r="KL55" s="221"/>
      <c r="KM55" s="221"/>
      <c r="KN55" s="221"/>
      <c r="KO55" s="221"/>
      <c r="KP55" s="221"/>
      <c r="KQ55" s="221"/>
      <c r="KR55" s="221"/>
      <c r="KS55" s="221"/>
      <c r="KT55" s="221"/>
      <c r="KU55" s="221"/>
      <c r="KV55" s="221"/>
      <c r="KW55" s="221"/>
      <c r="KX55" s="221"/>
      <c r="KY55" s="221"/>
      <c r="KZ55" s="221"/>
      <c r="LA55" s="221"/>
      <c r="LB55" s="221"/>
      <c r="LC55" s="221"/>
      <c r="LD55" s="221"/>
      <c r="LE55" s="221"/>
      <c r="LF55" s="221"/>
      <c r="LG55" s="221"/>
      <c r="LH55" s="221"/>
      <c r="LI55" s="221"/>
      <c r="LJ55" s="221"/>
      <c r="LK55" s="221"/>
      <c r="LL55" s="221"/>
      <c r="LM55" s="221"/>
      <c r="LN55" s="221"/>
      <c r="LO55" s="221"/>
      <c r="LP55" s="221"/>
      <c r="LQ55" s="221"/>
      <c r="LR55" s="221"/>
      <c r="LS55" s="221"/>
      <c r="LT55" s="221"/>
      <c r="LU55" s="221"/>
      <c r="LV55" s="221"/>
      <c r="LW55" s="221"/>
      <c r="LX55" s="221"/>
      <c r="LY55" s="221"/>
      <c r="LZ55" s="221"/>
      <c r="MA55" s="221"/>
      <c r="MB55" s="221"/>
      <c r="MC55" s="221"/>
      <c r="MD55" s="221"/>
      <c r="ME55" s="221"/>
      <c r="MF55" s="221"/>
      <c r="MG55" s="221"/>
      <c r="MH55" s="221"/>
      <c r="MI55" s="221"/>
      <c r="MJ55" s="221"/>
      <c r="MK55" s="221"/>
      <c r="ML55" s="221"/>
      <c r="MM55" s="221"/>
      <c r="MN55" s="221"/>
      <c r="MO55" s="221"/>
      <c r="MP55" s="221"/>
      <c r="MQ55" s="221"/>
      <c r="MR55" s="221"/>
      <c r="MS55" s="221"/>
      <c r="MT55" s="221"/>
      <c r="MU55" s="221"/>
      <c r="MV55" s="221"/>
      <c r="MW55" s="221"/>
      <c r="MX55" s="221"/>
      <c r="MY55" s="221"/>
      <c r="MZ55" s="221"/>
      <c r="NA55" s="221"/>
      <c r="NB55" s="221"/>
      <c r="NC55" s="221"/>
      <c r="ND55" s="221"/>
      <c r="NE55" s="221"/>
      <c r="NF55" s="221"/>
      <c r="NG55" s="221"/>
      <c r="NH55" s="221"/>
      <c r="NI55" s="221"/>
      <c r="NJ55" s="221"/>
      <c r="NK55" s="221"/>
      <c r="NL55" s="221"/>
      <c r="NM55" s="221"/>
      <c r="NN55" s="221"/>
      <c r="NO55" s="221"/>
      <c r="NP55" s="221"/>
      <c r="NQ55" s="221"/>
      <c r="NR55" s="221"/>
      <c r="NS55" s="221"/>
      <c r="NT55" s="221"/>
      <c r="NU55" s="221"/>
      <c r="NV55" s="221"/>
      <c r="NW55" s="221"/>
      <c r="NX55" s="221"/>
      <c r="NY55" s="221"/>
      <c r="NZ55" s="221"/>
      <c r="OA55" s="221"/>
      <c r="OB55" s="221"/>
      <c r="OC55" s="221"/>
      <c r="OD55" s="221"/>
      <c r="OE55" s="221"/>
      <c r="OF55" s="221"/>
      <c r="OG55" s="221"/>
      <c r="OH55" s="221"/>
      <c r="OI55" s="221"/>
      <c r="OJ55" s="221"/>
      <c r="OK55" s="221"/>
      <c r="OL55" s="221"/>
      <c r="OM55" s="221"/>
      <c r="ON55" s="221"/>
      <c r="OO55" s="221"/>
      <c r="OP55" s="221"/>
      <c r="OQ55" s="221"/>
      <c r="OR55" s="221"/>
      <c r="OS55" s="221"/>
      <c r="OT55" s="221"/>
      <c r="OU55" s="221"/>
      <c r="OV55" s="221"/>
      <c r="OW55" s="221"/>
      <c r="OX55" s="221"/>
      <c r="OY55" s="221"/>
      <c r="OZ55" s="221"/>
      <c r="PA55" s="221"/>
      <c r="PB55" s="221"/>
      <c r="PC55" s="221"/>
      <c r="PD55" s="221"/>
      <c r="PE55" s="221"/>
      <c r="PF55" s="221"/>
      <c r="PG55" s="221"/>
      <c r="PH55" s="221"/>
      <c r="PI55" s="221"/>
      <c r="PJ55" s="221"/>
      <c r="PK55" s="221"/>
      <c r="PL55" s="221"/>
      <c r="PM55" s="221"/>
      <c r="PN55" s="221"/>
      <c r="PO55" s="221"/>
      <c r="PP55" s="221"/>
      <c r="PQ55" s="221"/>
      <c r="PR55" s="221"/>
      <c r="PS55" s="221"/>
      <c r="PT55" s="221"/>
      <c r="PU55" s="221"/>
      <c r="PV55" s="221"/>
      <c r="PW55" s="221"/>
      <c r="PX55" s="221"/>
      <c r="PY55" s="221"/>
      <c r="PZ55" s="221"/>
      <c r="QA55" s="221"/>
      <c r="QB55" s="221"/>
      <c r="QC55" s="221"/>
      <c r="QD55" s="221"/>
      <c r="QE55" s="221"/>
      <c r="QF55" s="221"/>
      <c r="QG55" s="221"/>
      <c r="QH55" s="221"/>
      <c r="QI55" s="221"/>
      <c r="QJ55" s="221"/>
      <c r="QK55" s="221"/>
      <c r="QL55" s="221"/>
      <c r="QM55" s="221"/>
      <c r="QN55" s="221"/>
      <c r="QO55" s="221"/>
      <c r="QP55" s="221"/>
      <c r="QQ55" s="221"/>
      <c r="QR55" s="221"/>
      <c r="QS55" s="221"/>
      <c r="QT55" s="221"/>
      <c r="QU55" s="221"/>
      <c r="QV55" s="221"/>
      <c r="QW55" s="221"/>
      <c r="QX55" s="221"/>
      <c r="QY55" s="221"/>
      <c r="QZ55" s="221"/>
      <c r="RA55" s="221"/>
      <c r="RB55" s="221"/>
      <c r="RC55" s="221"/>
      <c r="RD55" s="221"/>
      <c r="RE55" s="221"/>
      <c r="RF55" s="221"/>
      <c r="RG55" s="221"/>
      <c r="RH55" s="221"/>
      <c r="RI55" s="221"/>
      <c r="RJ55" s="221"/>
      <c r="RK55" s="221"/>
      <c r="RL55" s="221"/>
      <c r="RM55" s="221"/>
      <c r="RN55" s="221"/>
      <c r="RO55" s="221"/>
      <c r="RP55" s="221"/>
      <c r="RQ55" s="221"/>
      <c r="RR55" s="221"/>
      <c r="RS55" s="221"/>
      <c r="RT55" s="221"/>
      <c r="RU55" s="221"/>
      <c r="RV55" s="221"/>
      <c r="RW55" s="221"/>
      <c r="RX55" s="221"/>
      <c r="RY55" s="221"/>
      <c r="RZ55" s="221"/>
      <c r="SA55" s="221"/>
      <c r="SB55" s="221"/>
      <c r="SC55" s="221"/>
      <c r="SD55" s="221"/>
      <c r="SE55" s="221"/>
      <c r="SF55" s="221"/>
      <c r="SG55" s="221"/>
      <c r="SH55" s="221"/>
      <c r="SI55" s="221"/>
      <c r="SJ55" s="221"/>
      <c r="SK55" s="221"/>
      <c r="SL55" s="221"/>
      <c r="SM55" s="221"/>
      <c r="SN55" s="221"/>
      <c r="SO55" s="221"/>
      <c r="SP55" s="221"/>
      <c r="SQ55" s="221"/>
      <c r="SR55" s="221"/>
      <c r="SS55" s="221"/>
      <c r="ST55" s="221"/>
      <c r="SU55" s="221"/>
      <c r="SV55" s="221"/>
      <c r="SW55" s="221"/>
      <c r="SX55" s="221"/>
      <c r="SY55" s="221"/>
      <c r="SZ55" s="221"/>
      <c r="TA55" s="221"/>
      <c r="TB55" s="221"/>
      <c r="TC55" s="221"/>
      <c r="TD55" s="221"/>
      <c r="TE55" s="221"/>
      <c r="TF55" s="221"/>
      <c r="TG55" s="221"/>
      <c r="TH55" s="221"/>
      <c r="TI55" s="221"/>
      <c r="TJ55" s="221"/>
      <c r="TK55" s="221"/>
      <c r="TL55" s="221"/>
      <c r="TM55" s="221"/>
      <c r="TN55" s="221"/>
      <c r="TO55" s="221"/>
      <c r="TP55" s="221"/>
      <c r="TQ55" s="221"/>
      <c r="TR55" s="221"/>
      <c r="TS55" s="221"/>
      <c r="TT55" s="221"/>
      <c r="TU55" s="221"/>
      <c r="TV55" s="221"/>
      <c r="TW55" s="221"/>
      <c r="TX55" s="221"/>
      <c r="TY55" s="221"/>
      <c r="TZ55" s="221"/>
      <c r="UA55" s="221"/>
      <c r="UB55" s="221"/>
      <c r="UC55" s="221"/>
      <c r="UD55" s="221"/>
      <c r="UE55" s="221"/>
      <c r="UF55" s="221"/>
      <c r="UG55" s="221"/>
      <c r="UH55" s="221"/>
      <c r="UI55" s="221"/>
      <c r="UJ55" s="221"/>
      <c r="UK55" s="221"/>
      <c r="UL55" s="221"/>
      <c r="UM55" s="221"/>
      <c r="UN55" s="221"/>
      <c r="UO55" s="221"/>
      <c r="UP55" s="221"/>
      <c r="UQ55" s="221"/>
      <c r="UR55" s="221"/>
      <c r="US55" s="221"/>
      <c r="UT55" s="221"/>
      <c r="UU55" s="221"/>
      <c r="UV55" s="221"/>
      <c r="UW55" s="221"/>
      <c r="UX55" s="221"/>
      <c r="UY55" s="221"/>
      <c r="UZ55" s="221"/>
      <c r="VA55" s="221"/>
      <c r="VB55" s="221"/>
      <c r="VC55" s="221"/>
      <c r="VD55" s="221"/>
      <c r="VE55" s="221"/>
      <c r="VF55" s="221"/>
      <c r="VG55" s="221"/>
      <c r="VH55" s="221"/>
      <c r="VI55" s="221"/>
      <c r="VJ55" s="221"/>
      <c r="VK55" s="221"/>
      <c r="VL55" s="221"/>
      <c r="VM55" s="221"/>
      <c r="VN55" s="221"/>
      <c r="VO55" s="221"/>
      <c r="VP55" s="221"/>
      <c r="VQ55" s="221"/>
      <c r="VR55" s="221"/>
      <c r="VS55" s="221"/>
      <c r="VT55" s="221"/>
      <c r="VU55" s="221"/>
      <c r="VV55" s="221"/>
      <c r="VW55" s="221"/>
      <c r="VX55" s="221"/>
      <c r="VY55" s="221"/>
      <c r="VZ55" s="221"/>
      <c r="WA55" s="221"/>
      <c r="WB55" s="221"/>
      <c r="WC55" s="221"/>
      <c r="WD55" s="221"/>
      <c r="WE55" s="221"/>
      <c r="WF55" s="221"/>
      <c r="WG55" s="221"/>
      <c r="WH55" s="221"/>
      <c r="WI55" s="221"/>
      <c r="WJ55" s="221"/>
      <c r="WK55" s="221"/>
      <c r="WL55" s="221"/>
      <c r="WM55" s="221"/>
      <c r="WN55" s="221"/>
      <c r="WO55" s="221"/>
      <c r="WP55" s="221"/>
      <c r="WQ55" s="221"/>
      <c r="WR55" s="221"/>
      <c r="WS55" s="221"/>
      <c r="WT55" s="221"/>
      <c r="WU55" s="221"/>
      <c r="WV55" s="221"/>
      <c r="WW55" s="221"/>
      <c r="WX55" s="221"/>
      <c r="WY55" s="221"/>
      <c r="WZ55" s="221"/>
      <c r="XA55" s="221"/>
      <c r="XB55" s="221"/>
      <c r="XC55" s="221"/>
      <c r="XD55" s="221"/>
      <c r="XE55" s="221"/>
      <c r="XF55" s="221"/>
      <c r="XG55" s="221"/>
      <c r="XH55" s="221"/>
      <c r="XI55" s="221"/>
      <c r="XJ55" s="221"/>
      <c r="XK55" s="221"/>
      <c r="XL55" s="221"/>
      <c r="XM55" s="221"/>
      <c r="XN55" s="221"/>
      <c r="XO55" s="221"/>
      <c r="XP55" s="221"/>
      <c r="XQ55" s="221"/>
      <c r="XR55" s="221"/>
      <c r="XS55" s="221"/>
      <c r="XT55" s="221"/>
      <c r="XU55" s="221"/>
      <c r="XV55" s="221"/>
      <c r="XW55" s="221"/>
      <c r="XX55" s="221"/>
      <c r="XY55" s="221"/>
      <c r="XZ55" s="221"/>
      <c r="YA55" s="221"/>
      <c r="YB55" s="221"/>
      <c r="YC55" s="221"/>
      <c r="YD55" s="221"/>
      <c r="YE55" s="221"/>
      <c r="YF55" s="221"/>
      <c r="YG55" s="221"/>
      <c r="YH55" s="221"/>
      <c r="YI55" s="221"/>
      <c r="YJ55" s="221"/>
      <c r="YK55" s="221"/>
      <c r="YL55" s="221"/>
      <c r="YM55" s="221"/>
      <c r="YN55" s="221"/>
      <c r="YO55" s="221"/>
      <c r="YP55" s="221"/>
      <c r="YQ55" s="221"/>
      <c r="YR55" s="221"/>
      <c r="YS55" s="221"/>
      <c r="YT55" s="221"/>
      <c r="YU55" s="221"/>
      <c r="YV55" s="221"/>
      <c r="YW55" s="221"/>
      <c r="YX55" s="221"/>
      <c r="YY55" s="221"/>
      <c r="YZ55" s="221"/>
      <c r="ZA55" s="221"/>
      <c r="ZB55" s="221"/>
      <c r="ZC55" s="221"/>
      <c r="ZD55" s="221"/>
      <c r="ZE55" s="221"/>
      <c r="ZF55" s="221"/>
      <c r="ZG55" s="221"/>
      <c r="ZH55" s="221"/>
      <c r="ZI55" s="221"/>
      <c r="ZJ55" s="221"/>
      <c r="ZK55" s="221"/>
      <c r="ZL55" s="221"/>
      <c r="ZM55" s="221"/>
      <c r="ZN55" s="221"/>
      <c r="ZO55" s="221"/>
      <c r="ZP55" s="221"/>
      <c r="ZQ55" s="221"/>
      <c r="ZR55" s="221"/>
      <c r="ZS55" s="221"/>
      <c r="ZT55" s="221"/>
      <c r="ZU55" s="221"/>
      <c r="ZV55" s="221"/>
      <c r="ZW55" s="221"/>
      <c r="ZX55" s="221"/>
      <c r="ZY55" s="221"/>
      <c r="ZZ55" s="221"/>
      <c r="AAA55" s="221"/>
      <c r="AAB55" s="221"/>
      <c r="AAC55" s="221"/>
      <c r="AAD55" s="221"/>
      <c r="AAE55" s="221"/>
      <c r="AAF55" s="221"/>
      <c r="AAG55" s="221"/>
      <c r="AAH55" s="221"/>
      <c r="AAI55" s="221"/>
      <c r="AAJ55" s="221"/>
      <c r="AAK55" s="221"/>
      <c r="AAL55" s="221"/>
      <c r="AAM55" s="221"/>
      <c r="AAN55" s="221"/>
      <c r="AAO55" s="221"/>
      <c r="AAP55" s="221"/>
      <c r="AAQ55" s="221"/>
      <c r="AAR55" s="221"/>
      <c r="AAS55" s="221"/>
      <c r="AAT55" s="221"/>
      <c r="AAU55" s="221"/>
      <c r="AAV55" s="221"/>
      <c r="AAW55" s="221"/>
      <c r="AAX55" s="221"/>
      <c r="AAY55" s="221"/>
      <c r="AAZ55" s="221"/>
      <c r="ABA55" s="221"/>
      <c r="ABB55" s="221"/>
      <c r="ABC55" s="221"/>
      <c r="ABD55" s="221"/>
      <c r="ABE55" s="221"/>
      <c r="ABF55" s="221"/>
      <c r="ABG55" s="221"/>
      <c r="ABH55" s="221"/>
      <c r="ABI55" s="221"/>
      <c r="ABJ55" s="221"/>
      <c r="ABK55" s="221"/>
      <c r="ABL55" s="221"/>
      <c r="ABM55" s="221"/>
      <c r="ABN55" s="221"/>
      <c r="ABO55" s="221"/>
      <c r="ABP55" s="221"/>
      <c r="ABQ55" s="221"/>
      <c r="ABR55" s="221"/>
      <c r="ABS55" s="221"/>
      <c r="ABT55" s="221"/>
      <c r="ABU55" s="221"/>
      <c r="ABV55" s="221"/>
      <c r="ABW55" s="221"/>
      <c r="ABX55" s="221"/>
      <c r="ABY55" s="221"/>
      <c r="ABZ55" s="221"/>
      <c r="ACA55" s="221"/>
      <c r="ACB55" s="221"/>
      <c r="ACC55" s="221"/>
      <c r="ACD55" s="221"/>
      <c r="ACE55" s="221"/>
      <c r="ACF55" s="221"/>
      <c r="ACG55" s="221"/>
      <c r="ACH55" s="221"/>
      <c r="ACI55" s="221"/>
      <c r="ACJ55" s="221"/>
      <c r="ACK55" s="221"/>
      <c r="ACL55" s="221"/>
      <c r="ACM55" s="221"/>
      <c r="ACN55" s="221"/>
      <c r="ACO55" s="221"/>
      <c r="ACP55" s="221"/>
      <c r="ACQ55" s="221"/>
      <c r="ACR55" s="221"/>
      <c r="ACS55" s="221"/>
      <c r="ACT55" s="221"/>
      <c r="ACU55" s="221"/>
      <c r="ACV55" s="221"/>
      <c r="ACW55" s="221"/>
      <c r="ACX55" s="221"/>
      <c r="ACY55" s="221"/>
      <c r="ACZ55" s="221"/>
      <c r="ADA55" s="221"/>
      <c r="ADB55" s="221"/>
      <c r="ADC55" s="221"/>
      <c r="ADD55" s="221"/>
      <c r="ADE55" s="221"/>
      <c r="ADF55" s="221"/>
      <c r="ADG55" s="221"/>
      <c r="ADH55" s="221"/>
      <c r="ADI55" s="221"/>
      <c r="ADJ55" s="221"/>
      <c r="ADK55" s="221"/>
      <c r="ADL55" s="221"/>
      <c r="ADM55" s="221"/>
      <c r="ADN55" s="221"/>
      <c r="ADO55" s="221"/>
      <c r="ADP55" s="221"/>
      <c r="ADQ55" s="221"/>
      <c r="ADR55" s="221"/>
      <c r="ADS55" s="221"/>
      <c r="ADT55" s="221"/>
      <c r="ADU55" s="221"/>
      <c r="ADV55" s="221"/>
      <c r="ADW55" s="221"/>
      <c r="ADX55" s="221"/>
      <c r="ADY55" s="221"/>
      <c r="ADZ55" s="221"/>
      <c r="AEA55" s="221"/>
      <c r="AEB55" s="221"/>
      <c r="AEC55" s="221"/>
      <c r="AED55" s="221"/>
      <c r="AEE55" s="221"/>
      <c r="AEF55" s="221"/>
      <c r="AEG55" s="221"/>
      <c r="AEH55" s="221"/>
      <c r="AEI55" s="221"/>
      <c r="AEJ55" s="221"/>
      <c r="AEK55" s="221"/>
      <c r="AEL55" s="221"/>
      <c r="AEM55" s="221"/>
      <c r="AEN55" s="221"/>
      <c r="AEO55" s="221"/>
      <c r="AEP55" s="221"/>
      <c r="AEQ55" s="221"/>
      <c r="AER55" s="221"/>
      <c r="AES55" s="221"/>
      <c r="AET55" s="221"/>
      <c r="AEU55" s="221"/>
      <c r="AEV55" s="221"/>
      <c r="AEW55" s="221"/>
      <c r="AEX55" s="221"/>
      <c r="AEY55" s="221"/>
      <c r="AEZ55" s="221"/>
      <c r="AFA55" s="221"/>
      <c r="AFB55" s="221"/>
      <c r="AFC55" s="221"/>
      <c r="AFD55" s="221"/>
      <c r="AFE55" s="221"/>
      <c r="AFF55" s="221"/>
      <c r="AFG55" s="221"/>
      <c r="AFH55" s="221"/>
      <c r="AFI55" s="221"/>
      <c r="AFJ55" s="221"/>
      <c r="AFK55" s="221"/>
      <c r="AFL55" s="221"/>
      <c r="AFM55" s="221"/>
      <c r="AFN55" s="221"/>
      <c r="AFO55" s="221"/>
      <c r="AFP55" s="221"/>
      <c r="AFQ55" s="221"/>
      <c r="AFR55" s="221"/>
      <c r="AFS55" s="221"/>
      <c r="AFT55" s="221"/>
      <c r="AFU55" s="221"/>
      <c r="AFV55" s="221"/>
      <c r="AFW55" s="221"/>
      <c r="AFX55" s="221"/>
      <c r="AFY55" s="221"/>
      <c r="AFZ55" s="221"/>
      <c r="AGA55" s="221"/>
      <c r="AGB55" s="221"/>
      <c r="AGC55" s="221"/>
      <c r="AGD55" s="221"/>
      <c r="AGE55" s="221"/>
      <c r="AGF55" s="221"/>
      <c r="AGG55" s="221"/>
      <c r="AGH55" s="221"/>
      <c r="AGI55" s="221"/>
      <c r="AGJ55" s="221"/>
      <c r="AGK55" s="221"/>
      <c r="AGL55" s="221"/>
      <c r="AGM55" s="221"/>
      <c r="AGN55" s="221"/>
      <c r="AGO55" s="221"/>
      <c r="AGP55" s="221"/>
      <c r="AGQ55" s="221"/>
      <c r="AGR55" s="221"/>
      <c r="AGS55" s="221"/>
      <c r="AGT55" s="221"/>
      <c r="AGU55" s="221"/>
      <c r="AGV55" s="221"/>
      <c r="AGW55" s="221"/>
      <c r="AGX55" s="221"/>
      <c r="AGY55" s="221"/>
      <c r="AGZ55" s="221"/>
      <c r="AHA55" s="221"/>
      <c r="AHB55" s="221"/>
      <c r="AHC55" s="221"/>
      <c r="AHD55" s="221"/>
      <c r="AHE55" s="221"/>
      <c r="AHF55" s="221"/>
      <c r="AHG55" s="221"/>
      <c r="AHH55" s="221"/>
      <c r="AHI55" s="221"/>
      <c r="AHJ55" s="221"/>
      <c r="AHK55" s="221"/>
      <c r="AHL55" s="221"/>
      <c r="AHM55" s="221"/>
      <c r="AHN55" s="221"/>
      <c r="AHO55" s="221"/>
      <c r="AHP55" s="221"/>
      <c r="AHQ55" s="221"/>
      <c r="AHR55" s="221"/>
      <c r="AHS55" s="221"/>
      <c r="AHT55" s="221"/>
      <c r="AHU55" s="221"/>
      <c r="AHV55" s="221"/>
      <c r="AHW55" s="221"/>
      <c r="AHX55" s="221"/>
      <c r="AHY55" s="221"/>
      <c r="AHZ55" s="221"/>
      <c r="AIA55" s="221"/>
      <c r="AIB55" s="221"/>
      <c r="AIC55" s="221"/>
      <c r="AID55" s="221"/>
      <c r="AIE55" s="221"/>
      <c r="AIF55" s="221"/>
      <c r="AIG55" s="221"/>
      <c r="AIH55" s="221"/>
      <c r="AII55" s="221"/>
      <c r="AIJ55" s="221"/>
      <c r="AIK55" s="221"/>
      <c r="AIL55" s="221"/>
      <c r="AIM55" s="221"/>
      <c r="AIN55" s="221"/>
      <c r="AIO55" s="221"/>
      <c r="AIP55" s="221"/>
      <c r="AIQ55" s="221"/>
      <c r="AIR55" s="221"/>
      <c r="AIS55" s="221"/>
      <c r="AIT55" s="221"/>
      <c r="AIU55" s="221"/>
      <c r="AIV55" s="221"/>
      <c r="AIW55" s="221"/>
      <c r="AIX55" s="221"/>
      <c r="AIY55" s="221"/>
      <c r="AIZ55" s="221"/>
      <c r="AJA55" s="221"/>
      <c r="AJB55" s="221"/>
      <c r="AJC55" s="221"/>
      <c r="AJD55" s="221"/>
      <c r="AJE55" s="221"/>
      <c r="AJF55" s="221"/>
      <c r="AJG55" s="221"/>
      <c r="AJH55" s="221"/>
      <c r="AJI55" s="221"/>
      <c r="AJJ55" s="221"/>
      <c r="AJK55" s="221"/>
      <c r="AJL55" s="221"/>
      <c r="AJM55" s="221"/>
      <c r="AJN55" s="221"/>
      <c r="AJO55" s="221"/>
      <c r="AJP55" s="221"/>
      <c r="AJQ55" s="221"/>
      <c r="AJR55" s="221"/>
      <c r="AJS55" s="221"/>
      <c r="AJT55" s="221"/>
      <c r="AJU55" s="221"/>
      <c r="AJV55" s="221"/>
      <c r="AJW55" s="221"/>
      <c r="AJX55" s="221"/>
      <c r="AJY55" s="221"/>
      <c r="AJZ55" s="221"/>
      <c r="AKA55" s="221"/>
      <c r="AKB55" s="221"/>
      <c r="AKC55" s="221"/>
      <c r="AKD55" s="221"/>
      <c r="AKE55" s="221"/>
      <c r="AKF55" s="221"/>
      <c r="AKG55" s="221"/>
      <c r="AKH55" s="221"/>
      <c r="AKI55" s="221"/>
      <c r="AKJ55" s="221"/>
      <c r="AKK55" s="221"/>
      <c r="AKL55" s="221"/>
      <c r="AKM55" s="221"/>
      <c r="AKN55" s="221"/>
      <c r="AKO55" s="221"/>
      <c r="AKP55" s="221"/>
      <c r="AKQ55" s="221"/>
      <c r="AKR55" s="221"/>
      <c r="AKS55" s="221"/>
      <c r="AKT55" s="221"/>
      <c r="AKU55" s="221"/>
      <c r="AKV55" s="221"/>
      <c r="AKW55" s="221"/>
      <c r="AKX55" s="221"/>
      <c r="AKY55" s="221"/>
      <c r="AKZ55" s="221"/>
      <c r="ALA55" s="221"/>
      <c r="ALB55" s="221"/>
      <c r="ALC55" s="221"/>
      <c r="ALD55" s="221"/>
      <c r="ALE55" s="221"/>
      <c r="ALF55" s="221"/>
      <c r="ALG55" s="221"/>
      <c r="ALH55" s="221"/>
      <c r="ALI55" s="221"/>
      <c r="ALJ55" s="221"/>
      <c r="ALK55" s="221"/>
      <c r="ALL55" s="221"/>
      <c r="ALM55" s="221"/>
      <c r="ALN55" s="221"/>
      <c r="ALO55" s="221"/>
      <c r="ALP55" s="221"/>
      <c r="ALQ55" s="221"/>
      <c r="ALR55" s="221"/>
      <c r="ALS55" s="221"/>
      <c r="ALT55" s="221"/>
      <c r="ALU55" s="221"/>
      <c r="ALV55" s="221"/>
      <c r="ALW55" s="221"/>
      <c r="ALX55" s="221"/>
      <c r="ALY55" s="221"/>
      <c r="ALZ55" s="221"/>
      <c r="AMA55" s="221"/>
      <c r="AMB55" s="221"/>
      <c r="AMC55" s="221"/>
      <c r="AMD55" s="221"/>
      <c r="AME55" s="221"/>
      <c r="AMF55" s="221"/>
      <c r="AMG55" s="221"/>
      <c r="AMH55" s="221"/>
      <c r="AMI55" s="221"/>
      <c r="AMJ55" s="221"/>
      <c r="AMK55" s="221"/>
    </row>
    <row r="56" spans="1:1025" s="225" customFormat="1" x14ac:dyDescent="0.25">
      <c r="A56" s="221" t="s">
        <v>348</v>
      </c>
      <c r="B56" s="221" t="s">
        <v>446</v>
      </c>
      <c r="C56" s="227" t="str">
        <f>'common foods'!$D$171</f>
        <v>09109</v>
      </c>
      <c r="D56" s="224">
        <v>1600.75</v>
      </c>
      <c r="E56" s="224">
        <v>0.62</v>
      </c>
      <c r="F56" s="224">
        <v>9.1999999999999998E-2</v>
      </c>
      <c r="G56" s="224">
        <v>92.75</v>
      </c>
      <c r="H56" s="224">
        <v>92.75</v>
      </c>
      <c r="I56" s="224">
        <v>0.3</v>
      </c>
      <c r="J56" s="224">
        <v>0.06</v>
      </c>
      <c r="K56" s="224">
        <v>187</v>
      </c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221"/>
      <c r="GJ56" s="221"/>
      <c r="GK56" s="221"/>
      <c r="GL56" s="221"/>
      <c r="GM56" s="221"/>
      <c r="GN56" s="221"/>
      <c r="GO56" s="221"/>
      <c r="GP56" s="221"/>
      <c r="GQ56" s="221"/>
      <c r="GR56" s="221"/>
      <c r="GS56" s="221"/>
      <c r="GT56" s="221"/>
      <c r="GU56" s="221"/>
      <c r="GV56" s="221"/>
      <c r="GW56" s="221"/>
      <c r="GX56" s="221"/>
      <c r="GY56" s="221"/>
      <c r="GZ56" s="221"/>
      <c r="HA56" s="221"/>
      <c r="HB56" s="221"/>
      <c r="HC56" s="221"/>
      <c r="HD56" s="221"/>
      <c r="HE56" s="221"/>
      <c r="HF56" s="221"/>
      <c r="HG56" s="221"/>
      <c r="HH56" s="221"/>
      <c r="HI56" s="221"/>
      <c r="HJ56" s="221"/>
      <c r="HK56" s="221"/>
      <c r="HL56" s="221"/>
      <c r="HM56" s="221"/>
      <c r="HN56" s="221"/>
      <c r="HO56" s="221"/>
      <c r="HP56" s="221"/>
      <c r="HQ56" s="221"/>
      <c r="HR56" s="221"/>
      <c r="HS56" s="221"/>
      <c r="HT56" s="221"/>
      <c r="HU56" s="221"/>
      <c r="HV56" s="221"/>
      <c r="HW56" s="221"/>
      <c r="HX56" s="221"/>
      <c r="HY56" s="221"/>
      <c r="HZ56" s="221"/>
      <c r="IA56" s="221"/>
      <c r="IB56" s="221"/>
      <c r="IC56" s="221"/>
      <c r="ID56" s="221"/>
      <c r="IE56" s="221"/>
      <c r="IF56" s="221"/>
      <c r="IG56" s="221"/>
      <c r="IH56" s="221"/>
      <c r="II56" s="221"/>
      <c r="IJ56" s="221"/>
      <c r="IK56" s="221"/>
      <c r="IL56" s="221"/>
      <c r="IM56" s="221"/>
      <c r="IN56" s="221"/>
      <c r="IO56" s="221"/>
      <c r="IP56" s="221"/>
      <c r="IQ56" s="221"/>
      <c r="IR56" s="221"/>
      <c r="IS56" s="221"/>
      <c r="IT56" s="221"/>
      <c r="IU56" s="221"/>
      <c r="IV56" s="221"/>
      <c r="IW56" s="221"/>
      <c r="IX56" s="221"/>
      <c r="IY56" s="221"/>
      <c r="IZ56" s="221"/>
      <c r="JA56" s="221"/>
      <c r="JB56" s="221"/>
      <c r="JC56" s="221"/>
      <c r="JD56" s="221"/>
      <c r="JE56" s="221"/>
      <c r="JF56" s="221"/>
      <c r="JG56" s="221"/>
      <c r="JH56" s="221"/>
      <c r="JI56" s="221"/>
      <c r="JJ56" s="221"/>
      <c r="JK56" s="221"/>
      <c r="JL56" s="221"/>
      <c r="JM56" s="221"/>
      <c r="JN56" s="221"/>
      <c r="JO56" s="221"/>
      <c r="JP56" s="221"/>
      <c r="JQ56" s="221"/>
      <c r="JR56" s="221"/>
      <c r="JS56" s="221"/>
      <c r="JT56" s="221"/>
      <c r="JU56" s="221"/>
      <c r="JV56" s="221"/>
      <c r="JW56" s="221"/>
      <c r="JX56" s="221"/>
      <c r="JY56" s="221"/>
      <c r="JZ56" s="221"/>
      <c r="KA56" s="221"/>
      <c r="KB56" s="221"/>
      <c r="KC56" s="221"/>
      <c r="KD56" s="221"/>
      <c r="KE56" s="221"/>
      <c r="KF56" s="221"/>
      <c r="KG56" s="221"/>
      <c r="KH56" s="221"/>
      <c r="KI56" s="221"/>
      <c r="KJ56" s="221"/>
      <c r="KK56" s="221"/>
      <c r="KL56" s="221"/>
      <c r="KM56" s="221"/>
      <c r="KN56" s="221"/>
      <c r="KO56" s="221"/>
      <c r="KP56" s="221"/>
      <c r="KQ56" s="221"/>
      <c r="KR56" s="221"/>
      <c r="KS56" s="221"/>
      <c r="KT56" s="221"/>
      <c r="KU56" s="221"/>
      <c r="KV56" s="221"/>
      <c r="KW56" s="221"/>
      <c r="KX56" s="221"/>
      <c r="KY56" s="221"/>
      <c r="KZ56" s="221"/>
      <c r="LA56" s="221"/>
      <c r="LB56" s="221"/>
      <c r="LC56" s="221"/>
      <c r="LD56" s="221"/>
      <c r="LE56" s="221"/>
      <c r="LF56" s="221"/>
      <c r="LG56" s="221"/>
      <c r="LH56" s="221"/>
      <c r="LI56" s="221"/>
      <c r="LJ56" s="221"/>
      <c r="LK56" s="221"/>
      <c r="LL56" s="221"/>
      <c r="LM56" s="221"/>
      <c r="LN56" s="221"/>
      <c r="LO56" s="221"/>
      <c r="LP56" s="221"/>
      <c r="LQ56" s="221"/>
      <c r="LR56" s="221"/>
      <c r="LS56" s="221"/>
      <c r="LT56" s="221"/>
      <c r="LU56" s="221"/>
      <c r="LV56" s="221"/>
      <c r="LW56" s="221"/>
      <c r="LX56" s="221"/>
      <c r="LY56" s="221"/>
      <c r="LZ56" s="221"/>
      <c r="MA56" s="221"/>
      <c r="MB56" s="221"/>
      <c r="MC56" s="221"/>
      <c r="MD56" s="221"/>
      <c r="ME56" s="221"/>
      <c r="MF56" s="221"/>
      <c r="MG56" s="221"/>
      <c r="MH56" s="221"/>
      <c r="MI56" s="221"/>
      <c r="MJ56" s="221"/>
      <c r="MK56" s="221"/>
      <c r="ML56" s="221"/>
      <c r="MM56" s="221"/>
      <c r="MN56" s="221"/>
      <c r="MO56" s="221"/>
      <c r="MP56" s="221"/>
      <c r="MQ56" s="221"/>
      <c r="MR56" s="221"/>
      <c r="MS56" s="221"/>
      <c r="MT56" s="221"/>
      <c r="MU56" s="221"/>
      <c r="MV56" s="221"/>
      <c r="MW56" s="221"/>
      <c r="MX56" s="221"/>
      <c r="MY56" s="221"/>
      <c r="MZ56" s="221"/>
      <c r="NA56" s="221"/>
      <c r="NB56" s="221"/>
      <c r="NC56" s="221"/>
      <c r="ND56" s="221"/>
      <c r="NE56" s="221"/>
      <c r="NF56" s="221"/>
      <c r="NG56" s="221"/>
      <c r="NH56" s="221"/>
      <c r="NI56" s="221"/>
      <c r="NJ56" s="221"/>
      <c r="NK56" s="221"/>
      <c r="NL56" s="221"/>
      <c r="NM56" s="221"/>
      <c r="NN56" s="221"/>
      <c r="NO56" s="221"/>
      <c r="NP56" s="221"/>
      <c r="NQ56" s="221"/>
      <c r="NR56" s="221"/>
      <c r="NS56" s="221"/>
      <c r="NT56" s="221"/>
      <c r="NU56" s="221"/>
      <c r="NV56" s="221"/>
      <c r="NW56" s="221"/>
      <c r="NX56" s="221"/>
      <c r="NY56" s="221"/>
      <c r="NZ56" s="221"/>
      <c r="OA56" s="221"/>
      <c r="OB56" s="221"/>
      <c r="OC56" s="221"/>
      <c r="OD56" s="221"/>
      <c r="OE56" s="221"/>
      <c r="OF56" s="221"/>
      <c r="OG56" s="221"/>
      <c r="OH56" s="221"/>
      <c r="OI56" s="221"/>
      <c r="OJ56" s="221"/>
      <c r="OK56" s="221"/>
      <c r="OL56" s="221"/>
      <c r="OM56" s="221"/>
      <c r="ON56" s="221"/>
      <c r="OO56" s="221"/>
      <c r="OP56" s="221"/>
      <c r="OQ56" s="221"/>
      <c r="OR56" s="221"/>
      <c r="OS56" s="221"/>
      <c r="OT56" s="221"/>
      <c r="OU56" s="221"/>
      <c r="OV56" s="221"/>
      <c r="OW56" s="221"/>
      <c r="OX56" s="221"/>
      <c r="OY56" s="221"/>
      <c r="OZ56" s="221"/>
      <c r="PA56" s="221"/>
      <c r="PB56" s="221"/>
      <c r="PC56" s="221"/>
      <c r="PD56" s="221"/>
      <c r="PE56" s="221"/>
      <c r="PF56" s="221"/>
      <c r="PG56" s="221"/>
      <c r="PH56" s="221"/>
      <c r="PI56" s="221"/>
      <c r="PJ56" s="221"/>
      <c r="PK56" s="221"/>
      <c r="PL56" s="221"/>
      <c r="PM56" s="221"/>
      <c r="PN56" s="221"/>
      <c r="PO56" s="221"/>
      <c r="PP56" s="221"/>
      <c r="PQ56" s="221"/>
      <c r="PR56" s="221"/>
      <c r="PS56" s="221"/>
      <c r="PT56" s="221"/>
      <c r="PU56" s="221"/>
      <c r="PV56" s="221"/>
      <c r="PW56" s="221"/>
      <c r="PX56" s="221"/>
      <c r="PY56" s="221"/>
      <c r="PZ56" s="221"/>
      <c r="QA56" s="221"/>
      <c r="QB56" s="221"/>
      <c r="QC56" s="221"/>
      <c r="QD56" s="221"/>
      <c r="QE56" s="221"/>
      <c r="QF56" s="221"/>
      <c r="QG56" s="221"/>
      <c r="QH56" s="221"/>
      <c r="QI56" s="221"/>
      <c r="QJ56" s="221"/>
      <c r="QK56" s="221"/>
      <c r="QL56" s="221"/>
      <c r="QM56" s="221"/>
      <c r="QN56" s="221"/>
      <c r="QO56" s="221"/>
      <c r="QP56" s="221"/>
      <c r="QQ56" s="221"/>
      <c r="QR56" s="221"/>
      <c r="QS56" s="221"/>
      <c r="QT56" s="221"/>
      <c r="QU56" s="221"/>
      <c r="QV56" s="221"/>
      <c r="QW56" s="221"/>
      <c r="QX56" s="221"/>
      <c r="QY56" s="221"/>
      <c r="QZ56" s="221"/>
      <c r="RA56" s="221"/>
      <c r="RB56" s="221"/>
      <c r="RC56" s="221"/>
      <c r="RD56" s="221"/>
      <c r="RE56" s="221"/>
      <c r="RF56" s="221"/>
      <c r="RG56" s="221"/>
      <c r="RH56" s="221"/>
      <c r="RI56" s="221"/>
      <c r="RJ56" s="221"/>
      <c r="RK56" s="221"/>
      <c r="RL56" s="221"/>
      <c r="RM56" s="221"/>
      <c r="RN56" s="221"/>
      <c r="RO56" s="221"/>
      <c r="RP56" s="221"/>
      <c r="RQ56" s="221"/>
      <c r="RR56" s="221"/>
      <c r="RS56" s="221"/>
      <c r="RT56" s="221"/>
      <c r="RU56" s="221"/>
      <c r="RV56" s="221"/>
      <c r="RW56" s="221"/>
      <c r="RX56" s="221"/>
      <c r="RY56" s="221"/>
      <c r="RZ56" s="221"/>
      <c r="SA56" s="221"/>
      <c r="SB56" s="221"/>
      <c r="SC56" s="221"/>
      <c r="SD56" s="221"/>
      <c r="SE56" s="221"/>
      <c r="SF56" s="221"/>
      <c r="SG56" s="221"/>
      <c r="SH56" s="221"/>
      <c r="SI56" s="221"/>
      <c r="SJ56" s="221"/>
      <c r="SK56" s="221"/>
      <c r="SL56" s="221"/>
      <c r="SM56" s="221"/>
      <c r="SN56" s="221"/>
      <c r="SO56" s="221"/>
      <c r="SP56" s="221"/>
      <c r="SQ56" s="221"/>
      <c r="SR56" s="221"/>
      <c r="SS56" s="221"/>
      <c r="ST56" s="221"/>
      <c r="SU56" s="221"/>
      <c r="SV56" s="221"/>
      <c r="SW56" s="221"/>
      <c r="SX56" s="221"/>
      <c r="SY56" s="221"/>
      <c r="SZ56" s="221"/>
      <c r="TA56" s="221"/>
      <c r="TB56" s="221"/>
      <c r="TC56" s="221"/>
      <c r="TD56" s="221"/>
      <c r="TE56" s="221"/>
      <c r="TF56" s="221"/>
      <c r="TG56" s="221"/>
      <c r="TH56" s="221"/>
      <c r="TI56" s="221"/>
      <c r="TJ56" s="221"/>
      <c r="TK56" s="221"/>
      <c r="TL56" s="221"/>
      <c r="TM56" s="221"/>
      <c r="TN56" s="221"/>
      <c r="TO56" s="221"/>
      <c r="TP56" s="221"/>
      <c r="TQ56" s="221"/>
      <c r="TR56" s="221"/>
      <c r="TS56" s="221"/>
      <c r="TT56" s="221"/>
      <c r="TU56" s="221"/>
      <c r="TV56" s="221"/>
      <c r="TW56" s="221"/>
      <c r="TX56" s="221"/>
      <c r="TY56" s="221"/>
      <c r="TZ56" s="221"/>
      <c r="UA56" s="221"/>
      <c r="UB56" s="221"/>
      <c r="UC56" s="221"/>
      <c r="UD56" s="221"/>
      <c r="UE56" s="221"/>
      <c r="UF56" s="221"/>
      <c r="UG56" s="221"/>
      <c r="UH56" s="221"/>
      <c r="UI56" s="221"/>
      <c r="UJ56" s="221"/>
      <c r="UK56" s="221"/>
      <c r="UL56" s="221"/>
      <c r="UM56" s="221"/>
      <c r="UN56" s="221"/>
      <c r="UO56" s="221"/>
      <c r="UP56" s="221"/>
      <c r="UQ56" s="221"/>
      <c r="UR56" s="221"/>
      <c r="US56" s="221"/>
      <c r="UT56" s="221"/>
      <c r="UU56" s="221"/>
      <c r="UV56" s="221"/>
      <c r="UW56" s="221"/>
      <c r="UX56" s="221"/>
      <c r="UY56" s="221"/>
      <c r="UZ56" s="221"/>
      <c r="VA56" s="221"/>
      <c r="VB56" s="221"/>
      <c r="VC56" s="221"/>
      <c r="VD56" s="221"/>
      <c r="VE56" s="221"/>
      <c r="VF56" s="221"/>
      <c r="VG56" s="221"/>
      <c r="VH56" s="221"/>
      <c r="VI56" s="221"/>
      <c r="VJ56" s="221"/>
      <c r="VK56" s="221"/>
      <c r="VL56" s="221"/>
      <c r="VM56" s="221"/>
      <c r="VN56" s="221"/>
      <c r="VO56" s="221"/>
      <c r="VP56" s="221"/>
      <c r="VQ56" s="221"/>
      <c r="VR56" s="221"/>
      <c r="VS56" s="221"/>
      <c r="VT56" s="221"/>
      <c r="VU56" s="221"/>
      <c r="VV56" s="221"/>
      <c r="VW56" s="221"/>
      <c r="VX56" s="221"/>
      <c r="VY56" s="221"/>
      <c r="VZ56" s="221"/>
      <c r="WA56" s="221"/>
      <c r="WB56" s="221"/>
      <c r="WC56" s="221"/>
      <c r="WD56" s="221"/>
      <c r="WE56" s="221"/>
      <c r="WF56" s="221"/>
      <c r="WG56" s="221"/>
      <c r="WH56" s="221"/>
      <c r="WI56" s="221"/>
      <c r="WJ56" s="221"/>
      <c r="WK56" s="221"/>
      <c r="WL56" s="221"/>
      <c r="WM56" s="221"/>
      <c r="WN56" s="221"/>
      <c r="WO56" s="221"/>
      <c r="WP56" s="221"/>
      <c r="WQ56" s="221"/>
      <c r="WR56" s="221"/>
      <c r="WS56" s="221"/>
      <c r="WT56" s="221"/>
      <c r="WU56" s="221"/>
      <c r="WV56" s="221"/>
      <c r="WW56" s="221"/>
      <c r="WX56" s="221"/>
      <c r="WY56" s="221"/>
      <c r="WZ56" s="221"/>
      <c r="XA56" s="221"/>
      <c r="XB56" s="221"/>
      <c r="XC56" s="221"/>
      <c r="XD56" s="221"/>
      <c r="XE56" s="221"/>
      <c r="XF56" s="221"/>
      <c r="XG56" s="221"/>
      <c r="XH56" s="221"/>
      <c r="XI56" s="221"/>
      <c r="XJ56" s="221"/>
      <c r="XK56" s="221"/>
      <c r="XL56" s="221"/>
      <c r="XM56" s="221"/>
      <c r="XN56" s="221"/>
      <c r="XO56" s="221"/>
      <c r="XP56" s="221"/>
      <c r="XQ56" s="221"/>
      <c r="XR56" s="221"/>
      <c r="XS56" s="221"/>
      <c r="XT56" s="221"/>
      <c r="XU56" s="221"/>
      <c r="XV56" s="221"/>
      <c r="XW56" s="221"/>
      <c r="XX56" s="221"/>
      <c r="XY56" s="221"/>
      <c r="XZ56" s="221"/>
      <c r="YA56" s="221"/>
      <c r="YB56" s="221"/>
      <c r="YC56" s="221"/>
      <c r="YD56" s="221"/>
      <c r="YE56" s="221"/>
      <c r="YF56" s="221"/>
      <c r="YG56" s="221"/>
      <c r="YH56" s="221"/>
      <c r="YI56" s="221"/>
      <c r="YJ56" s="221"/>
      <c r="YK56" s="221"/>
      <c r="YL56" s="221"/>
      <c r="YM56" s="221"/>
      <c r="YN56" s="221"/>
      <c r="YO56" s="221"/>
      <c r="YP56" s="221"/>
      <c r="YQ56" s="221"/>
      <c r="YR56" s="221"/>
      <c r="YS56" s="221"/>
      <c r="YT56" s="221"/>
      <c r="YU56" s="221"/>
      <c r="YV56" s="221"/>
      <c r="YW56" s="221"/>
      <c r="YX56" s="221"/>
      <c r="YY56" s="221"/>
      <c r="YZ56" s="221"/>
      <c r="ZA56" s="221"/>
      <c r="ZB56" s="221"/>
      <c r="ZC56" s="221"/>
      <c r="ZD56" s="221"/>
      <c r="ZE56" s="221"/>
      <c r="ZF56" s="221"/>
      <c r="ZG56" s="221"/>
      <c r="ZH56" s="221"/>
      <c r="ZI56" s="221"/>
      <c r="ZJ56" s="221"/>
      <c r="ZK56" s="221"/>
      <c r="ZL56" s="221"/>
      <c r="ZM56" s="221"/>
      <c r="ZN56" s="221"/>
      <c r="ZO56" s="221"/>
      <c r="ZP56" s="221"/>
      <c r="ZQ56" s="221"/>
      <c r="ZR56" s="221"/>
      <c r="ZS56" s="221"/>
      <c r="ZT56" s="221"/>
      <c r="ZU56" s="221"/>
      <c r="ZV56" s="221"/>
      <c r="ZW56" s="221"/>
      <c r="ZX56" s="221"/>
      <c r="ZY56" s="221"/>
      <c r="ZZ56" s="221"/>
      <c r="AAA56" s="221"/>
      <c r="AAB56" s="221"/>
      <c r="AAC56" s="221"/>
      <c r="AAD56" s="221"/>
      <c r="AAE56" s="221"/>
      <c r="AAF56" s="221"/>
      <c r="AAG56" s="221"/>
      <c r="AAH56" s="221"/>
      <c r="AAI56" s="221"/>
      <c r="AAJ56" s="221"/>
      <c r="AAK56" s="221"/>
      <c r="AAL56" s="221"/>
      <c r="AAM56" s="221"/>
      <c r="AAN56" s="221"/>
      <c r="AAO56" s="221"/>
      <c r="AAP56" s="221"/>
      <c r="AAQ56" s="221"/>
      <c r="AAR56" s="221"/>
      <c r="AAS56" s="221"/>
      <c r="AAT56" s="221"/>
      <c r="AAU56" s="221"/>
      <c r="AAV56" s="221"/>
      <c r="AAW56" s="221"/>
      <c r="AAX56" s="221"/>
      <c r="AAY56" s="221"/>
      <c r="AAZ56" s="221"/>
      <c r="ABA56" s="221"/>
      <c r="ABB56" s="221"/>
      <c r="ABC56" s="221"/>
      <c r="ABD56" s="221"/>
      <c r="ABE56" s="221"/>
      <c r="ABF56" s="221"/>
      <c r="ABG56" s="221"/>
      <c r="ABH56" s="221"/>
      <c r="ABI56" s="221"/>
      <c r="ABJ56" s="221"/>
      <c r="ABK56" s="221"/>
      <c r="ABL56" s="221"/>
      <c r="ABM56" s="221"/>
      <c r="ABN56" s="221"/>
      <c r="ABO56" s="221"/>
      <c r="ABP56" s="221"/>
      <c r="ABQ56" s="221"/>
      <c r="ABR56" s="221"/>
      <c r="ABS56" s="221"/>
      <c r="ABT56" s="221"/>
      <c r="ABU56" s="221"/>
      <c r="ABV56" s="221"/>
      <c r="ABW56" s="221"/>
      <c r="ABX56" s="221"/>
      <c r="ABY56" s="221"/>
      <c r="ABZ56" s="221"/>
      <c r="ACA56" s="221"/>
      <c r="ACB56" s="221"/>
      <c r="ACC56" s="221"/>
      <c r="ACD56" s="221"/>
      <c r="ACE56" s="221"/>
      <c r="ACF56" s="221"/>
      <c r="ACG56" s="221"/>
      <c r="ACH56" s="221"/>
      <c r="ACI56" s="221"/>
      <c r="ACJ56" s="221"/>
      <c r="ACK56" s="221"/>
      <c r="ACL56" s="221"/>
      <c r="ACM56" s="221"/>
      <c r="ACN56" s="221"/>
      <c r="ACO56" s="221"/>
      <c r="ACP56" s="221"/>
      <c r="ACQ56" s="221"/>
      <c r="ACR56" s="221"/>
      <c r="ACS56" s="221"/>
      <c r="ACT56" s="221"/>
      <c r="ACU56" s="221"/>
      <c r="ACV56" s="221"/>
      <c r="ACW56" s="221"/>
      <c r="ACX56" s="221"/>
      <c r="ACY56" s="221"/>
      <c r="ACZ56" s="221"/>
      <c r="ADA56" s="221"/>
      <c r="ADB56" s="221"/>
      <c r="ADC56" s="221"/>
      <c r="ADD56" s="221"/>
      <c r="ADE56" s="221"/>
      <c r="ADF56" s="221"/>
      <c r="ADG56" s="221"/>
      <c r="ADH56" s="221"/>
      <c r="ADI56" s="221"/>
      <c r="ADJ56" s="221"/>
      <c r="ADK56" s="221"/>
      <c r="ADL56" s="221"/>
      <c r="ADM56" s="221"/>
      <c r="ADN56" s="221"/>
      <c r="ADO56" s="221"/>
      <c r="ADP56" s="221"/>
      <c r="ADQ56" s="221"/>
      <c r="ADR56" s="221"/>
      <c r="ADS56" s="221"/>
      <c r="ADT56" s="221"/>
      <c r="ADU56" s="221"/>
      <c r="ADV56" s="221"/>
      <c r="ADW56" s="221"/>
      <c r="ADX56" s="221"/>
      <c r="ADY56" s="221"/>
      <c r="ADZ56" s="221"/>
      <c r="AEA56" s="221"/>
      <c r="AEB56" s="221"/>
      <c r="AEC56" s="221"/>
      <c r="AED56" s="221"/>
      <c r="AEE56" s="221"/>
      <c r="AEF56" s="221"/>
      <c r="AEG56" s="221"/>
      <c r="AEH56" s="221"/>
      <c r="AEI56" s="221"/>
      <c r="AEJ56" s="221"/>
      <c r="AEK56" s="221"/>
      <c r="AEL56" s="221"/>
      <c r="AEM56" s="221"/>
      <c r="AEN56" s="221"/>
      <c r="AEO56" s="221"/>
      <c r="AEP56" s="221"/>
      <c r="AEQ56" s="221"/>
      <c r="AER56" s="221"/>
      <c r="AES56" s="221"/>
      <c r="AET56" s="221"/>
      <c r="AEU56" s="221"/>
      <c r="AEV56" s="221"/>
      <c r="AEW56" s="221"/>
      <c r="AEX56" s="221"/>
      <c r="AEY56" s="221"/>
      <c r="AEZ56" s="221"/>
      <c r="AFA56" s="221"/>
      <c r="AFB56" s="221"/>
      <c r="AFC56" s="221"/>
      <c r="AFD56" s="221"/>
      <c r="AFE56" s="221"/>
      <c r="AFF56" s="221"/>
      <c r="AFG56" s="221"/>
      <c r="AFH56" s="221"/>
      <c r="AFI56" s="221"/>
      <c r="AFJ56" s="221"/>
      <c r="AFK56" s="221"/>
      <c r="AFL56" s="221"/>
      <c r="AFM56" s="221"/>
      <c r="AFN56" s="221"/>
      <c r="AFO56" s="221"/>
      <c r="AFP56" s="221"/>
      <c r="AFQ56" s="221"/>
      <c r="AFR56" s="221"/>
      <c r="AFS56" s="221"/>
      <c r="AFT56" s="221"/>
      <c r="AFU56" s="221"/>
      <c r="AFV56" s="221"/>
      <c r="AFW56" s="221"/>
      <c r="AFX56" s="221"/>
      <c r="AFY56" s="221"/>
      <c r="AFZ56" s="221"/>
      <c r="AGA56" s="221"/>
      <c r="AGB56" s="221"/>
      <c r="AGC56" s="221"/>
      <c r="AGD56" s="221"/>
      <c r="AGE56" s="221"/>
      <c r="AGF56" s="221"/>
      <c r="AGG56" s="221"/>
      <c r="AGH56" s="221"/>
      <c r="AGI56" s="221"/>
      <c r="AGJ56" s="221"/>
      <c r="AGK56" s="221"/>
      <c r="AGL56" s="221"/>
      <c r="AGM56" s="221"/>
      <c r="AGN56" s="221"/>
      <c r="AGO56" s="221"/>
      <c r="AGP56" s="221"/>
      <c r="AGQ56" s="221"/>
      <c r="AGR56" s="221"/>
      <c r="AGS56" s="221"/>
      <c r="AGT56" s="221"/>
      <c r="AGU56" s="221"/>
      <c r="AGV56" s="221"/>
      <c r="AGW56" s="221"/>
      <c r="AGX56" s="221"/>
      <c r="AGY56" s="221"/>
      <c r="AGZ56" s="221"/>
      <c r="AHA56" s="221"/>
      <c r="AHB56" s="221"/>
      <c r="AHC56" s="221"/>
      <c r="AHD56" s="221"/>
      <c r="AHE56" s="221"/>
      <c r="AHF56" s="221"/>
      <c r="AHG56" s="221"/>
      <c r="AHH56" s="221"/>
      <c r="AHI56" s="221"/>
      <c r="AHJ56" s="221"/>
      <c r="AHK56" s="221"/>
      <c r="AHL56" s="221"/>
      <c r="AHM56" s="221"/>
      <c r="AHN56" s="221"/>
      <c r="AHO56" s="221"/>
      <c r="AHP56" s="221"/>
      <c r="AHQ56" s="221"/>
      <c r="AHR56" s="221"/>
      <c r="AHS56" s="221"/>
      <c r="AHT56" s="221"/>
      <c r="AHU56" s="221"/>
      <c r="AHV56" s="221"/>
      <c r="AHW56" s="221"/>
      <c r="AHX56" s="221"/>
      <c r="AHY56" s="221"/>
      <c r="AHZ56" s="221"/>
      <c r="AIA56" s="221"/>
      <c r="AIB56" s="221"/>
      <c r="AIC56" s="221"/>
      <c r="AID56" s="221"/>
      <c r="AIE56" s="221"/>
      <c r="AIF56" s="221"/>
      <c r="AIG56" s="221"/>
      <c r="AIH56" s="221"/>
      <c r="AII56" s="221"/>
      <c r="AIJ56" s="221"/>
      <c r="AIK56" s="221"/>
      <c r="AIL56" s="221"/>
      <c r="AIM56" s="221"/>
      <c r="AIN56" s="221"/>
      <c r="AIO56" s="221"/>
      <c r="AIP56" s="221"/>
      <c r="AIQ56" s="221"/>
      <c r="AIR56" s="221"/>
      <c r="AIS56" s="221"/>
      <c r="AIT56" s="221"/>
      <c r="AIU56" s="221"/>
      <c r="AIV56" s="221"/>
      <c r="AIW56" s="221"/>
      <c r="AIX56" s="221"/>
      <c r="AIY56" s="221"/>
      <c r="AIZ56" s="221"/>
      <c r="AJA56" s="221"/>
      <c r="AJB56" s="221"/>
      <c r="AJC56" s="221"/>
      <c r="AJD56" s="221"/>
      <c r="AJE56" s="221"/>
      <c r="AJF56" s="221"/>
      <c r="AJG56" s="221"/>
      <c r="AJH56" s="221"/>
      <c r="AJI56" s="221"/>
      <c r="AJJ56" s="221"/>
      <c r="AJK56" s="221"/>
      <c r="AJL56" s="221"/>
      <c r="AJM56" s="221"/>
      <c r="AJN56" s="221"/>
      <c r="AJO56" s="221"/>
      <c r="AJP56" s="221"/>
      <c r="AJQ56" s="221"/>
      <c r="AJR56" s="221"/>
      <c r="AJS56" s="221"/>
      <c r="AJT56" s="221"/>
      <c r="AJU56" s="221"/>
      <c r="AJV56" s="221"/>
      <c r="AJW56" s="221"/>
      <c r="AJX56" s="221"/>
      <c r="AJY56" s="221"/>
      <c r="AJZ56" s="221"/>
      <c r="AKA56" s="221"/>
      <c r="AKB56" s="221"/>
      <c r="AKC56" s="221"/>
      <c r="AKD56" s="221"/>
      <c r="AKE56" s="221"/>
      <c r="AKF56" s="221"/>
      <c r="AKG56" s="221"/>
      <c r="AKH56" s="221"/>
      <c r="AKI56" s="221"/>
      <c r="AKJ56" s="221"/>
      <c r="AKK56" s="221"/>
      <c r="AKL56" s="221"/>
      <c r="AKM56" s="221"/>
      <c r="AKN56" s="221"/>
      <c r="AKO56" s="221"/>
      <c r="AKP56" s="221"/>
      <c r="AKQ56" s="221"/>
      <c r="AKR56" s="221"/>
      <c r="AKS56" s="221"/>
      <c r="AKT56" s="221"/>
      <c r="AKU56" s="221"/>
      <c r="AKV56" s="221"/>
      <c r="AKW56" s="221"/>
      <c r="AKX56" s="221"/>
      <c r="AKY56" s="221"/>
      <c r="AKZ56" s="221"/>
      <c r="ALA56" s="221"/>
      <c r="ALB56" s="221"/>
      <c r="ALC56" s="221"/>
      <c r="ALD56" s="221"/>
      <c r="ALE56" s="221"/>
      <c r="ALF56" s="221"/>
      <c r="ALG56" s="221"/>
      <c r="ALH56" s="221"/>
      <c r="ALI56" s="221"/>
      <c r="ALJ56" s="221"/>
      <c r="ALK56" s="221"/>
      <c r="ALL56" s="221"/>
      <c r="ALM56" s="221"/>
      <c r="ALN56" s="221"/>
      <c r="ALO56" s="221"/>
      <c r="ALP56" s="221"/>
      <c r="ALQ56" s="221"/>
      <c r="ALR56" s="221"/>
      <c r="ALS56" s="221"/>
      <c r="ALT56" s="221"/>
      <c r="ALU56" s="221"/>
      <c r="ALV56" s="221"/>
      <c r="ALW56" s="221"/>
      <c r="ALX56" s="221"/>
      <c r="ALY56" s="221"/>
      <c r="ALZ56" s="221"/>
      <c r="AMA56" s="221"/>
      <c r="AMB56" s="221"/>
      <c r="AMC56" s="221"/>
      <c r="AMD56" s="221"/>
      <c r="AME56" s="221"/>
      <c r="AMF56" s="221"/>
      <c r="AMG56" s="221"/>
      <c r="AMH56" s="221"/>
      <c r="AMI56" s="221"/>
      <c r="AMJ56" s="221"/>
      <c r="AMK56" s="221"/>
    </row>
    <row r="57" spans="1:1025" s="225" customFormat="1" x14ac:dyDescent="0.25">
      <c r="A57" s="221" t="s">
        <v>348</v>
      </c>
      <c r="B57" s="221" t="s">
        <v>357</v>
      </c>
      <c r="C57" s="227" t="str">
        <f>'common foods'!$D$170</f>
        <v>09108</v>
      </c>
      <c r="D57" s="224">
        <v>183.22</v>
      </c>
      <c r="E57" s="224">
        <v>0.03</v>
      </c>
      <c r="F57" s="224">
        <v>7.0000000000000001E-3</v>
      </c>
      <c r="G57" s="224">
        <v>10.4</v>
      </c>
      <c r="H57" s="224">
        <v>10.4</v>
      </c>
      <c r="I57" s="224">
        <v>0.3</v>
      </c>
      <c r="J57" s="224">
        <v>0.31</v>
      </c>
      <c r="K57" s="224">
        <v>3</v>
      </c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221"/>
      <c r="AO57" s="221"/>
      <c r="AP57" s="221"/>
      <c r="AQ57" s="221"/>
      <c r="AR57" s="221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221"/>
      <c r="BZ57" s="221"/>
      <c r="CA57" s="221"/>
      <c r="CB57" s="221"/>
      <c r="CC57" s="221"/>
      <c r="CD57" s="221"/>
      <c r="CE57" s="221"/>
      <c r="CF57" s="221"/>
      <c r="CG57" s="221"/>
      <c r="CH57" s="221"/>
      <c r="CI57" s="221"/>
      <c r="CJ57" s="221"/>
      <c r="CK57" s="221"/>
      <c r="CL57" s="221"/>
      <c r="CM57" s="221"/>
      <c r="CN57" s="221"/>
      <c r="CO57" s="221"/>
      <c r="CP57" s="221"/>
      <c r="CQ57" s="221"/>
      <c r="CR57" s="221"/>
      <c r="CS57" s="221"/>
      <c r="CT57" s="221"/>
      <c r="CU57" s="221"/>
      <c r="CV57" s="221"/>
      <c r="CW57" s="221"/>
      <c r="CX57" s="221"/>
      <c r="CY57" s="221"/>
      <c r="CZ57" s="221"/>
      <c r="DA57" s="221"/>
      <c r="DB57" s="221"/>
      <c r="DC57" s="221"/>
      <c r="DD57" s="221"/>
      <c r="DE57" s="221"/>
      <c r="DF57" s="221"/>
      <c r="DG57" s="221"/>
      <c r="DH57" s="221"/>
      <c r="DI57" s="221"/>
      <c r="DJ57" s="221"/>
      <c r="DK57" s="221"/>
      <c r="DL57" s="221"/>
      <c r="DM57" s="221"/>
      <c r="DN57" s="221"/>
      <c r="DO57" s="221"/>
      <c r="DP57" s="221"/>
      <c r="DQ57" s="221"/>
      <c r="DR57" s="221"/>
      <c r="DS57" s="221"/>
      <c r="DT57" s="221"/>
      <c r="DU57" s="221"/>
      <c r="DV57" s="221"/>
      <c r="DW57" s="221"/>
      <c r="DX57" s="221"/>
      <c r="DY57" s="221"/>
      <c r="DZ57" s="221"/>
      <c r="EA57" s="221"/>
      <c r="EB57" s="221"/>
      <c r="EC57" s="221"/>
      <c r="ED57" s="221"/>
      <c r="EE57" s="221"/>
      <c r="EF57" s="221"/>
      <c r="EG57" s="221"/>
      <c r="EH57" s="221"/>
      <c r="EI57" s="221"/>
      <c r="EJ57" s="221"/>
      <c r="EK57" s="221"/>
      <c r="EL57" s="221"/>
      <c r="EM57" s="221"/>
      <c r="EN57" s="221"/>
      <c r="EO57" s="221"/>
      <c r="EP57" s="221"/>
      <c r="EQ57" s="221"/>
      <c r="ER57" s="221"/>
      <c r="ES57" s="221"/>
      <c r="ET57" s="221"/>
      <c r="EU57" s="221"/>
      <c r="EV57" s="221"/>
      <c r="EW57" s="221"/>
      <c r="EX57" s="221"/>
      <c r="EY57" s="221"/>
      <c r="EZ57" s="221"/>
      <c r="FA57" s="221"/>
      <c r="FB57" s="221"/>
      <c r="FC57" s="221"/>
      <c r="FD57" s="221"/>
      <c r="FE57" s="221"/>
      <c r="FF57" s="221"/>
      <c r="FG57" s="221"/>
      <c r="FH57" s="221"/>
      <c r="FI57" s="221"/>
      <c r="FJ57" s="221"/>
      <c r="FK57" s="221"/>
      <c r="FL57" s="221"/>
      <c r="FM57" s="221"/>
      <c r="FN57" s="221"/>
      <c r="FO57" s="221"/>
      <c r="FP57" s="221"/>
      <c r="FQ57" s="221"/>
      <c r="FR57" s="221"/>
      <c r="FS57" s="221"/>
      <c r="FT57" s="221"/>
      <c r="FU57" s="221"/>
      <c r="FV57" s="221"/>
      <c r="FW57" s="221"/>
      <c r="FX57" s="221"/>
      <c r="FY57" s="221"/>
      <c r="FZ57" s="221"/>
      <c r="GA57" s="221"/>
      <c r="GB57" s="221"/>
      <c r="GC57" s="221"/>
      <c r="GD57" s="221"/>
      <c r="GE57" s="221"/>
      <c r="GF57" s="221"/>
      <c r="GG57" s="221"/>
      <c r="GH57" s="221"/>
      <c r="GI57" s="221"/>
      <c r="GJ57" s="221"/>
      <c r="GK57" s="221"/>
      <c r="GL57" s="221"/>
      <c r="GM57" s="221"/>
      <c r="GN57" s="221"/>
      <c r="GO57" s="221"/>
      <c r="GP57" s="221"/>
      <c r="GQ57" s="221"/>
      <c r="GR57" s="221"/>
      <c r="GS57" s="221"/>
      <c r="GT57" s="221"/>
      <c r="GU57" s="221"/>
      <c r="GV57" s="221"/>
      <c r="GW57" s="221"/>
      <c r="GX57" s="221"/>
      <c r="GY57" s="221"/>
      <c r="GZ57" s="221"/>
      <c r="HA57" s="221"/>
      <c r="HB57" s="221"/>
      <c r="HC57" s="221"/>
      <c r="HD57" s="221"/>
      <c r="HE57" s="221"/>
      <c r="HF57" s="221"/>
      <c r="HG57" s="221"/>
      <c r="HH57" s="221"/>
      <c r="HI57" s="221"/>
      <c r="HJ57" s="221"/>
      <c r="HK57" s="221"/>
      <c r="HL57" s="221"/>
      <c r="HM57" s="221"/>
      <c r="HN57" s="221"/>
      <c r="HO57" s="221"/>
      <c r="HP57" s="221"/>
      <c r="HQ57" s="221"/>
      <c r="HR57" s="221"/>
      <c r="HS57" s="221"/>
      <c r="HT57" s="221"/>
      <c r="HU57" s="221"/>
      <c r="HV57" s="221"/>
      <c r="HW57" s="221"/>
      <c r="HX57" s="221"/>
      <c r="HY57" s="221"/>
      <c r="HZ57" s="221"/>
      <c r="IA57" s="221"/>
      <c r="IB57" s="221"/>
      <c r="IC57" s="221"/>
      <c r="ID57" s="221"/>
      <c r="IE57" s="221"/>
      <c r="IF57" s="221"/>
      <c r="IG57" s="221"/>
      <c r="IH57" s="221"/>
      <c r="II57" s="221"/>
      <c r="IJ57" s="221"/>
      <c r="IK57" s="221"/>
      <c r="IL57" s="221"/>
      <c r="IM57" s="221"/>
      <c r="IN57" s="221"/>
      <c r="IO57" s="221"/>
      <c r="IP57" s="221"/>
      <c r="IQ57" s="221"/>
      <c r="IR57" s="221"/>
      <c r="IS57" s="221"/>
      <c r="IT57" s="221"/>
      <c r="IU57" s="221"/>
      <c r="IV57" s="221"/>
      <c r="IW57" s="221"/>
      <c r="IX57" s="221"/>
      <c r="IY57" s="221"/>
      <c r="IZ57" s="221"/>
      <c r="JA57" s="221"/>
      <c r="JB57" s="221"/>
      <c r="JC57" s="221"/>
      <c r="JD57" s="221"/>
      <c r="JE57" s="221"/>
      <c r="JF57" s="221"/>
      <c r="JG57" s="221"/>
      <c r="JH57" s="221"/>
      <c r="JI57" s="221"/>
      <c r="JJ57" s="221"/>
      <c r="JK57" s="221"/>
      <c r="JL57" s="221"/>
      <c r="JM57" s="221"/>
      <c r="JN57" s="221"/>
      <c r="JO57" s="221"/>
      <c r="JP57" s="221"/>
      <c r="JQ57" s="221"/>
      <c r="JR57" s="221"/>
      <c r="JS57" s="221"/>
      <c r="JT57" s="221"/>
      <c r="JU57" s="221"/>
      <c r="JV57" s="221"/>
      <c r="JW57" s="221"/>
      <c r="JX57" s="221"/>
      <c r="JY57" s="221"/>
      <c r="JZ57" s="221"/>
      <c r="KA57" s="221"/>
      <c r="KB57" s="221"/>
      <c r="KC57" s="221"/>
      <c r="KD57" s="221"/>
      <c r="KE57" s="221"/>
      <c r="KF57" s="221"/>
      <c r="KG57" s="221"/>
      <c r="KH57" s="221"/>
      <c r="KI57" s="221"/>
      <c r="KJ57" s="221"/>
      <c r="KK57" s="221"/>
      <c r="KL57" s="221"/>
      <c r="KM57" s="221"/>
      <c r="KN57" s="221"/>
      <c r="KO57" s="221"/>
      <c r="KP57" s="221"/>
      <c r="KQ57" s="221"/>
      <c r="KR57" s="221"/>
      <c r="KS57" s="221"/>
      <c r="KT57" s="221"/>
      <c r="KU57" s="221"/>
      <c r="KV57" s="221"/>
      <c r="KW57" s="221"/>
      <c r="KX57" s="221"/>
      <c r="KY57" s="221"/>
      <c r="KZ57" s="221"/>
      <c r="LA57" s="221"/>
      <c r="LB57" s="221"/>
      <c r="LC57" s="221"/>
      <c r="LD57" s="221"/>
      <c r="LE57" s="221"/>
      <c r="LF57" s="221"/>
      <c r="LG57" s="221"/>
      <c r="LH57" s="221"/>
      <c r="LI57" s="221"/>
      <c r="LJ57" s="221"/>
      <c r="LK57" s="221"/>
      <c r="LL57" s="221"/>
      <c r="LM57" s="221"/>
      <c r="LN57" s="221"/>
      <c r="LO57" s="221"/>
      <c r="LP57" s="221"/>
      <c r="LQ57" s="221"/>
      <c r="LR57" s="221"/>
      <c r="LS57" s="221"/>
      <c r="LT57" s="221"/>
      <c r="LU57" s="221"/>
      <c r="LV57" s="221"/>
      <c r="LW57" s="221"/>
      <c r="LX57" s="221"/>
      <c r="LY57" s="221"/>
      <c r="LZ57" s="221"/>
      <c r="MA57" s="221"/>
      <c r="MB57" s="221"/>
      <c r="MC57" s="221"/>
      <c r="MD57" s="221"/>
      <c r="ME57" s="221"/>
      <c r="MF57" s="221"/>
      <c r="MG57" s="221"/>
      <c r="MH57" s="221"/>
      <c r="MI57" s="221"/>
      <c r="MJ57" s="221"/>
      <c r="MK57" s="221"/>
      <c r="ML57" s="221"/>
      <c r="MM57" s="221"/>
      <c r="MN57" s="221"/>
      <c r="MO57" s="221"/>
      <c r="MP57" s="221"/>
      <c r="MQ57" s="221"/>
      <c r="MR57" s="221"/>
      <c r="MS57" s="221"/>
      <c r="MT57" s="221"/>
      <c r="MU57" s="221"/>
      <c r="MV57" s="221"/>
      <c r="MW57" s="221"/>
      <c r="MX57" s="221"/>
      <c r="MY57" s="221"/>
      <c r="MZ57" s="221"/>
      <c r="NA57" s="221"/>
      <c r="NB57" s="221"/>
      <c r="NC57" s="221"/>
      <c r="ND57" s="221"/>
      <c r="NE57" s="221"/>
      <c r="NF57" s="221"/>
      <c r="NG57" s="221"/>
      <c r="NH57" s="221"/>
      <c r="NI57" s="221"/>
      <c r="NJ57" s="221"/>
      <c r="NK57" s="221"/>
      <c r="NL57" s="221"/>
      <c r="NM57" s="221"/>
      <c r="NN57" s="221"/>
      <c r="NO57" s="221"/>
      <c r="NP57" s="221"/>
      <c r="NQ57" s="221"/>
      <c r="NR57" s="221"/>
      <c r="NS57" s="221"/>
      <c r="NT57" s="221"/>
      <c r="NU57" s="221"/>
      <c r="NV57" s="221"/>
      <c r="NW57" s="221"/>
      <c r="NX57" s="221"/>
      <c r="NY57" s="221"/>
      <c r="NZ57" s="221"/>
      <c r="OA57" s="221"/>
      <c r="OB57" s="221"/>
      <c r="OC57" s="221"/>
      <c r="OD57" s="221"/>
      <c r="OE57" s="221"/>
      <c r="OF57" s="221"/>
      <c r="OG57" s="221"/>
      <c r="OH57" s="221"/>
      <c r="OI57" s="221"/>
      <c r="OJ57" s="221"/>
      <c r="OK57" s="221"/>
      <c r="OL57" s="221"/>
      <c r="OM57" s="221"/>
      <c r="ON57" s="221"/>
      <c r="OO57" s="221"/>
      <c r="OP57" s="221"/>
      <c r="OQ57" s="221"/>
      <c r="OR57" s="221"/>
      <c r="OS57" s="221"/>
      <c r="OT57" s="221"/>
      <c r="OU57" s="221"/>
      <c r="OV57" s="221"/>
      <c r="OW57" s="221"/>
      <c r="OX57" s="221"/>
      <c r="OY57" s="221"/>
      <c r="OZ57" s="221"/>
      <c r="PA57" s="221"/>
      <c r="PB57" s="221"/>
      <c r="PC57" s="221"/>
      <c r="PD57" s="221"/>
      <c r="PE57" s="221"/>
      <c r="PF57" s="221"/>
      <c r="PG57" s="221"/>
      <c r="PH57" s="221"/>
      <c r="PI57" s="221"/>
      <c r="PJ57" s="221"/>
      <c r="PK57" s="221"/>
      <c r="PL57" s="221"/>
      <c r="PM57" s="221"/>
      <c r="PN57" s="221"/>
      <c r="PO57" s="221"/>
      <c r="PP57" s="221"/>
      <c r="PQ57" s="221"/>
      <c r="PR57" s="221"/>
      <c r="PS57" s="221"/>
      <c r="PT57" s="221"/>
      <c r="PU57" s="221"/>
      <c r="PV57" s="221"/>
      <c r="PW57" s="221"/>
      <c r="PX57" s="221"/>
      <c r="PY57" s="221"/>
      <c r="PZ57" s="221"/>
      <c r="QA57" s="221"/>
      <c r="QB57" s="221"/>
      <c r="QC57" s="221"/>
      <c r="QD57" s="221"/>
      <c r="QE57" s="221"/>
      <c r="QF57" s="221"/>
      <c r="QG57" s="221"/>
      <c r="QH57" s="221"/>
      <c r="QI57" s="221"/>
      <c r="QJ57" s="221"/>
      <c r="QK57" s="221"/>
      <c r="QL57" s="221"/>
      <c r="QM57" s="221"/>
      <c r="QN57" s="221"/>
      <c r="QO57" s="221"/>
      <c r="QP57" s="221"/>
      <c r="QQ57" s="221"/>
      <c r="QR57" s="221"/>
      <c r="QS57" s="221"/>
      <c r="QT57" s="221"/>
      <c r="QU57" s="221"/>
      <c r="QV57" s="221"/>
      <c r="QW57" s="221"/>
      <c r="QX57" s="221"/>
      <c r="QY57" s="221"/>
      <c r="QZ57" s="221"/>
      <c r="RA57" s="221"/>
      <c r="RB57" s="221"/>
      <c r="RC57" s="221"/>
      <c r="RD57" s="221"/>
      <c r="RE57" s="221"/>
      <c r="RF57" s="221"/>
      <c r="RG57" s="221"/>
      <c r="RH57" s="221"/>
      <c r="RI57" s="221"/>
      <c r="RJ57" s="221"/>
      <c r="RK57" s="221"/>
      <c r="RL57" s="221"/>
      <c r="RM57" s="221"/>
      <c r="RN57" s="221"/>
      <c r="RO57" s="221"/>
      <c r="RP57" s="221"/>
      <c r="RQ57" s="221"/>
      <c r="RR57" s="221"/>
      <c r="RS57" s="221"/>
      <c r="RT57" s="221"/>
      <c r="RU57" s="221"/>
      <c r="RV57" s="221"/>
      <c r="RW57" s="221"/>
      <c r="RX57" s="221"/>
      <c r="RY57" s="221"/>
      <c r="RZ57" s="221"/>
      <c r="SA57" s="221"/>
      <c r="SB57" s="221"/>
      <c r="SC57" s="221"/>
      <c r="SD57" s="221"/>
      <c r="SE57" s="221"/>
      <c r="SF57" s="221"/>
      <c r="SG57" s="221"/>
      <c r="SH57" s="221"/>
      <c r="SI57" s="221"/>
      <c r="SJ57" s="221"/>
      <c r="SK57" s="221"/>
      <c r="SL57" s="221"/>
      <c r="SM57" s="221"/>
      <c r="SN57" s="221"/>
      <c r="SO57" s="221"/>
      <c r="SP57" s="221"/>
      <c r="SQ57" s="221"/>
      <c r="SR57" s="221"/>
      <c r="SS57" s="221"/>
      <c r="ST57" s="221"/>
      <c r="SU57" s="221"/>
      <c r="SV57" s="221"/>
      <c r="SW57" s="221"/>
      <c r="SX57" s="221"/>
      <c r="SY57" s="221"/>
      <c r="SZ57" s="221"/>
      <c r="TA57" s="221"/>
      <c r="TB57" s="221"/>
      <c r="TC57" s="221"/>
      <c r="TD57" s="221"/>
      <c r="TE57" s="221"/>
      <c r="TF57" s="221"/>
      <c r="TG57" s="221"/>
      <c r="TH57" s="221"/>
      <c r="TI57" s="221"/>
      <c r="TJ57" s="221"/>
      <c r="TK57" s="221"/>
      <c r="TL57" s="221"/>
      <c r="TM57" s="221"/>
      <c r="TN57" s="221"/>
      <c r="TO57" s="221"/>
      <c r="TP57" s="221"/>
      <c r="TQ57" s="221"/>
      <c r="TR57" s="221"/>
      <c r="TS57" s="221"/>
      <c r="TT57" s="221"/>
      <c r="TU57" s="221"/>
      <c r="TV57" s="221"/>
      <c r="TW57" s="221"/>
      <c r="TX57" s="221"/>
      <c r="TY57" s="221"/>
      <c r="TZ57" s="221"/>
      <c r="UA57" s="221"/>
      <c r="UB57" s="221"/>
      <c r="UC57" s="221"/>
      <c r="UD57" s="221"/>
      <c r="UE57" s="221"/>
      <c r="UF57" s="221"/>
      <c r="UG57" s="221"/>
      <c r="UH57" s="221"/>
      <c r="UI57" s="221"/>
      <c r="UJ57" s="221"/>
      <c r="UK57" s="221"/>
      <c r="UL57" s="221"/>
      <c r="UM57" s="221"/>
      <c r="UN57" s="221"/>
      <c r="UO57" s="221"/>
      <c r="UP57" s="221"/>
      <c r="UQ57" s="221"/>
      <c r="UR57" s="221"/>
      <c r="US57" s="221"/>
      <c r="UT57" s="221"/>
      <c r="UU57" s="221"/>
      <c r="UV57" s="221"/>
      <c r="UW57" s="221"/>
      <c r="UX57" s="221"/>
      <c r="UY57" s="221"/>
      <c r="UZ57" s="221"/>
      <c r="VA57" s="221"/>
      <c r="VB57" s="221"/>
      <c r="VC57" s="221"/>
      <c r="VD57" s="221"/>
      <c r="VE57" s="221"/>
      <c r="VF57" s="221"/>
      <c r="VG57" s="221"/>
      <c r="VH57" s="221"/>
      <c r="VI57" s="221"/>
      <c r="VJ57" s="221"/>
      <c r="VK57" s="221"/>
      <c r="VL57" s="221"/>
      <c r="VM57" s="221"/>
      <c r="VN57" s="221"/>
      <c r="VO57" s="221"/>
      <c r="VP57" s="221"/>
      <c r="VQ57" s="221"/>
      <c r="VR57" s="221"/>
      <c r="VS57" s="221"/>
      <c r="VT57" s="221"/>
      <c r="VU57" s="221"/>
      <c r="VV57" s="221"/>
      <c r="VW57" s="221"/>
      <c r="VX57" s="221"/>
      <c r="VY57" s="221"/>
      <c r="VZ57" s="221"/>
      <c r="WA57" s="221"/>
      <c r="WB57" s="221"/>
      <c r="WC57" s="221"/>
      <c r="WD57" s="221"/>
      <c r="WE57" s="221"/>
      <c r="WF57" s="221"/>
      <c r="WG57" s="221"/>
      <c r="WH57" s="221"/>
      <c r="WI57" s="221"/>
      <c r="WJ57" s="221"/>
      <c r="WK57" s="221"/>
      <c r="WL57" s="221"/>
      <c r="WM57" s="221"/>
      <c r="WN57" s="221"/>
      <c r="WO57" s="221"/>
      <c r="WP57" s="221"/>
      <c r="WQ57" s="221"/>
      <c r="WR57" s="221"/>
      <c r="WS57" s="221"/>
      <c r="WT57" s="221"/>
      <c r="WU57" s="221"/>
      <c r="WV57" s="221"/>
      <c r="WW57" s="221"/>
      <c r="WX57" s="221"/>
      <c r="WY57" s="221"/>
      <c r="WZ57" s="221"/>
      <c r="XA57" s="221"/>
      <c r="XB57" s="221"/>
      <c r="XC57" s="221"/>
      <c r="XD57" s="221"/>
      <c r="XE57" s="221"/>
      <c r="XF57" s="221"/>
      <c r="XG57" s="221"/>
      <c r="XH57" s="221"/>
      <c r="XI57" s="221"/>
      <c r="XJ57" s="221"/>
      <c r="XK57" s="221"/>
      <c r="XL57" s="221"/>
      <c r="XM57" s="221"/>
      <c r="XN57" s="221"/>
      <c r="XO57" s="221"/>
      <c r="XP57" s="221"/>
      <c r="XQ57" s="221"/>
      <c r="XR57" s="221"/>
      <c r="XS57" s="221"/>
      <c r="XT57" s="221"/>
      <c r="XU57" s="221"/>
      <c r="XV57" s="221"/>
      <c r="XW57" s="221"/>
      <c r="XX57" s="221"/>
      <c r="XY57" s="221"/>
      <c r="XZ57" s="221"/>
      <c r="YA57" s="221"/>
      <c r="YB57" s="221"/>
      <c r="YC57" s="221"/>
      <c r="YD57" s="221"/>
      <c r="YE57" s="221"/>
      <c r="YF57" s="221"/>
      <c r="YG57" s="221"/>
      <c r="YH57" s="221"/>
      <c r="YI57" s="221"/>
      <c r="YJ57" s="221"/>
      <c r="YK57" s="221"/>
      <c r="YL57" s="221"/>
      <c r="YM57" s="221"/>
      <c r="YN57" s="221"/>
      <c r="YO57" s="221"/>
      <c r="YP57" s="221"/>
      <c r="YQ57" s="221"/>
      <c r="YR57" s="221"/>
      <c r="YS57" s="221"/>
      <c r="YT57" s="221"/>
      <c r="YU57" s="221"/>
      <c r="YV57" s="221"/>
      <c r="YW57" s="221"/>
      <c r="YX57" s="221"/>
      <c r="YY57" s="221"/>
      <c r="YZ57" s="221"/>
      <c r="ZA57" s="221"/>
      <c r="ZB57" s="221"/>
      <c r="ZC57" s="221"/>
      <c r="ZD57" s="221"/>
      <c r="ZE57" s="221"/>
      <c r="ZF57" s="221"/>
      <c r="ZG57" s="221"/>
      <c r="ZH57" s="221"/>
      <c r="ZI57" s="221"/>
      <c r="ZJ57" s="221"/>
      <c r="ZK57" s="221"/>
      <c r="ZL57" s="221"/>
      <c r="ZM57" s="221"/>
      <c r="ZN57" s="221"/>
      <c r="ZO57" s="221"/>
      <c r="ZP57" s="221"/>
      <c r="ZQ57" s="221"/>
      <c r="ZR57" s="221"/>
      <c r="ZS57" s="221"/>
      <c r="ZT57" s="221"/>
      <c r="ZU57" s="221"/>
      <c r="ZV57" s="221"/>
      <c r="ZW57" s="221"/>
      <c r="ZX57" s="221"/>
      <c r="ZY57" s="221"/>
      <c r="ZZ57" s="221"/>
      <c r="AAA57" s="221"/>
      <c r="AAB57" s="221"/>
      <c r="AAC57" s="221"/>
      <c r="AAD57" s="221"/>
      <c r="AAE57" s="221"/>
      <c r="AAF57" s="221"/>
      <c r="AAG57" s="221"/>
      <c r="AAH57" s="221"/>
      <c r="AAI57" s="221"/>
      <c r="AAJ57" s="221"/>
      <c r="AAK57" s="221"/>
      <c r="AAL57" s="221"/>
      <c r="AAM57" s="221"/>
      <c r="AAN57" s="221"/>
      <c r="AAO57" s="221"/>
      <c r="AAP57" s="221"/>
      <c r="AAQ57" s="221"/>
      <c r="AAR57" s="221"/>
      <c r="AAS57" s="221"/>
      <c r="AAT57" s="221"/>
      <c r="AAU57" s="221"/>
      <c r="AAV57" s="221"/>
      <c r="AAW57" s="221"/>
      <c r="AAX57" s="221"/>
      <c r="AAY57" s="221"/>
      <c r="AAZ57" s="221"/>
      <c r="ABA57" s="221"/>
      <c r="ABB57" s="221"/>
      <c r="ABC57" s="221"/>
      <c r="ABD57" s="221"/>
      <c r="ABE57" s="221"/>
      <c r="ABF57" s="221"/>
      <c r="ABG57" s="221"/>
      <c r="ABH57" s="221"/>
      <c r="ABI57" s="221"/>
      <c r="ABJ57" s="221"/>
      <c r="ABK57" s="221"/>
      <c r="ABL57" s="221"/>
      <c r="ABM57" s="221"/>
      <c r="ABN57" s="221"/>
      <c r="ABO57" s="221"/>
      <c r="ABP57" s="221"/>
      <c r="ABQ57" s="221"/>
      <c r="ABR57" s="221"/>
      <c r="ABS57" s="221"/>
      <c r="ABT57" s="221"/>
      <c r="ABU57" s="221"/>
      <c r="ABV57" s="221"/>
      <c r="ABW57" s="221"/>
      <c r="ABX57" s="221"/>
      <c r="ABY57" s="221"/>
      <c r="ABZ57" s="221"/>
      <c r="ACA57" s="221"/>
      <c r="ACB57" s="221"/>
      <c r="ACC57" s="221"/>
      <c r="ACD57" s="221"/>
      <c r="ACE57" s="221"/>
      <c r="ACF57" s="221"/>
      <c r="ACG57" s="221"/>
      <c r="ACH57" s="221"/>
      <c r="ACI57" s="221"/>
      <c r="ACJ57" s="221"/>
      <c r="ACK57" s="221"/>
      <c r="ACL57" s="221"/>
      <c r="ACM57" s="221"/>
      <c r="ACN57" s="221"/>
      <c r="ACO57" s="221"/>
      <c r="ACP57" s="221"/>
      <c r="ACQ57" s="221"/>
      <c r="ACR57" s="221"/>
      <c r="ACS57" s="221"/>
      <c r="ACT57" s="221"/>
      <c r="ACU57" s="221"/>
      <c r="ACV57" s="221"/>
      <c r="ACW57" s="221"/>
      <c r="ACX57" s="221"/>
      <c r="ACY57" s="221"/>
      <c r="ACZ57" s="221"/>
      <c r="ADA57" s="221"/>
      <c r="ADB57" s="221"/>
      <c r="ADC57" s="221"/>
      <c r="ADD57" s="221"/>
      <c r="ADE57" s="221"/>
      <c r="ADF57" s="221"/>
      <c r="ADG57" s="221"/>
      <c r="ADH57" s="221"/>
      <c r="ADI57" s="221"/>
      <c r="ADJ57" s="221"/>
      <c r="ADK57" s="221"/>
      <c r="ADL57" s="221"/>
      <c r="ADM57" s="221"/>
      <c r="ADN57" s="221"/>
      <c r="ADO57" s="221"/>
      <c r="ADP57" s="221"/>
      <c r="ADQ57" s="221"/>
      <c r="ADR57" s="221"/>
      <c r="ADS57" s="221"/>
      <c r="ADT57" s="221"/>
      <c r="ADU57" s="221"/>
      <c r="ADV57" s="221"/>
      <c r="ADW57" s="221"/>
      <c r="ADX57" s="221"/>
      <c r="ADY57" s="221"/>
      <c r="ADZ57" s="221"/>
      <c r="AEA57" s="221"/>
      <c r="AEB57" s="221"/>
      <c r="AEC57" s="221"/>
      <c r="AED57" s="221"/>
      <c r="AEE57" s="221"/>
      <c r="AEF57" s="221"/>
      <c r="AEG57" s="221"/>
      <c r="AEH57" s="221"/>
      <c r="AEI57" s="221"/>
      <c r="AEJ57" s="221"/>
      <c r="AEK57" s="221"/>
      <c r="AEL57" s="221"/>
      <c r="AEM57" s="221"/>
      <c r="AEN57" s="221"/>
      <c r="AEO57" s="221"/>
      <c r="AEP57" s="221"/>
      <c r="AEQ57" s="221"/>
      <c r="AER57" s="221"/>
      <c r="AES57" s="221"/>
      <c r="AET57" s="221"/>
      <c r="AEU57" s="221"/>
      <c r="AEV57" s="221"/>
      <c r="AEW57" s="221"/>
      <c r="AEX57" s="221"/>
      <c r="AEY57" s="221"/>
      <c r="AEZ57" s="221"/>
      <c r="AFA57" s="221"/>
      <c r="AFB57" s="221"/>
      <c r="AFC57" s="221"/>
      <c r="AFD57" s="221"/>
      <c r="AFE57" s="221"/>
      <c r="AFF57" s="221"/>
      <c r="AFG57" s="221"/>
      <c r="AFH57" s="221"/>
      <c r="AFI57" s="221"/>
      <c r="AFJ57" s="221"/>
      <c r="AFK57" s="221"/>
      <c r="AFL57" s="221"/>
      <c r="AFM57" s="221"/>
      <c r="AFN57" s="221"/>
      <c r="AFO57" s="221"/>
      <c r="AFP57" s="221"/>
      <c r="AFQ57" s="221"/>
      <c r="AFR57" s="221"/>
      <c r="AFS57" s="221"/>
      <c r="AFT57" s="221"/>
      <c r="AFU57" s="221"/>
      <c r="AFV57" s="221"/>
      <c r="AFW57" s="221"/>
      <c r="AFX57" s="221"/>
      <c r="AFY57" s="221"/>
      <c r="AFZ57" s="221"/>
      <c r="AGA57" s="221"/>
      <c r="AGB57" s="221"/>
      <c r="AGC57" s="221"/>
      <c r="AGD57" s="221"/>
      <c r="AGE57" s="221"/>
      <c r="AGF57" s="221"/>
      <c r="AGG57" s="221"/>
      <c r="AGH57" s="221"/>
      <c r="AGI57" s="221"/>
      <c r="AGJ57" s="221"/>
      <c r="AGK57" s="221"/>
      <c r="AGL57" s="221"/>
      <c r="AGM57" s="221"/>
      <c r="AGN57" s="221"/>
      <c r="AGO57" s="221"/>
      <c r="AGP57" s="221"/>
      <c r="AGQ57" s="221"/>
      <c r="AGR57" s="221"/>
      <c r="AGS57" s="221"/>
      <c r="AGT57" s="221"/>
      <c r="AGU57" s="221"/>
      <c r="AGV57" s="221"/>
      <c r="AGW57" s="221"/>
      <c r="AGX57" s="221"/>
      <c r="AGY57" s="221"/>
      <c r="AGZ57" s="221"/>
      <c r="AHA57" s="221"/>
      <c r="AHB57" s="221"/>
      <c r="AHC57" s="221"/>
      <c r="AHD57" s="221"/>
      <c r="AHE57" s="221"/>
      <c r="AHF57" s="221"/>
      <c r="AHG57" s="221"/>
      <c r="AHH57" s="221"/>
      <c r="AHI57" s="221"/>
      <c r="AHJ57" s="221"/>
      <c r="AHK57" s="221"/>
      <c r="AHL57" s="221"/>
      <c r="AHM57" s="221"/>
      <c r="AHN57" s="221"/>
      <c r="AHO57" s="221"/>
      <c r="AHP57" s="221"/>
      <c r="AHQ57" s="221"/>
      <c r="AHR57" s="221"/>
      <c r="AHS57" s="221"/>
      <c r="AHT57" s="221"/>
      <c r="AHU57" s="221"/>
      <c r="AHV57" s="221"/>
      <c r="AHW57" s="221"/>
      <c r="AHX57" s="221"/>
      <c r="AHY57" s="221"/>
      <c r="AHZ57" s="221"/>
      <c r="AIA57" s="221"/>
      <c r="AIB57" s="221"/>
      <c r="AIC57" s="221"/>
      <c r="AID57" s="221"/>
      <c r="AIE57" s="221"/>
      <c r="AIF57" s="221"/>
      <c r="AIG57" s="221"/>
      <c r="AIH57" s="221"/>
      <c r="AII57" s="221"/>
      <c r="AIJ57" s="221"/>
      <c r="AIK57" s="221"/>
      <c r="AIL57" s="221"/>
      <c r="AIM57" s="221"/>
      <c r="AIN57" s="221"/>
      <c r="AIO57" s="221"/>
      <c r="AIP57" s="221"/>
      <c r="AIQ57" s="221"/>
      <c r="AIR57" s="221"/>
      <c r="AIS57" s="221"/>
      <c r="AIT57" s="221"/>
      <c r="AIU57" s="221"/>
      <c r="AIV57" s="221"/>
      <c r="AIW57" s="221"/>
      <c r="AIX57" s="221"/>
      <c r="AIY57" s="221"/>
      <c r="AIZ57" s="221"/>
      <c r="AJA57" s="221"/>
      <c r="AJB57" s="221"/>
      <c r="AJC57" s="221"/>
      <c r="AJD57" s="221"/>
      <c r="AJE57" s="221"/>
      <c r="AJF57" s="221"/>
      <c r="AJG57" s="221"/>
      <c r="AJH57" s="221"/>
      <c r="AJI57" s="221"/>
      <c r="AJJ57" s="221"/>
      <c r="AJK57" s="221"/>
      <c r="AJL57" s="221"/>
      <c r="AJM57" s="221"/>
      <c r="AJN57" s="221"/>
      <c r="AJO57" s="221"/>
      <c r="AJP57" s="221"/>
      <c r="AJQ57" s="221"/>
      <c r="AJR57" s="221"/>
      <c r="AJS57" s="221"/>
      <c r="AJT57" s="221"/>
      <c r="AJU57" s="221"/>
      <c r="AJV57" s="221"/>
      <c r="AJW57" s="221"/>
      <c r="AJX57" s="221"/>
      <c r="AJY57" s="221"/>
      <c r="AJZ57" s="221"/>
      <c r="AKA57" s="221"/>
      <c r="AKB57" s="221"/>
      <c r="AKC57" s="221"/>
      <c r="AKD57" s="221"/>
      <c r="AKE57" s="221"/>
      <c r="AKF57" s="221"/>
      <c r="AKG57" s="221"/>
      <c r="AKH57" s="221"/>
      <c r="AKI57" s="221"/>
      <c r="AKJ57" s="221"/>
      <c r="AKK57" s="221"/>
      <c r="AKL57" s="221"/>
      <c r="AKM57" s="221"/>
      <c r="AKN57" s="221"/>
      <c r="AKO57" s="221"/>
      <c r="AKP57" s="221"/>
      <c r="AKQ57" s="221"/>
      <c r="AKR57" s="221"/>
      <c r="AKS57" s="221"/>
      <c r="AKT57" s="221"/>
      <c r="AKU57" s="221"/>
      <c r="AKV57" s="221"/>
      <c r="AKW57" s="221"/>
      <c r="AKX57" s="221"/>
      <c r="AKY57" s="221"/>
      <c r="AKZ57" s="221"/>
      <c r="ALA57" s="221"/>
      <c r="ALB57" s="221"/>
      <c r="ALC57" s="221"/>
      <c r="ALD57" s="221"/>
      <c r="ALE57" s="221"/>
      <c r="ALF57" s="221"/>
      <c r="ALG57" s="221"/>
      <c r="ALH57" s="221"/>
      <c r="ALI57" s="221"/>
      <c r="ALJ57" s="221"/>
      <c r="ALK57" s="221"/>
      <c r="ALL57" s="221"/>
      <c r="ALM57" s="221"/>
      <c r="ALN57" s="221"/>
      <c r="ALO57" s="221"/>
      <c r="ALP57" s="221"/>
      <c r="ALQ57" s="221"/>
      <c r="ALR57" s="221"/>
      <c r="ALS57" s="221"/>
      <c r="ALT57" s="221"/>
      <c r="ALU57" s="221"/>
      <c r="ALV57" s="221"/>
      <c r="ALW57" s="221"/>
      <c r="ALX57" s="221"/>
      <c r="ALY57" s="221"/>
      <c r="ALZ57" s="221"/>
      <c r="AMA57" s="221"/>
      <c r="AMB57" s="221"/>
      <c r="AMC57" s="221"/>
      <c r="AMD57" s="221"/>
      <c r="AME57" s="221"/>
      <c r="AMF57" s="221"/>
      <c r="AMG57" s="221"/>
      <c r="AMH57" s="221"/>
      <c r="AMI57" s="221"/>
      <c r="AMJ57" s="221"/>
      <c r="AMK57" s="221"/>
    </row>
    <row r="58" spans="1:1025" s="225" customFormat="1" x14ac:dyDescent="0.25">
      <c r="A58" s="234" t="s">
        <v>154</v>
      </c>
      <c r="B58" s="234" t="s">
        <v>178</v>
      </c>
      <c r="C58" s="235" t="str">
        <f>'common foods'!$D$83</f>
        <v>04068</v>
      </c>
      <c r="D58" s="232">
        <v>212</v>
      </c>
      <c r="E58" s="232">
        <v>2.2999999999999998</v>
      </c>
      <c r="F58" s="232">
        <v>0.3</v>
      </c>
      <c r="G58" s="232">
        <v>4.5999999999999996</v>
      </c>
      <c r="H58" s="232">
        <v>2</v>
      </c>
      <c r="I58" s="232">
        <v>0.3</v>
      </c>
      <c r="J58" s="232">
        <v>2.8</v>
      </c>
      <c r="K58" s="232">
        <f>32/1000</f>
        <v>3.2000000000000001E-2</v>
      </c>
      <c r="L58" s="234" t="s">
        <v>433</v>
      </c>
      <c r="M58" s="234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221"/>
      <c r="GJ58" s="221"/>
      <c r="GK58" s="221"/>
      <c r="GL58" s="221"/>
      <c r="GM58" s="221"/>
      <c r="GN58" s="221"/>
      <c r="GO58" s="221"/>
      <c r="GP58" s="221"/>
      <c r="GQ58" s="221"/>
      <c r="GR58" s="221"/>
      <c r="GS58" s="221"/>
      <c r="GT58" s="221"/>
      <c r="GU58" s="221"/>
      <c r="GV58" s="221"/>
      <c r="GW58" s="221"/>
      <c r="GX58" s="221"/>
      <c r="GY58" s="221"/>
      <c r="GZ58" s="221"/>
      <c r="HA58" s="221"/>
      <c r="HB58" s="221"/>
      <c r="HC58" s="221"/>
      <c r="HD58" s="221"/>
      <c r="HE58" s="221"/>
      <c r="HF58" s="221"/>
      <c r="HG58" s="221"/>
      <c r="HH58" s="221"/>
      <c r="HI58" s="221"/>
      <c r="HJ58" s="221"/>
      <c r="HK58" s="221"/>
      <c r="HL58" s="221"/>
      <c r="HM58" s="221"/>
      <c r="HN58" s="221"/>
      <c r="HO58" s="221"/>
      <c r="HP58" s="221"/>
      <c r="HQ58" s="221"/>
      <c r="HR58" s="221"/>
      <c r="HS58" s="221"/>
      <c r="HT58" s="221"/>
      <c r="HU58" s="221"/>
      <c r="HV58" s="221"/>
      <c r="HW58" s="221"/>
      <c r="HX58" s="221"/>
      <c r="HY58" s="221"/>
      <c r="HZ58" s="221"/>
      <c r="IA58" s="221"/>
      <c r="IB58" s="221"/>
      <c r="IC58" s="221"/>
      <c r="ID58" s="221"/>
      <c r="IE58" s="221"/>
      <c r="IF58" s="221"/>
      <c r="IG58" s="221"/>
      <c r="IH58" s="221"/>
      <c r="II58" s="221"/>
      <c r="IJ58" s="221"/>
      <c r="IK58" s="221"/>
      <c r="IL58" s="221"/>
      <c r="IM58" s="221"/>
      <c r="IN58" s="221"/>
      <c r="IO58" s="221"/>
      <c r="IP58" s="221"/>
      <c r="IQ58" s="221"/>
      <c r="IR58" s="221"/>
      <c r="IS58" s="221"/>
      <c r="IT58" s="221"/>
      <c r="IU58" s="221"/>
      <c r="IV58" s="221"/>
      <c r="IW58" s="221"/>
      <c r="IX58" s="221"/>
      <c r="IY58" s="221"/>
      <c r="IZ58" s="221"/>
      <c r="JA58" s="221"/>
      <c r="JB58" s="221"/>
      <c r="JC58" s="221"/>
      <c r="JD58" s="221"/>
      <c r="JE58" s="221"/>
      <c r="JF58" s="221"/>
      <c r="JG58" s="221"/>
      <c r="JH58" s="221"/>
      <c r="JI58" s="221"/>
      <c r="JJ58" s="221"/>
      <c r="JK58" s="221"/>
      <c r="JL58" s="221"/>
      <c r="JM58" s="221"/>
      <c r="JN58" s="221"/>
      <c r="JO58" s="221"/>
      <c r="JP58" s="221"/>
      <c r="JQ58" s="221"/>
      <c r="JR58" s="221"/>
      <c r="JS58" s="221"/>
      <c r="JT58" s="221"/>
      <c r="JU58" s="221"/>
      <c r="JV58" s="221"/>
      <c r="JW58" s="221"/>
      <c r="JX58" s="221"/>
      <c r="JY58" s="221"/>
      <c r="JZ58" s="221"/>
      <c r="KA58" s="221"/>
      <c r="KB58" s="221"/>
      <c r="KC58" s="221"/>
      <c r="KD58" s="221"/>
      <c r="KE58" s="221"/>
      <c r="KF58" s="221"/>
      <c r="KG58" s="221"/>
      <c r="KH58" s="221"/>
      <c r="KI58" s="221"/>
      <c r="KJ58" s="221"/>
      <c r="KK58" s="221"/>
      <c r="KL58" s="221"/>
      <c r="KM58" s="221"/>
      <c r="KN58" s="221"/>
      <c r="KO58" s="221"/>
      <c r="KP58" s="221"/>
      <c r="KQ58" s="221"/>
      <c r="KR58" s="221"/>
      <c r="KS58" s="221"/>
      <c r="KT58" s="221"/>
      <c r="KU58" s="221"/>
      <c r="KV58" s="221"/>
      <c r="KW58" s="221"/>
      <c r="KX58" s="221"/>
      <c r="KY58" s="221"/>
      <c r="KZ58" s="221"/>
      <c r="LA58" s="221"/>
      <c r="LB58" s="221"/>
      <c r="LC58" s="221"/>
      <c r="LD58" s="221"/>
      <c r="LE58" s="221"/>
      <c r="LF58" s="221"/>
      <c r="LG58" s="221"/>
      <c r="LH58" s="221"/>
      <c r="LI58" s="221"/>
      <c r="LJ58" s="221"/>
      <c r="LK58" s="221"/>
      <c r="LL58" s="221"/>
      <c r="LM58" s="221"/>
      <c r="LN58" s="221"/>
      <c r="LO58" s="221"/>
      <c r="LP58" s="221"/>
      <c r="LQ58" s="221"/>
      <c r="LR58" s="221"/>
      <c r="LS58" s="221"/>
      <c r="LT58" s="221"/>
      <c r="LU58" s="221"/>
      <c r="LV58" s="221"/>
      <c r="LW58" s="221"/>
      <c r="LX58" s="221"/>
      <c r="LY58" s="221"/>
      <c r="LZ58" s="221"/>
      <c r="MA58" s="221"/>
      <c r="MB58" s="221"/>
      <c r="MC58" s="221"/>
      <c r="MD58" s="221"/>
      <c r="ME58" s="221"/>
      <c r="MF58" s="221"/>
      <c r="MG58" s="221"/>
      <c r="MH58" s="221"/>
      <c r="MI58" s="221"/>
      <c r="MJ58" s="221"/>
      <c r="MK58" s="221"/>
      <c r="ML58" s="221"/>
      <c r="MM58" s="221"/>
      <c r="MN58" s="221"/>
      <c r="MO58" s="221"/>
      <c r="MP58" s="221"/>
      <c r="MQ58" s="221"/>
      <c r="MR58" s="221"/>
      <c r="MS58" s="221"/>
      <c r="MT58" s="221"/>
      <c r="MU58" s="221"/>
      <c r="MV58" s="221"/>
      <c r="MW58" s="221"/>
      <c r="MX58" s="221"/>
      <c r="MY58" s="221"/>
      <c r="MZ58" s="221"/>
      <c r="NA58" s="221"/>
      <c r="NB58" s="221"/>
      <c r="NC58" s="221"/>
      <c r="ND58" s="221"/>
      <c r="NE58" s="221"/>
      <c r="NF58" s="221"/>
      <c r="NG58" s="221"/>
      <c r="NH58" s="221"/>
      <c r="NI58" s="221"/>
      <c r="NJ58" s="221"/>
      <c r="NK58" s="221"/>
      <c r="NL58" s="221"/>
      <c r="NM58" s="221"/>
      <c r="NN58" s="221"/>
      <c r="NO58" s="221"/>
      <c r="NP58" s="221"/>
      <c r="NQ58" s="221"/>
      <c r="NR58" s="221"/>
      <c r="NS58" s="221"/>
      <c r="NT58" s="221"/>
      <c r="NU58" s="221"/>
      <c r="NV58" s="221"/>
      <c r="NW58" s="221"/>
      <c r="NX58" s="221"/>
      <c r="NY58" s="221"/>
      <c r="NZ58" s="221"/>
      <c r="OA58" s="221"/>
      <c r="OB58" s="221"/>
      <c r="OC58" s="221"/>
      <c r="OD58" s="221"/>
      <c r="OE58" s="221"/>
      <c r="OF58" s="221"/>
      <c r="OG58" s="221"/>
      <c r="OH58" s="221"/>
      <c r="OI58" s="221"/>
      <c r="OJ58" s="221"/>
      <c r="OK58" s="221"/>
      <c r="OL58" s="221"/>
      <c r="OM58" s="221"/>
      <c r="ON58" s="221"/>
      <c r="OO58" s="221"/>
      <c r="OP58" s="221"/>
      <c r="OQ58" s="221"/>
      <c r="OR58" s="221"/>
      <c r="OS58" s="221"/>
      <c r="OT58" s="221"/>
      <c r="OU58" s="221"/>
      <c r="OV58" s="221"/>
      <c r="OW58" s="221"/>
      <c r="OX58" s="221"/>
      <c r="OY58" s="221"/>
      <c r="OZ58" s="221"/>
      <c r="PA58" s="221"/>
      <c r="PB58" s="221"/>
      <c r="PC58" s="221"/>
      <c r="PD58" s="221"/>
      <c r="PE58" s="221"/>
      <c r="PF58" s="221"/>
      <c r="PG58" s="221"/>
      <c r="PH58" s="221"/>
      <c r="PI58" s="221"/>
      <c r="PJ58" s="221"/>
      <c r="PK58" s="221"/>
      <c r="PL58" s="221"/>
      <c r="PM58" s="221"/>
      <c r="PN58" s="221"/>
      <c r="PO58" s="221"/>
      <c r="PP58" s="221"/>
      <c r="PQ58" s="221"/>
      <c r="PR58" s="221"/>
      <c r="PS58" s="221"/>
      <c r="PT58" s="221"/>
      <c r="PU58" s="221"/>
      <c r="PV58" s="221"/>
      <c r="PW58" s="221"/>
      <c r="PX58" s="221"/>
      <c r="PY58" s="221"/>
      <c r="PZ58" s="221"/>
      <c r="QA58" s="221"/>
      <c r="QB58" s="221"/>
      <c r="QC58" s="221"/>
      <c r="QD58" s="221"/>
      <c r="QE58" s="221"/>
      <c r="QF58" s="221"/>
      <c r="QG58" s="221"/>
      <c r="QH58" s="221"/>
      <c r="QI58" s="221"/>
      <c r="QJ58" s="221"/>
      <c r="QK58" s="221"/>
      <c r="QL58" s="221"/>
      <c r="QM58" s="221"/>
      <c r="QN58" s="221"/>
      <c r="QO58" s="221"/>
      <c r="QP58" s="221"/>
      <c r="QQ58" s="221"/>
      <c r="QR58" s="221"/>
      <c r="QS58" s="221"/>
      <c r="QT58" s="221"/>
      <c r="QU58" s="221"/>
      <c r="QV58" s="221"/>
      <c r="QW58" s="221"/>
      <c r="QX58" s="221"/>
      <c r="QY58" s="221"/>
      <c r="QZ58" s="221"/>
      <c r="RA58" s="221"/>
      <c r="RB58" s="221"/>
      <c r="RC58" s="221"/>
      <c r="RD58" s="221"/>
      <c r="RE58" s="221"/>
      <c r="RF58" s="221"/>
      <c r="RG58" s="221"/>
      <c r="RH58" s="221"/>
      <c r="RI58" s="221"/>
      <c r="RJ58" s="221"/>
      <c r="RK58" s="221"/>
      <c r="RL58" s="221"/>
      <c r="RM58" s="221"/>
      <c r="RN58" s="221"/>
      <c r="RO58" s="221"/>
      <c r="RP58" s="221"/>
      <c r="RQ58" s="221"/>
      <c r="RR58" s="221"/>
      <c r="RS58" s="221"/>
      <c r="RT58" s="221"/>
      <c r="RU58" s="221"/>
      <c r="RV58" s="221"/>
      <c r="RW58" s="221"/>
      <c r="RX58" s="221"/>
      <c r="RY58" s="221"/>
      <c r="RZ58" s="221"/>
      <c r="SA58" s="221"/>
      <c r="SB58" s="221"/>
      <c r="SC58" s="221"/>
      <c r="SD58" s="221"/>
      <c r="SE58" s="221"/>
      <c r="SF58" s="221"/>
      <c r="SG58" s="221"/>
      <c r="SH58" s="221"/>
      <c r="SI58" s="221"/>
      <c r="SJ58" s="221"/>
      <c r="SK58" s="221"/>
      <c r="SL58" s="221"/>
      <c r="SM58" s="221"/>
      <c r="SN58" s="221"/>
      <c r="SO58" s="221"/>
      <c r="SP58" s="221"/>
      <c r="SQ58" s="221"/>
      <c r="SR58" s="221"/>
      <c r="SS58" s="221"/>
      <c r="ST58" s="221"/>
      <c r="SU58" s="221"/>
      <c r="SV58" s="221"/>
      <c r="SW58" s="221"/>
      <c r="SX58" s="221"/>
      <c r="SY58" s="221"/>
      <c r="SZ58" s="221"/>
      <c r="TA58" s="221"/>
      <c r="TB58" s="221"/>
      <c r="TC58" s="221"/>
      <c r="TD58" s="221"/>
      <c r="TE58" s="221"/>
      <c r="TF58" s="221"/>
      <c r="TG58" s="221"/>
      <c r="TH58" s="221"/>
      <c r="TI58" s="221"/>
      <c r="TJ58" s="221"/>
      <c r="TK58" s="221"/>
      <c r="TL58" s="221"/>
      <c r="TM58" s="221"/>
      <c r="TN58" s="221"/>
      <c r="TO58" s="221"/>
      <c r="TP58" s="221"/>
      <c r="TQ58" s="221"/>
      <c r="TR58" s="221"/>
      <c r="TS58" s="221"/>
      <c r="TT58" s="221"/>
      <c r="TU58" s="221"/>
      <c r="TV58" s="221"/>
      <c r="TW58" s="221"/>
      <c r="TX58" s="221"/>
      <c r="TY58" s="221"/>
      <c r="TZ58" s="221"/>
      <c r="UA58" s="221"/>
      <c r="UB58" s="221"/>
      <c r="UC58" s="221"/>
      <c r="UD58" s="221"/>
      <c r="UE58" s="221"/>
      <c r="UF58" s="221"/>
      <c r="UG58" s="221"/>
      <c r="UH58" s="221"/>
      <c r="UI58" s="221"/>
      <c r="UJ58" s="221"/>
      <c r="UK58" s="221"/>
      <c r="UL58" s="221"/>
      <c r="UM58" s="221"/>
      <c r="UN58" s="221"/>
      <c r="UO58" s="221"/>
      <c r="UP58" s="221"/>
      <c r="UQ58" s="221"/>
      <c r="UR58" s="221"/>
      <c r="US58" s="221"/>
      <c r="UT58" s="221"/>
      <c r="UU58" s="221"/>
      <c r="UV58" s="221"/>
      <c r="UW58" s="221"/>
      <c r="UX58" s="221"/>
      <c r="UY58" s="221"/>
      <c r="UZ58" s="221"/>
      <c r="VA58" s="221"/>
      <c r="VB58" s="221"/>
      <c r="VC58" s="221"/>
      <c r="VD58" s="221"/>
      <c r="VE58" s="221"/>
      <c r="VF58" s="221"/>
      <c r="VG58" s="221"/>
      <c r="VH58" s="221"/>
      <c r="VI58" s="221"/>
      <c r="VJ58" s="221"/>
      <c r="VK58" s="221"/>
      <c r="VL58" s="221"/>
      <c r="VM58" s="221"/>
      <c r="VN58" s="221"/>
      <c r="VO58" s="221"/>
      <c r="VP58" s="221"/>
      <c r="VQ58" s="221"/>
      <c r="VR58" s="221"/>
      <c r="VS58" s="221"/>
      <c r="VT58" s="221"/>
      <c r="VU58" s="221"/>
      <c r="VV58" s="221"/>
      <c r="VW58" s="221"/>
      <c r="VX58" s="221"/>
      <c r="VY58" s="221"/>
      <c r="VZ58" s="221"/>
      <c r="WA58" s="221"/>
      <c r="WB58" s="221"/>
      <c r="WC58" s="221"/>
      <c r="WD58" s="221"/>
      <c r="WE58" s="221"/>
      <c r="WF58" s="221"/>
      <c r="WG58" s="221"/>
      <c r="WH58" s="221"/>
      <c r="WI58" s="221"/>
      <c r="WJ58" s="221"/>
      <c r="WK58" s="221"/>
      <c r="WL58" s="221"/>
      <c r="WM58" s="221"/>
      <c r="WN58" s="221"/>
      <c r="WO58" s="221"/>
      <c r="WP58" s="221"/>
      <c r="WQ58" s="221"/>
      <c r="WR58" s="221"/>
      <c r="WS58" s="221"/>
      <c r="WT58" s="221"/>
      <c r="WU58" s="221"/>
      <c r="WV58" s="221"/>
      <c r="WW58" s="221"/>
      <c r="WX58" s="221"/>
      <c r="WY58" s="221"/>
      <c r="WZ58" s="221"/>
      <c r="XA58" s="221"/>
      <c r="XB58" s="221"/>
      <c r="XC58" s="221"/>
      <c r="XD58" s="221"/>
      <c r="XE58" s="221"/>
      <c r="XF58" s="221"/>
      <c r="XG58" s="221"/>
      <c r="XH58" s="221"/>
      <c r="XI58" s="221"/>
      <c r="XJ58" s="221"/>
      <c r="XK58" s="221"/>
      <c r="XL58" s="221"/>
      <c r="XM58" s="221"/>
      <c r="XN58" s="221"/>
      <c r="XO58" s="221"/>
      <c r="XP58" s="221"/>
      <c r="XQ58" s="221"/>
      <c r="XR58" s="221"/>
      <c r="XS58" s="221"/>
      <c r="XT58" s="221"/>
      <c r="XU58" s="221"/>
      <c r="XV58" s="221"/>
      <c r="XW58" s="221"/>
      <c r="XX58" s="221"/>
      <c r="XY58" s="221"/>
      <c r="XZ58" s="221"/>
      <c r="YA58" s="221"/>
      <c r="YB58" s="221"/>
      <c r="YC58" s="221"/>
      <c r="YD58" s="221"/>
      <c r="YE58" s="221"/>
      <c r="YF58" s="221"/>
      <c r="YG58" s="221"/>
      <c r="YH58" s="221"/>
      <c r="YI58" s="221"/>
      <c r="YJ58" s="221"/>
      <c r="YK58" s="221"/>
      <c r="YL58" s="221"/>
      <c r="YM58" s="221"/>
      <c r="YN58" s="221"/>
      <c r="YO58" s="221"/>
      <c r="YP58" s="221"/>
      <c r="YQ58" s="221"/>
      <c r="YR58" s="221"/>
      <c r="YS58" s="221"/>
      <c r="YT58" s="221"/>
      <c r="YU58" s="221"/>
      <c r="YV58" s="221"/>
      <c r="YW58" s="221"/>
      <c r="YX58" s="221"/>
      <c r="YY58" s="221"/>
      <c r="YZ58" s="221"/>
      <c r="ZA58" s="221"/>
      <c r="ZB58" s="221"/>
      <c r="ZC58" s="221"/>
      <c r="ZD58" s="221"/>
      <c r="ZE58" s="221"/>
      <c r="ZF58" s="221"/>
      <c r="ZG58" s="221"/>
      <c r="ZH58" s="221"/>
      <c r="ZI58" s="221"/>
      <c r="ZJ58" s="221"/>
      <c r="ZK58" s="221"/>
      <c r="ZL58" s="221"/>
      <c r="ZM58" s="221"/>
      <c r="ZN58" s="221"/>
      <c r="ZO58" s="221"/>
      <c r="ZP58" s="221"/>
      <c r="ZQ58" s="221"/>
      <c r="ZR58" s="221"/>
      <c r="ZS58" s="221"/>
      <c r="ZT58" s="221"/>
      <c r="ZU58" s="221"/>
      <c r="ZV58" s="221"/>
      <c r="ZW58" s="221"/>
      <c r="ZX58" s="221"/>
      <c r="ZY58" s="221"/>
      <c r="ZZ58" s="221"/>
      <c r="AAA58" s="221"/>
      <c r="AAB58" s="221"/>
      <c r="AAC58" s="221"/>
      <c r="AAD58" s="221"/>
      <c r="AAE58" s="221"/>
      <c r="AAF58" s="221"/>
      <c r="AAG58" s="221"/>
      <c r="AAH58" s="221"/>
      <c r="AAI58" s="221"/>
      <c r="AAJ58" s="221"/>
      <c r="AAK58" s="221"/>
      <c r="AAL58" s="221"/>
      <c r="AAM58" s="221"/>
      <c r="AAN58" s="221"/>
      <c r="AAO58" s="221"/>
      <c r="AAP58" s="221"/>
      <c r="AAQ58" s="221"/>
      <c r="AAR58" s="221"/>
      <c r="AAS58" s="221"/>
      <c r="AAT58" s="221"/>
      <c r="AAU58" s="221"/>
      <c r="AAV58" s="221"/>
      <c r="AAW58" s="221"/>
      <c r="AAX58" s="221"/>
      <c r="AAY58" s="221"/>
      <c r="AAZ58" s="221"/>
      <c r="ABA58" s="221"/>
      <c r="ABB58" s="221"/>
      <c r="ABC58" s="221"/>
      <c r="ABD58" s="221"/>
      <c r="ABE58" s="221"/>
      <c r="ABF58" s="221"/>
      <c r="ABG58" s="221"/>
      <c r="ABH58" s="221"/>
      <c r="ABI58" s="221"/>
      <c r="ABJ58" s="221"/>
      <c r="ABK58" s="221"/>
      <c r="ABL58" s="221"/>
      <c r="ABM58" s="221"/>
      <c r="ABN58" s="221"/>
      <c r="ABO58" s="221"/>
      <c r="ABP58" s="221"/>
      <c r="ABQ58" s="221"/>
      <c r="ABR58" s="221"/>
      <c r="ABS58" s="221"/>
      <c r="ABT58" s="221"/>
      <c r="ABU58" s="221"/>
      <c r="ABV58" s="221"/>
      <c r="ABW58" s="221"/>
      <c r="ABX58" s="221"/>
      <c r="ABY58" s="221"/>
      <c r="ABZ58" s="221"/>
      <c r="ACA58" s="221"/>
      <c r="ACB58" s="221"/>
      <c r="ACC58" s="221"/>
      <c r="ACD58" s="221"/>
      <c r="ACE58" s="221"/>
      <c r="ACF58" s="221"/>
      <c r="ACG58" s="221"/>
      <c r="ACH58" s="221"/>
      <c r="ACI58" s="221"/>
      <c r="ACJ58" s="221"/>
      <c r="ACK58" s="221"/>
      <c r="ACL58" s="221"/>
      <c r="ACM58" s="221"/>
      <c r="ACN58" s="221"/>
      <c r="ACO58" s="221"/>
      <c r="ACP58" s="221"/>
      <c r="ACQ58" s="221"/>
      <c r="ACR58" s="221"/>
      <c r="ACS58" s="221"/>
      <c r="ACT58" s="221"/>
      <c r="ACU58" s="221"/>
      <c r="ACV58" s="221"/>
      <c r="ACW58" s="221"/>
      <c r="ACX58" s="221"/>
      <c r="ACY58" s="221"/>
      <c r="ACZ58" s="221"/>
      <c r="ADA58" s="221"/>
      <c r="ADB58" s="221"/>
      <c r="ADC58" s="221"/>
      <c r="ADD58" s="221"/>
      <c r="ADE58" s="221"/>
      <c r="ADF58" s="221"/>
      <c r="ADG58" s="221"/>
      <c r="ADH58" s="221"/>
      <c r="ADI58" s="221"/>
      <c r="ADJ58" s="221"/>
      <c r="ADK58" s="221"/>
      <c r="ADL58" s="221"/>
      <c r="ADM58" s="221"/>
      <c r="ADN58" s="221"/>
      <c r="ADO58" s="221"/>
      <c r="ADP58" s="221"/>
      <c r="ADQ58" s="221"/>
      <c r="ADR58" s="221"/>
      <c r="ADS58" s="221"/>
      <c r="ADT58" s="221"/>
      <c r="ADU58" s="221"/>
      <c r="ADV58" s="221"/>
      <c r="ADW58" s="221"/>
      <c r="ADX58" s="221"/>
      <c r="ADY58" s="221"/>
      <c r="ADZ58" s="221"/>
      <c r="AEA58" s="221"/>
      <c r="AEB58" s="221"/>
      <c r="AEC58" s="221"/>
      <c r="AED58" s="221"/>
      <c r="AEE58" s="221"/>
      <c r="AEF58" s="221"/>
      <c r="AEG58" s="221"/>
      <c r="AEH58" s="221"/>
      <c r="AEI58" s="221"/>
      <c r="AEJ58" s="221"/>
      <c r="AEK58" s="221"/>
      <c r="AEL58" s="221"/>
      <c r="AEM58" s="221"/>
      <c r="AEN58" s="221"/>
      <c r="AEO58" s="221"/>
      <c r="AEP58" s="221"/>
      <c r="AEQ58" s="221"/>
      <c r="AER58" s="221"/>
      <c r="AES58" s="221"/>
      <c r="AET58" s="221"/>
      <c r="AEU58" s="221"/>
      <c r="AEV58" s="221"/>
      <c r="AEW58" s="221"/>
      <c r="AEX58" s="221"/>
      <c r="AEY58" s="221"/>
      <c r="AEZ58" s="221"/>
      <c r="AFA58" s="221"/>
      <c r="AFB58" s="221"/>
      <c r="AFC58" s="221"/>
      <c r="AFD58" s="221"/>
      <c r="AFE58" s="221"/>
      <c r="AFF58" s="221"/>
      <c r="AFG58" s="221"/>
      <c r="AFH58" s="221"/>
      <c r="AFI58" s="221"/>
      <c r="AFJ58" s="221"/>
      <c r="AFK58" s="221"/>
      <c r="AFL58" s="221"/>
      <c r="AFM58" s="221"/>
      <c r="AFN58" s="221"/>
      <c r="AFO58" s="221"/>
      <c r="AFP58" s="221"/>
      <c r="AFQ58" s="221"/>
      <c r="AFR58" s="221"/>
      <c r="AFS58" s="221"/>
      <c r="AFT58" s="221"/>
      <c r="AFU58" s="221"/>
      <c r="AFV58" s="221"/>
      <c r="AFW58" s="221"/>
      <c r="AFX58" s="221"/>
      <c r="AFY58" s="221"/>
      <c r="AFZ58" s="221"/>
      <c r="AGA58" s="221"/>
      <c r="AGB58" s="221"/>
      <c r="AGC58" s="221"/>
      <c r="AGD58" s="221"/>
      <c r="AGE58" s="221"/>
      <c r="AGF58" s="221"/>
      <c r="AGG58" s="221"/>
      <c r="AGH58" s="221"/>
      <c r="AGI58" s="221"/>
      <c r="AGJ58" s="221"/>
      <c r="AGK58" s="221"/>
      <c r="AGL58" s="221"/>
      <c r="AGM58" s="221"/>
      <c r="AGN58" s="221"/>
      <c r="AGO58" s="221"/>
      <c r="AGP58" s="221"/>
      <c r="AGQ58" s="221"/>
      <c r="AGR58" s="221"/>
      <c r="AGS58" s="221"/>
      <c r="AGT58" s="221"/>
      <c r="AGU58" s="221"/>
      <c r="AGV58" s="221"/>
      <c r="AGW58" s="221"/>
      <c r="AGX58" s="221"/>
      <c r="AGY58" s="221"/>
      <c r="AGZ58" s="221"/>
      <c r="AHA58" s="221"/>
      <c r="AHB58" s="221"/>
      <c r="AHC58" s="221"/>
      <c r="AHD58" s="221"/>
      <c r="AHE58" s="221"/>
      <c r="AHF58" s="221"/>
      <c r="AHG58" s="221"/>
      <c r="AHH58" s="221"/>
      <c r="AHI58" s="221"/>
      <c r="AHJ58" s="221"/>
      <c r="AHK58" s="221"/>
      <c r="AHL58" s="221"/>
      <c r="AHM58" s="221"/>
      <c r="AHN58" s="221"/>
      <c r="AHO58" s="221"/>
      <c r="AHP58" s="221"/>
      <c r="AHQ58" s="221"/>
      <c r="AHR58" s="221"/>
      <c r="AHS58" s="221"/>
      <c r="AHT58" s="221"/>
      <c r="AHU58" s="221"/>
      <c r="AHV58" s="221"/>
      <c r="AHW58" s="221"/>
      <c r="AHX58" s="221"/>
      <c r="AHY58" s="221"/>
      <c r="AHZ58" s="221"/>
      <c r="AIA58" s="221"/>
      <c r="AIB58" s="221"/>
      <c r="AIC58" s="221"/>
      <c r="AID58" s="221"/>
      <c r="AIE58" s="221"/>
      <c r="AIF58" s="221"/>
      <c r="AIG58" s="221"/>
      <c r="AIH58" s="221"/>
      <c r="AII58" s="221"/>
      <c r="AIJ58" s="221"/>
      <c r="AIK58" s="221"/>
      <c r="AIL58" s="221"/>
      <c r="AIM58" s="221"/>
      <c r="AIN58" s="221"/>
      <c r="AIO58" s="221"/>
      <c r="AIP58" s="221"/>
      <c r="AIQ58" s="221"/>
      <c r="AIR58" s="221"/>
      <c r="AIS58" s="221"/>
      <c r="AIT58" s="221"/>
      <c r="AIU58" s="221"/>
      <c r="AIV58" s="221"/>
      <c r="AIW58" s="221"/>
      <c r="AIX58" s="221"/>
      <c r="AIY58" s="221"/>
      <c r="AIZ58" s="221"/>
      <c r="AJA58" s="221"/>
      <c r="AJB58" s="221"/>
      <c r="AJC58" s="221"/>
      <c r="AJD58" s="221"/>
      <c r="AJE58" s="221"/>
      <c r="AJF58" s="221"/>
      <c r="AJG58" s="221"/>
      <c r="AJH58" s="221"/>
      <c r="AJI58" s="221"/>
      <c r="AJJ58" s="221"/>
      <c r="AJK58" s="221"/>
      <c r="AJL58" s="221"/>
      <c r="AJM58" s="221"/>
      <c r="AJN58" s="221"/>
      <c r="AJO58" s="221"/>
      <c r="AJP58" s="221"/>
      <c r="AJQ58" s="221"/>
      <c r="AJR58" s="221"/>
      <c r="AJS58" s="221"/>
      <c r="AJT58" s="221"/>
      <c r="AJU58" s="221"/>
      <c r="AJV58" s="221"/>
      <c r="AJW58" s="221"/>
      <c r="AJX58" s="221"/>
      <c r="AJY58" s="221"/>
      <c r="AJZ58" s="221"/>
      <c r="AKA58" s="221"/>
      <c r="AKB58" s="221"/>
      <c r="AKC58" s="221"/>
      <c r="AKD58" s="221"/>
      <c r="AKE58" s="221"/>
      <c r="AKF58" s="221"/>
      <c r="AKG58" s="221"/>
      <c r="AKH58" s="221"/>
      <c r="AKI58" s="221"/>
      <c r="AKJ58" s="221"/>
      <c r="AKK58" s="221"/>
      <c r="AKL58" s="221"/>
      <c r="AKM58" s="221"/>
      <c r="AKN58" s="221"/>
      <c r="AKO58" s="221"/>
      <c r="AKP58" s="221"/>
      <c r="AKQ58" s="221"/>
      <c r="AKR58" s="221"/>
      <c r="AKS58" s="221"/>
      <c r="AKT58" s="221"/>
      <c r="AKU58" s="221"/>
      <c r="AKV58" s="221"/>
      <c r="AKW58" s="221"/>
      <c r="AKX58" s="221"/>
      <c r="AKY58" s="221"/>
      <c r="AKZ58" s="221"/>
      <c r="ALA58" s="221"/>
      <c r="ALB58" s="221"/>
      <c r="ALC58" s="221"/>
      <c r="ALD58" s="221"/>
      <c r="ALE58" s="221"/>
      <c r="ALF58" s="221"/>
      <c r="ALG58" s="221"/>
      <c r="ALH58" s="221"/>
      <c r="ALI58" s="221"/>
      <c r="ALJ58" s="221"/>
      <c r="ALK58" s="221"/>
      <c r="ALL58" s="221"/>
      <c r="ALM58" s="221"/>
      <c r="ALN58" s="221"/>
      <c r="ALO58" s="221"/>
      <c r="ALP58" s="221"/>
      <c r="ALQ58" s="221"/>
      <c r="ALR58" s="221"/>
      <c r="ALS58" s="221"/>
      <c r="ALT58" s="221"/>
      <c r="ALU58" s="221"/>
      <c r="ALV58" s="221"/>
      <c r="ALW58" s="221"/>
      <c r="ALX58" s="221"/>
      <c r="ALY58" s="221"/>
      <c r="ALZ58" s="221"/>
      <c r="AMA58" s="221"/>
      <c r="AMB58" s="221"/>
      <c r="AMC58" s="221"/>
      <c r="AMD58" s="221"/>
      <c r="AME58" s="221"/>
      <c r="AMF58" s="221"/>
      <c r="AMG58" s="221"/>
      <c r="AMH58" s="221"/>
      <c r="AMI58" s="221"/>
      <c r="AMJ58" s="221"/>
      <c r="AMK58" s="221"/>
    </row>
    <row r="59" spans="1:1025" s="225" customFormat="1" x14ac:dyDescent="0.25">
      <c r="A59" s="221" t="s">
        <v>369</v>
      </c>
      <c r="B59" s="221" t="s">
        <v>386</v>
      </c>
      <c r="C59" s="227" t="str">
        <f>'common foods'!$D$184</f>
        <v>10118</v>
      </c>
      <c r="D59" s="223">
        <v>521</v>
      </c>
      <c r="E59" s="223">
        <v>7.9</v>
      </c>
      <c r="F59" s="223">
        <v>5.0999999999999996</v>
      </c>
      <c r="G59" s="223">
        <v>5.3</v>
      </c>
      <c r="H59" s="223">
        <v>5.2</v>
      </c>
      <c r="I59" s="223">
        <v>0.4</v>
      </c>
      <c r="J59" s="223">
        <v>8.1999999999999993</v>
      </c>
      <c r="K59" s="223">
        <v>530</v>
      </c>
      <c r="L59" s="221" t="s">
        <v>433</v>
      </c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  <c r="AP59" s="221"/>
      <c r="AQ59" s="221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21"/>
      <c r="CD59" s="221"/>
      <c r="CE59" s="221"/>
      <c r="CF59" s="221"/>
      <c r="CG59" s="221"/>
      <c r="CH59" s="221"/>
      <c r="CI59" s="221"/>
      <c r="CJ59" s="221"/>
      <c r="CK59" s="221"/>
      <c r="CL59" s="221"/>
      <c r="CM59" s="221"/>
      <c r="CN59" s="221"/>
      <c r="CO59" s="221"/>
      <c r="CP59" s="221"/>
      <c r="CQ59" s="221"/>
      <c r="CR59" s="221"/>
      <c r="CS59" s="221"/>
      <c r="CT59" s="221"/>
      <c r="CU59" s="221"/>
      <c r="CV59" s="221"/>
      <c r="CW59" s="221"/>
      <c r="CX59" s="221"/>
      <c r="CY59" s="221"/>
      <c r="CZ59" s="221"/>
      <c r="DA59" s="221"/>
      <c r="DB59" s="221"/>
      <c r="DC59" s="221"/>
      <c r="DD59" s="221"/>
      <c r="DE59" s="221"/>
      <c r="DF59" s="221"/>
      <c r="DG59" s="221"/>
      <c r="DH59" s="221"/>
      <c r="DI59" s="221"/>
      <c r="DJ59" s="221"/>
      <c r="DK59" s="221"/>
      <c r="DL59" s="221"/>
      <c r="DM59" s="221"/>
      <c r="DN59" s="221"/>
      <c r="DO59" s="221"/>
      <c r="DP59" s="221"/>
      <c r="DQ59" s="221"/>
      <c r="DR59" s="221"/>
      <c r="DS59" s="221"/>
      <c r="DT59" s="221"/>
      <c r="DU59" s="221"/>
      <c r="DV59" s="221"/>
      <c r="DW59" s="221"/>
      <c r="DX59" s="221"/>
      <c r="DY59" s="221"/>
      <c r="DZ59" s="221"/>
      <c r="EA59" s="221"/>
      <c r="EB59" s="221"/>
      <c r="EC59" s="221"/>
      <c r="ED59" s="221"/>
      <c r="EE59" s="221"/>
      <c r="EF59" s="221"/>
      <c r="EG59" s="221"/>
      <c r="EH59" s="221"/>
      <c r="EI59" s="221"/>
      <c r="EJ59" s="221"/>
      <c r="EK59" s="221"/>
      <c r="EL59" s="221"/>
      <c r="EM59" s="221"/>
      <c r="EN59" s="221"/>
      <c r="EO59" s="221"/>
      <c r="EP59" s="221"/>
      <c r="EQ59" s="221"/>
      <c r="ER59" s="221"/>
      <c r="ES59" s="221"/>
      <c r="ET59" s="221"/>
      <c r="EU59" s="221"/>
      <c r="EV59" s="221"/>
      <c r="EW59" s="221"/>
      <c r="EX59" s="221"/>
      <c r="EY59" s="221"/>
      <c r="EZ59" s="221"/>
      <c r="FA59" s="221"/>
      <c r="FB59" s="221"/>
      <c r="FC59" s="221"/>
      <c r="FD59" s="221"/>
      <c r="FE59" s="221"/>
      <c r="FF59" s="221"/>
      <c r="FG59" s="221"/>
      <c r="FH59" s="221"/>
      <c r="FI59" s="221"/>
      <c r="FJ59" s="221"/>
      <c r="FK59" s="221"/>
      <c r="FL59" s="221"/>
      <c r="FM59" s="221"/>
      <c r="FN59" s="221"/>
      <c r="FO59" s="221"/>
      <c r="FP59" s="221"/>
      <c r="FQ59" s="221"/>
      <c r="FR59" s="221"/>
      <c r="FS59" s="221"/>
      <c r="FT59" s="221"/>
      <c r="FU59" s="221"/>
      <c r="FV59" s="221"/>
      <c r="FW59" s="221"/>
      <c r="FX59" s="221"/>
      <c r="FY59" s="221"/>
      <c r="FZ59" s="221"/>
      <c r="GA59" s="221"/>
      <c r="GB59" s="221"/>
      <c r="GC59" s="221"/>
      <c r="GD59" s="221"/>
      <c r="GE59" s="221"/>
      <c r="GF59" s="221"/>
      <c r="GG59" s="221"/>
      <c r="GH59" s="221"/>
      <c r="GI59" s="221"/>
      <c r="GJ59" s="221"/>
      <c r="GK59" s="221"/>
      <c r="GL59" s="221"/>
      <c r="GM59" s="221"/>
      <c r="GN59" s="221"/>
      <c r="GO59" s="221"/>
      <c r="GP59" s="221"/>
      <c r="GQ59" s="221"/>
      <c r="GR59" s="221"/>
      <c r="GS59" s="221"/>
      <c r="GT59" s="221"/>
      <c r="GU59" s="221"/>
      <c r="GV59" s="221"/>
      <c r="GW59" s="221"/>
      <c r="GX59" s="221"/>
      <c r="GY59" s="221"/>
      <c r="GZ59" s="221"/>
      <c r="HA59" s="221"/>
      <c r="HB59" s="221"/>
      <c r="HC59" s="221"/>
      <c r="HD59" s="221"/>
      <c r="HE59" s="221"/>
      <c r="HF59" s="221"/>
      <c r="HG59" s="221"/>
      <c r="HH59" s="221"/>
      <c r="HI59" s="221"/>
      <c r="HJ59" s="221"/>
      <c r="HK59" s="221"/>
      <c r="HL59" s="221"/>
      <c r="HM59" s="221"/>
      <c r="HN59" s="221"/>
      <c r="HO59" s="221"/>
      <c r="HP59" s="221"/>
      <c r="HQ59" s="221"/>
      <c r="HR59" s="221"/>
      <c r="HS59" s="221"/>
      <c r="HT59" s="221"/>
      <c r="HU59" s="221"/>
      <c r="HV59" s="221"/>
      <c r="HW59" s="221"/>
      <c r="HX59" s="221"/>
      <c r="HY59" s="221"/>
      <c r="HZ59" s="221"/>
      <c r="IA59" s="221"/>
      <c r="IB59" s="221"/>
      <c r="IC59" s="221"/>
      <c r="ID59" s="221"/>
      <c r="IE59" s="221"/>
      <c r="IF59" s="221"/>
      <c r="IG59" s="221"/>
      <c r="IH59" s="221"/>
      <c r="II59" s="221"/>
      <c r="IJ59" s="221"/>
      <c r="IK59" s="221"/>
      <c r="IL59" s="221"/>
      <c r="IM59" s="221"/>
      <c r="IN59" s="221"/>
      <c r="IO59" s="221"/>
      <c r="IP59" s="221"/>
      <c r="IQ59" s="221"/>
      <c r="IR59" s="221"/>
      <c r="IS59" s="221"/>
      <c r="IT59" s="221"/>
      <c r="IU59" s="221"/>
      <c r="IV59" s="221"/>
      <c r="IW59" s="221"/>
      <c r="IX59" s="221"/>
      <c r="IY59" s="221"/>
      <c r="IZ59" s="221"/>
      <c r="JA59" s="221"/>
      <c r="JB59" s="221"/>
      <c r="JC59" s="221"/>
      <c r="JD59" s="221"/>
      <c r="JE59" s="221"/>
      <c r="JF59" s="221"/>
      <c r="JG59" s="221"/>
      <c r="JH59" s="221"/>
      <c r="JI59" s="221"/>
      <c r="JJ59" s="221"/>
      <c r="JK59" s="221"/>
      <c r="JL59" s="221"/>
      <c r="JM59" s="221"/>
      <c r="JN59" s="221"/>
      <c r="JO59" s="221"/>
      <c r="JP59" s="221"/>
      <c r="JQ59" s="221"/>
      <c r="JR59" s="221"/>
      <c r="JS59" s="221"/>
      <c r="JT59" s="221"/>
      <c r="JU59" s="221"/>
      <c r="JV59" s="221"/>
      <c r="JW59" s="221"/>
      <c r="JX59" s="221"/>
      <c r="JY59" s="221"/>
      <c r="JZ59" s="221"/>
      <c r="KA59" s="221"/>
      <c r="KB59" s="221"/>
      <c r="KC59" s="221"/>
      <c r="KD59" s="221"/>
      <c r="KE59" s="221"/>
      <c r="KF59" s="221"/>
      <c r="KG59" s="221"/>
      <c r="KH59" s="221"/>
      <c r="KI59" s="221"/>
      <c r="KJ59" s="221"/>
      <c r="KK59" s="221"/>
      <c r="KL59" s="221"/>
      <c r="KM59" s="221"/>
      <c r="KN59" s="221"/>
      <c r="KO59" s="221"/>
      <c r="KP59" s="221"/>
      <c r="KQ59" s="221"/>
      <c r="KR59" s="221"/>
      <c r="KS59" s="221"/>
      <c r="KT59" s="221"/>
      <c r="KU59" s="221"/>
      <c r="KV59" s="221"/>
      <c r="KW59" s="221"/>
      <c r="KX59" s="221"/>
      <c r="KY59" s="221"/>
      <c r="KZ59" s="221"/>
      <c r="LA59" s="221"/>
      <c r="LB59" s="221"/>
      <c r="LC59" s="221"/>
      <c r="LD59" s="221"/>
      <c r="LE59" s="221"/>
      <c r="LF59" s="221"/>
      <c r="LG59" s="221"/>
      <c r="LH59" s="221"/>
      <c r="LI59" s="221"/>
      <c r="LJ59" s="221"/>
      <c r="LK59" s="221"/>
      <c r="LL59" s="221"/>
      <c r="LM59" s="221"/>
      <c r="LN59" s="221"/>
      <c r="LO59" s="221"/>
      <c r="LP59" s="221"/>
      <c r="LQ59" s="221"/>
      <c r="LR59" s="221"/>
      <c r="LS59" s="221"/>
      <c r="LT59" s="221"/>
      <c r="LU59" s="221"/>
      <c r="LV59" s="221"/>
      <c r="LW59" s="221"/>
      <c r="LX59" s="221"/>
      <c r="LY59" s="221"/>
      <c r="LZ59" s="221"/>
      <c r="MA59" s="221"/>
      <c r="MB59" s="221"/>
      <c r="MC59" s="221"/>
      <c r="MD59" s="221"/>
      <c r="ME59" s="221"/>
      <c r="MF59" s="221"/>
      <c r="MG59" s="221"/>
      <c r="MH59" s="221"/>
      <c r="MI59" s="221"/>
      <c r="MJ59" s="221"/>
      <c r="MK59" s="221"/>
      <c r="ML59" s="221"/>
      <c r="MM59" s="221"/>
      <c r="MN59" s="221"/>
      <c r="MO59" s="221"/>
      <c r="MP59" s="221"/>
      <c r="MQ59" s="221"/>
      <c r="MR59" s="221"/>
      <c r="MS59" s="221"/>
      <c r="MT59" s="221"/>
      <c r="MU59" s="221"/>
      <c r="MV59" s="221"/>
      <c r="MW59" s="221"/>
      <c r="MX59" s="221"/>
      <c r="MY59" s="221"/>
      <c r="MZ59" s="221"/>
      <c r="NA59" s="221"/>
      <c r="NB59" s="221"/>
      <c r="NC59" s="221"/>
      <c r="ND59" s="221"/>
      <c r="NE59" s="221"/>
      <c r="NF59" s="221"/>
      <c r="NG59" s="221"/>
      <c r="NH59" s="221"/>
      <c r="NI59" s="221"/>
      <c r="NJ59" s="221"/>
      <c r="NK59" s="221"/>
      <c r="NL59" s="221"/>
      <c r="NM59" s="221"/>
      <c r="NN59" s="221"/>
      <c r="NO59" s="221"/>
      <c r="NP59" s="221"/>
      <c r="NQ59" s="221"/>
      <c r="NR59" s="221"/>
      <c r="NS59" s="221"/>
      <c r="NT59" s="221"/>
      <c r="NU59" s="221"/>
      <c r="NV59" s="221"/>
      <c r="NW59" s="221"/>
      <c r="NX59" s="221"/>
      <c r="NY59" s="221"/>
      <c r="NZ59" s="221"/>
      <c r="OA59" s="221"/>
      <c r="OB59" s="221"/>
      <c r="OC59" s="221"/>
      <c r="OD59" s="221"/>
      <c r="OE59" s="221"/>
      <c r="OF59" s="221"/>
      <c r="OG59" s="221"/>
      <c r="OH59" s="221"/>
      <c r="OI59" s="221"/>
      <c r="OJ59" s="221"/>
      <c r="OK59" s="221"/>
      <c r="OL59" s="221"/>
      <c r="OM59" s="221"/>
      <c r="ON59" s="221"/>
      <c r="OO59" s="221"/>
      <c r="OP59" s="221"/>
      <c r="OQ59" s="221"/>
      <c r="OR59" s="221"/>
      <c r="OS59" s="221"/>
      <c r="OT59" s="221"/>
      <c r="OU59" s="221"/>
      <c r="OV59" s="221"/>
      <c r="OW59" s="221"/>
      <c r="OX59" s="221"/>
      <c r="OY59" s="221"/>
      <c r="OZ59" s="221"/>
      <c r="PA59" s="221"/>
      <c r="PB59" s="221"/>
      <c r="PC59" s="221"/>
      <c r="PD59" s="221"/>
      <c r="PE59" s="221"/>
      <c r="PF59" s="221"/>
      <c r="PG59" s="221"/>
      <c r="PH59" s="221"/>
      <c r="PI59" s="221"/>
      <c r="PJ59" s="221"/>
      <c r="PK59" s="221"/>
      <c r="PL59" s="221"/>
      <c r="PM59" s="221"/>
      <c r="PN59" s="221"/>
      <c r="PO59" s="221"/>
      <c r="PP59" s="221"/>
      <c r="PQ59" s="221"/>
      <c r="PR59" s="221"/>
      <c r="PS59" s="221"/>
      <c r="PT59" s="221"/>
      <c r="PU59" s="221"/>
      <c r="PV59" s="221"/>
      <c r="PW59" s="221"/>
      <c r="PX59" s="221"/>
      <c r="PY59" s="221"/>
      <c r="PZ59" s="221"/>
      <c r="QA59" s="221"/>
      <c r="QB59" s="221"/>
      <c r="QC59" s="221"/>
      <c r="QD59" s="221"/>
      <c r="QE59" s="221"/>
      <c r="QF59" s="221"/>
      <c r="QG59" s="221"/>
      <c r="QH59" s="221"/>
      <c r="QI59" s="221"/>
      <c r="QJ59" s="221"/>
      <c r="QK59" s="221"/>
      <c r="QL59" s="221"/>
      <c r="QM59" s="221"/>
      <c r="QN59" s="221"/>
      <c r="QO59" s="221"/>
      <c r="QP59" s="221"/>
      <c r="QQ59" s="221"/>
      <c r="QR59" s="221"/>
      <c r="QS59" s="221"/>
      <c r="QT59" s="221"/>
      <c r="QU59" s="221"/>
      <c r="QV59" s="221"/>
      <c r="QW59" s="221"/>
      <c r="QX59" s="221"/>
      <c r="QY59" s="221"/>
      <c r="QZ59" s="221"/>
      <c r="RA59" s="221"/>
      <c r="RB59" s="221"/>
      <c r="RC59" s="221"/>
      <c r="RD59" s="221"/>
      <c r="RE59" s="221"/>
      <c r="RF59" s="221"/>
      <c r="RG59" s="221"/>
      <c r="RH59" s="221"/>
      <c r="RI59" s="221"/>
      <c r="RJ59" s="221"/>
      <c r="RK59" s="221"/>
      <c r="RL59" s="221"/>
      <c r="RM59" s="221"/>
      <c r="RN59" s="221"/>
      <c r="RO59" s="221"/>
      <c r="RP59" s="221"/>
      <c r="RQ59" s="221"/>
      <c r="RR59" s="221"/>
      <c r="RS59" s="221"/>
      <c r="RT59" s="221"/>
      <c r="RU59" s="221"/>
      <c r="RV59" s="221"/>
      <c r="RW59" s="221"/>
      <c r="RX59" s="221"/>
      <c r="RY59" s="221"/>
      <c r="RZ59" s="221"/>
      <c r="SA59" s="221"/>
      <c r="SB59" s="221"/>
      <c r="SC59" s="221"/>
      <c r="SD59" s="221"/>
      <c r="SE59" s="221"/>
      <c r="SF59" s="221"/>
      <c r="SG59" s="221"/>
      <c r="SH59" s="221"/>
      <c r="SI59" s="221"/>
      <c r="SJ59" s="221"/>
      <c r="SK59" s="221"/>
      <c r="SL59" s="221"/>
      <c r="SM59" s="221"/>
      <c r="SN59" s="221"/>
      <c r="SO59" s="221"/>
      <c r="SP59" s="221"/>
      <c r="SQ59" s="221"/>
      <c r="SR59" s="221"/>
      <c r="SS59" s="221"/>
      <c r="ST59" s="221"/>
      <c r="SU59" s="221"/>
      <c r="SV59" s="221"/>
      <c r="SW59" s="221"/>
      <c r="SX59" s="221"/>
      <c r="SY59" s="221"/>
      <c r="SZ59" s="221"/>
      <c r="TA59" s="221"/>
      <c r="TB59" s="221"/>
      <c r="TC59" s="221"/>
      <c r="TD59" s="221"/>
      <c r="TE59" s="221"/>
      <c r="TF59" s="221"/>
      <c r="TG59" s="221"/>
      <c r="TH59" s="221"/>
      <c r="TI59" s="221"/>
      <c r="TJ59" s="221"/>
      <c r="TK59" s="221"/>
      <c r="TL59" s="221"/>
      <c r="TM59" s="221"/>
      <c r="TN59" s="221"/>
      <c r="TO59" s="221"/>
      <c r="TP59" s="221"/>
      <c r="TQ59" s="221"/>
      <c r="TR59" s="221"/>
      <c r="TS59" s="221"/>
      <c r="TT59" s="221"/>
      <c r="TU59" s="221"/>
      <c r="TV59" s="221"/>
      <c r="TW59" s="221"/>
      <c r="TX59" s="221"/>
      <c r="TY59" s="221"/>
      <c r="TZ59" s="221"/>
      <c r="UA59" s="221"/>
      <c r="UB59" s="221"/>
      <c r="UC59" s="221"/>
      <c r="UD59" s="221"/>
      <c r="UE59" s="221"/>
      <c r="UF59" s="221"/>
      <c r="UG59" s="221"/>
      <c r="UH59" s="221"/>
      <c r="UI59" s="221"/>
      <c r="UJ59" s="221"/>
      <c r="UK59" s="221"/>
      <c r="UL59" s="221"/>
      <c r="UM59" s="221"/>
      <c r="UN59" s="221"/>
      <c r="UO59" s="221"/>
      <c r="UP59" s="221"/>
      <c r="UQ59" s="221"/>
      <c r="UR59" s="221"/>
      <c r="US59" s="221"/>
      <c r="UT59" s="221"/>
      <c r="UU59" s="221"/>
      <c r="UV59" s="221"/>
      <c r="UW59" s="221"/>
      <c r="UX59" s="221"/>
      <c r="UY59" s="221"/>
      <c r="UZ59" s="221"/>
      <c r="VA59" s="221"/>
      <c r="VB59" s="221"/>
      <c r="VC59" s="221"/>
      <c r="VD59" s="221"/>
      <c r="VE59" s="221"/>
      <c r="VF59" s="221"/>
      <c r="VG59" s="221"/>
      <c r="VH59" s="221"/>
      <c r="VI59" s="221"/>
      <c r="VJ59" s="221"/>
      <c r="VK59" s="221"/>
      <c r="VL59" s="221"/>
      <c r="VM59" s="221"/>
      <c r="VN59" s="221"/>
      <c r="VO59" s="221"/>
      <c r="VP59" s="221"/>
      <c r="VQ59" s="221"/>
      <c r="VR59" s="221"/>
      <c r="VS59" s="221"/>
      <c r="VT59" s="221"/>
      <c r="VU59" s="221"/>
      <c r="VV59" s="221"/>
      <c r="VW59" s="221"/>
      <c r="VX59" s="221"/>
      <c r="VY59" s="221"/>
      <c r="VZ59" s="221"/>
      <c r="WA59" s="221"/>
      <c r="WB59" s="221"/>
      <c r="WC59" s="221"/>
      <c r="WD59" s="221"/>
      <c r="WE59" s="221"/>
      <c r="WF59" s="221"/>
      <c r="WG59" s="221"/>
      <c r="WH59" s="221"/>
      <c r="WI59" s="221"/>
      <c r="WJ59" s="221"/>
      <c r="WK59" s="221"/>
      <c r="WL59" s="221"/>
      <c r="WM59" s="221"/>
      <c r="WN59" s="221"/>
      <c r="WO59" s="221"/>
      <c r="WP59" s="221"/>
      <c r="WQ59" s="221"/>
      <c r="WR59" s="221"/>
      <c r="WS59" s="221"/>
      <c r="WT59" s="221"/>
      <c r="WU59" s="221"/>
      <c r="WV59" s="221"/>
      <c r="WW59" s="221"/>
      <c r="WX59" s="221"/>
      <c r="WY59" s="221"/>
      <c r="WZ59" s="221"/>
      <c r="XA59" s="221"/>
      <c r="XB59" s="221"/>
      <c r="XC59" s="221"/>
      <c r="XD59" s="221"/>
      <c r="XE59" s="221"/>
      <c r="XF59" s="221"/>
      <c r="XG59" s="221"/>
      <c r="XH59" s="221"/>
      <c r="XI59" s="221"/>
      <c r="XJ59" s="221"/>
      <c r="XK59" s="221"/>
      <c r="XL59" s="221"/>
      <c r="XM59" s="221"/>
      <c r="XN59" s="221"/>
      <c r="XO59" s="221"/>
      <c r="XP59" s="221"/>
      <c r="XQ59" s="221"/>
      <c r="XR59" s="221"/>
      <c r="XS59" s="221"/>
      <c r="XT59" s="221"/>
      <c r="XU59" s="221"/>
      <c r="XV59" s="221"/>
      <c r="XW59" s="221"/>
      <c r="XX59" s="221"/>
      <c r="XY59" s="221"/>
      <c r="XZ59" s="221"/>
      <c r="YA59" s="221"/>
      <c r="YB59" s="221"/>
      <c r="YC59" s="221"/>
      <c r="YD59" s="221"/>
      <c r="YE59" s="221"/>
      <c r="YF59" s="221"/>
      <c r="YG59" s="221"/>
      <c r="YH59" s="221"/>
      <c r="YI59" s="221"/>
      <c r="YJ59" s="221"/>
      <c r="YK59" s="221"/>
      <c r="YL59" s="221"/>
      <c r="YM59" s="221"/>
      <c r="YN59" s="221"/>
      <c r="YO59" s="221"/>
      <c r="YP59" s="221"/>
      <c r="YQ59" s="221"/>
      <c r="YR59" s="221"/>
      <c r="YS59" s="221"/>
      <c r="YT59" s="221"/>
      <c r="YU59" s="221"/>
      <c r="YV59" s="221"/>
      <c r="YW59" s="221"/>
      <c r="YX59" s="221"/>
      <c r="YY59" s="221"/>
      <c r="YZ59" s="221"/>
      <c r="ZA59" s="221"/>
      <c r="ZB59" s="221"/>
      <c r="ZC59" s="221"/>
      <c r="ZD59" s="221"/>
      <c r="ZE59" s="221"/>
      <c r="ZF59" s="221"/>
      <c r="ZG59" s="221"/>
      <c r="ZH59" s="221"/>
      <c r="ZI59" s="221"/>
      <c r="ZJ59" s="221"/>
      <c r="ZK59" s="221"/>
      <c r="ZL59" s="221"/>
      <c r="ZM59" s="221"/>
      <c r="ZN59" s="221"/>
      <c r="ZO59" s="221"/>
      <c r="ZP59" s="221"/>
      <c r="ZQ59" s="221"/>
      <c r="ZR59" s="221"/>
      <c r="ZS59" s="221"/>
      <c r="ZT59" s="221"/>
      <c r="ZU59" s="221"/>
      <c r="ZV59" s="221"/>
      <c r="ZW59" s="221"/>
      <c r="ZX59" s="221"/>
      <c r="ZY59" s="221"/>
      <c r="ZZ59" s="221"/>
      <c r="AAA59" s="221"/>
      <c r="AAB59" s="221"/>
      <c r="AAC59" s="221"/>
      <c r="AAD59" s="221"/>
      <c r="AAE59" s="221"/>
      <c r="AAF59" s="221"/>
      <c r="AAG59" s="221"/>
      <c r="AAH59" s="221"/>
      <c r="AAI59" s="221"/>
      <c r="AAJ59" s="221"/>
      <c r="AAK59" s="221"/>
      <c r="AAL59" s="221"/>
      <c r="AAM59" s="221"/>
      <c r="AAN59" s="221"/>
      <c r="AAO59" s="221"/>
      <c r="AAP59" s="221"/>
      <c r="AAQ59" s="221"/>
      <c r="AAR59" s="221"/>
      <c r="AAS59" s="221"/>
      <c r="AAT59" s="221"/>
      <c r="AAU59" s="221"/>
      <c r="AAV59" s="221"/>
      <c r="AAW59" s="221"/>
      <c r="AAX59" s="221"/>
      <c r="AAY59" s="221"/>
      <c r="AAZ59" s="221"/>
      <c r="ABA59" s="221"/>
      <c r="ABB59" s="221"/>
      <c r="ABC59" s="221"/>
      <c r="ABD59" s="221"/>
      <c r="ABE59" s="221"/>
      <c r="ABF59" s="221"/>
      <c r="ABG59" s="221"/>
      <c r="ABH59" s="221"/>
      <c r="ABI59" s="221"/>
      <c r="ABJ59" s="221"/>
      <c r="ABK59" s="221"/>
      <c r="ABL59" s="221"/>
      <c r="ABM59" s="221"/>
      <c r="ABN59" s="221"/>
      <c r="ABO59" s="221"/>
      <c r="ABP59" s="221"/>
      <c r="ABQ59" s="221"/>
      <c r="ABR59" s="221"/>
      <c r="ABS59" s="221"/>
      <c r="ABT59" s="221"/>
      <c r="ABU59" s="221"/>
      <c r="ABV59" s="221"/>
      <c r="ABW59" s="221"/>
      <c r="ABX59" s="221"/>
      <c r="ABY59" s="221"/>
      <c r="ABZ59" s="221"/>
      <c r="ACA59" s="221"/>
      <c r="ACB59" s="221"/>
      <c r="ACC59" s="221"/>
      <c r="ACD59" s="221"/>
      <c r="ACE59" s="221"/>
      <c r="ACF59" s="221"/>
      <c r="ACG59" s="221"/>
      <c r="ACH59" s="221"/>
      <c r="ACI59" s="221"/>
      <c r="ACJ59" s="221"/>
      <c r="ACK59" s="221"/>
      <c r="ACL59" s="221"/>
      <c r="ACM59" s="221"/>
      <c r="ACN59" s="221"/>
      <c r="ACO59" s="221"/>
      <c r="ACP59" s="221"/>
      <c r="ACQ59" s="221"/>
      <c r="ACR59" s="221"/>
      <c r="ACS59" s="221"/>
      <c r="ACT59" s="221"/>
      <c r="ACU59" s="221"/>
      <c r="ACV59" s="221"/>
      <c r="ACW59" s="221"/>
      <c r="ACX59" s="221"/>
      <c r="ACY59" s="221"/>
      <c r="ACZ59" s="221"/>
      <c r="ADA59" s="221"/>
      <c r="ADB59" s="221"/>
      <c r="ADC59" s="221"/>
      <c r="ADD59" s="221"/>
      <c r="ADE59" s="221"/>
      <c r="ADF59" s="221"/>
      <c r="ADG59" s="221"/>
      <c r="ADH59" s="221"/>
      <c r="ADI59" s="221"/>
      <c r="ADJ59" s="221"/>
      <c r="ADK59" s="221"/>
      <c r="ADL59" s="221"/>
      <c r="ADM59" s="221"/>
      <c r="ADN59" s="221"/>
      <c r="ADO59" s="221"/>
      <c r="ADP59" s="221"/>
      <c r="ADQ59" s="221"/>
      <c r="ADR59" s="221"/>
      <c r="ADS59" s="221"/>
      <c r="ADT59" s="221"/>
      <c r="ADU59" s="221"/>
      <c r="ADV59" s="221"/>
      <c r="ADW59" s="221"/>
      <c r="ADX59" s="221"/>
      <c r="ADY59" s="221"/>
      <c r="ADZ59" s="221"/>
      <c r="AEA59" s="221"/>
      <c r="AEB59" s="221"/>
      <c r="AEC59" s="221"/>
      <c r="AED59" s="221"/>
      <c r="AEE59" s="221"/>
      <c r="AEF59" s="221"/>
      <c r="AEG59" s="221"/>
      <c r="AEH59" s="221"/>
      <c r="AEI59" s="221"/>
      <c r="AEJ59" s="221"/>
      <c r="AEK59" s="221"/>
      <c r="AEL59" s="221"/>
      <c r="AEM59" s="221"/>
      <c r="AEN59" s="221"/>
      <c r="AEO59" s="221"/>
      <c r="AEP59" s="221"/>
      <c r="AEQ59" s="221"/>
      <c r="AER59" s="221"/>
      <c r="AES59" s="221"/>
      <c r="AET59" s="221"/>
      <c r="AEU59" s="221"/>
      <c r="AEV59" s="221"/>
      <c r="AEW59" s="221"/>
      <c r="AEX59" s="221"/>
      <c r="AEY59" s="221"/>
      <c r="AEZ59" s="221"/>
      <c r="AFA59" s="221"/>
      <c r="AFB59" s="221"/>
      <c r="AFC59" s="221"/>
      <c r="AFD59" s="221"/>
      <c r="AFE59" s="221"/>
      <c r="AFF59" s="221"/>
      <c r="AFG59" s="221"/>
      <c r="AFH59" s="221"/>
      <c r="AFI59" s="221"/>
      <c r="AFJ59" s="221"/>
      <c r="AFK59" s="221"/>
      <c r="AFL59" s="221"/>
      <c r="AFM59" s="221"/>
      <c r="AFN59" s="221"/>
      <c r="AFO59" s="221"/>
      <c r="AFP59" s="221"/>
      <c r="AFQ59" s="221"/>
      <c r="AFR59" s="221"/>
      <c r="AFS59" s="221"/>
      <c r="AFT59" s="221"/>
      <c r="AFU59" s="221"/>
      <c r="AFV59" s="221"/>
      <c r="AFW59" s="221"/>
      <c r="AFX59" s="221"/>
      <c r="AFY59" s="221"/>
      <c r="AFZ59" s="221"/>
      <c r="AGA59" s="221"/>
      <c r="AGB59" s="221"/>
      <c r="AGC59" s="221"/>
      <c r="AGD59" s="221"/>
      <c r="AGE59" s="221"/>
      <c r="AGF59" s="221"/>
      <c r="AGG59" s="221"/>
      <c r="AGH59" s="221"/>
      <c r="AGI59" s="221"/>
      <c r="AGJ59" s="221"/>
      <c r="AGK59" s="221"/>
      <c r="AGL59" s="221"/>
      <c r="AGM59" s="221"/>
      <c r="AGN59" s="221"/>
      <c r="AGO59" s="221"/>
      <c r="AGP59" s="221"/>
      <c r="AGQ59" s="221"/>
      <c r="AGR59" s="221"/>
      <c r="AGS59" s="221"/>
      <c r="AGT59" s="221"/>
      <c r="AGU59" s="221"/>
      <c r="AGV59" s="221"/>
      <c r="AGW59" s="221"/>
      <c r="AGX59" s="221"/>
      <c r="AGY59" s="221"/>
      <c r="AGZ59" s="221"/>
      <c r="AHA59" s="221"/>
      <c r="AHB59" s="221"/>
      <c r="AHC59" s="221"/>
      <c r="AHD59" s="221"/>
      <c r="AHE59" s="221"/>
      <c r="AHF59" s="221"/>
      <c r="AHG59" s="221"/>
      <c r="AHH59" s="221"/>
      <c r="AHI59" s="221"/>
      <c r="AHJ59" s="221"/>
      <c r="AHK59" s="221"/>
      <c r="AHL59" s="221"/>
      <c r="AHM59" s="221"/>
      <c r="AHN59" s="221"/>
      <c r="AHO59" s="221"/>
      <c r="AHP59" s="221"/>
      <c r="AHQ59" s="221"/>
      <c r="AHR59" s="221"/>
      <c r="AHS59" s="221"/>
      <c r="AHT59" s="221"/>
      <c r="AHU59" s="221"/>
      <c r="AHV59" s="221"/>
      <c r="AHW59" s="221"/>
      <c r="AHX59" s="221"/>
      <c r="AHY59" s="221"/>
      <c r="AHZ59" s="221"/>
      <c r="AIA59" s="221"/>
      <c r="AIB59" s="221"/>
      <c r="AIC59" s="221"/>
      <c r="AID59" s="221"/>
      <c r="AIE59" s="221"/>
      <c r="AIF59" s="221"/>
      <c r="AIG59" s="221"/>
      <c r="AIH59" s="221"/>
      <c r="AII59" s="221"/>
      <c r="AIJ59" s="221"/>
      <c r="AIK59" s="221"/>
      <c r="AIL59" s="221"/>
      <c r="AIM59" s="221"/>
      <c r="AIN59" s="221"/>
      <c r="AIO59" s="221"/>
      <c r="AIP59" s="221"/>
      <c r="AIQ59" s="221"/>
      <c r="AIR59" s="221"/>
      <c r="AIS59" s="221"/>
      <c r="AIT59" s="221"/>
      <c r="AIU59" s="221"/>
      <c r="AIV59" s="221"/>
      <c r="AIW59" s="221"/>
      <c r="AIX59" s="221"/>
      <c r="AIY59" s="221"/>
      <c r="AIZ59" s="221"/>
      <c r="AJA59" s="221"/>
      <c r="AJB59" s="221"/>
      <c r="AJC59" s="221"/>
      <c r="AJD59" s="221"/>
      <c r="AJE59" s="221"/>
      <c r="AJF59" s="221"/>
      <c r="AJG59" s="221"/>
      <c r="AJH59" s="221"/>
      <c r="AJI59" s="221"/>
      <c r="AJJ59" s="221"/>
      <c r="AJK59" s="221"/>
      <c r="AJL59" s="221"/>
      <c r="AJM59" s="221"/>
      <c r="AJN59" s="221"/>
      <c r="AJO59" s="221"/>
      <c r="AJP59" s="221"/>
      <c r="AJQ59" s="221"/>
      <c r="AJR59" s="221"/>
      <c r="AJS59" s="221"/>
      <c r="AJT59" s="221"/>
      <c r="AJU59" s="221"/>
      <c r="AJV59" s="221"/>
      <c r="AJW59" s="221"/>
      <c r="AJX59" s="221"/>
      <c r="AJY59" s="221"/>
      <c r="AJZ59" s="221"/>
      <c r="AKA59" s="221"/>
      <c r="AKB59" s="221"/>
      <c r="AKC59" s="221"/>
      <c r="AKD59" s="221"/>
      <c r="AKE59" s="221"/>
      <c r="AKF59" s="221"/>
      <c r="AKG59" s="221"/>
      <c r="AKH59" s="221"/>
      <c r="AKI59" s="221"/>
      <c r="AKJ59" s="221"/>
      <c r="AKK59" s="221"/>
      <c r="AKL59" s="221"/>
      <c r="AKM59" s="221"/>
      <c r="AKN59" s="221"/>
      <c r="AKO59" s="221"/>
      <c r="AKP59" s="221"/>
      <c r="AKQ59" s="221"/>
      <c r="AKR59" s="221"/>
      <c r="AKS59" s="221"/>
      <c r="AKT59" s="221"/>
      <c r="AKU59" s="221"/>
      <c r="AKV59" s="221"/>
      <c r="AKW59" s="221"/>
      <c r="AKX59" s="221"/>
      <c r="AKY59" s="221"/>
      <c r="AKZ59" s="221"/>
      <c r="ALA59" s="221"/>
      <c r="ALB59" s="221"/>
      <c r="ALC59" s="221"/>
      <c r="ALD59" s="221"/>
      <c r="ALE59" s="221"/>
      <c r="ALF59" s="221"/>
      <c r="ALG59" s="221"/>
      <c r="ALH59" s="221"/>
      <c r="ALI59" s="221"/>
      <c r="ALJ59" s="221"/>
      <c r="ALK59" s="221"/>
      <c r="ALL59" s="221"/>
      <c r="ALM59" s="221"/>
      <c r="ALN59" s="221"/>
      <c r="ALO59" s="221"/>
      <c r="ALP59" s="221"/>
      <c r="ALQ59" s="221"/>
      <c r="ALR59" s="221"/>
      <c r="ALS59" s="221"/>
      <c r="ALT59" s="221"/>
      <c r="ALU59" s="221"/>
      <c r="ALV59" s="221"/>
      <c r="ALW59" s="221"/>
      <c r="ALX59" s="221"/>
      <c r="ALY59" s="221"/>
      <c r="ALZ59" s="221"/>
      <c r="AMA59" s="221"/>
      <c r="AMB59" s="221"/>
      <c r="AMC59" s="221"/>
      <c r="AMD59" s="221"/>
      <c r="AME59" s="221"/>
      <c r="AMF59" s="221"/>
      <c r="AMG59" s="221"/>
      <c r="AMH59" s="221"/>
      <c r="AMI59" s="221"/>
      <c r="AMJ59" s="221"/>
      <c r="AMK59" s="221"/>
    </row>
    <row r="60" spans="1:1025" s="225" customFormat="1" x14ac:dyDescent="0.25">
      <c r="A60" s="228" t="s">
        <v>106</v>
      </c>
      <c r="B60" s="228" t="s">
        <v>139</v>
      </c>
      <c r="C60" s="229" t="str">
        <f>'common foods'!$D$63</f>
        <v>03064</v>
      </c>
      <c r="D60" s="229">
        <v>366</v>
      </c>
      <c r="E60" s="229">
        <v>0.3</v>
      </c>
      <c r="F60" s="229">
        <v>0</v>
      </c>
      <c r="G60" s="229">
        <v>19.100000000000001</v>
      </c>
      <c r="H60" s="229">
        <v>0</v>
      </c>
      <c r="I60" s="229">
        <v>0.5</v>
      </c>
      <c r="J60" s="229">
        <v>1.6</v>
      </c>
      <c r="K60" s="229">
        <v>14</v>
      </c>
      <c r="L60" s="228" t="s">
        <v>433</v>
      </c>
      <c r="M60" s="228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1"/>
      <c r="AP60" s="221"/>
      <c r="AQ60" s="221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21"/>
      <c r="CD60" s="221"/>
      <c r="CE60" s="221"/>
      <c r="CF60" s="221"/>
      <c r="CG60" s="221"/>
      <c r="CH60" s="221"/>
      <c r="CI60" s="221"/>
      <c r="CJ60" s="221"/>
      <c r="CK60" s="221"/>
      <c r="CL60" s="221"/>
      <c r="CM60" s="221"/>
      <c r="CN60" s="221"/>
      <c r="CO60" s="221"/>
      <c r="CP60" s="221"/>
      <c r="CQ60" s="221"/>
      <c r="CR60" s="221"/>
      <c r="CS60" s="221"/>
      <c r="CT60" s="221"/>
      <c r="CU60" s="221"/>
      <c r="CV60" s="221"/>
      <c r="CW60" s="221"/>
      <c r="CX60" s="221"/>
      <c r="CY60" s="221"/>
      <c r="CZ60" s="221"/>
      <c r="DA60" s="221"/>
      <c r="DB60" s="221"/>
      <c r="DC60" s="221"/>
      <c r="DD60" s="221"/>
      <c r="DE60" s="221"/>
      <c r="DF60" s="221"/>
      <c r="DG60" s="221"/>
      <c r="DH60" s="221"/>
      <c r="DI60" s="221"/>
      <c r="DJ60" s="221"/>
      <c r="DK60" s="221"/>
      <c r="DL60" s="221"/>
      <c r="DM60" s="221"/>
      <c r="DN60" s="221"/>
      <c r="DO60" s="221"/>
      <c r="DP60" s="221"/>
      <c r="DQ60" s="221"/>
      <c r="DR60" s="221"/>
      <c r="DS60" s="221"/>
      <c r="DT60" s="221"/>
      <c r="DU60" s="221"/>
      <c r="DV60" s="221"/>
      <c r="DW60" s="221"/>
      <c r="DX60" s="221"/>
      <c r="DY60" s="221"/>
      <c r="DZ60" s="221"/>
      <c r="EA60" s="221"/>
      <c r="EB60" s="221"/>
      <c r="EC60" s="221"/>
      <c r="ED60" s="221"/>
      <c r="EE60" s="221"/>
      <c r="EF60" s="221"/>
      <c r="EG60" s="221"/>
      <c r="EH60" s="221"/>
      <c r="EI60" s="221"/>
      <c r="EJ60" s="221"/>
      <c r="EK60" s="221"/>
      <c r="EL60" s="221"/>
      <c r="EM60" s="221"/>
      <c r="EN60" s="221"/>
      <c r="EO60" s="221"/>
      <c r="EP60" s="221"/>
      <c r="EQ60" s="221"/>
      <c r="ER60" s="221"/>
      <c r="ES60" s="221"/>
      <c r="ET60" s="221"/>
      <c r="EU60" s="221"/>
      <c r="EV60" s="221"/>
      <c r="EW60" s="221"/>
      <c r="EX60" s="221"/>
      <c r="EY60" s="221"/>
      <c r="EZ60" s="221"/>
      <c r="FA60" s="221"/>
      <c r="FB60" s="221"/>
      <c r="FC60" s="221"/>
      <c r="FD60" s="221"/>
      <c r="FE60" s="221"/>
      <c r="FF60" s="221"/>
      <c r="FG60" s="221"/>
      <c r="FH60" s="221"/>
      <c r="FI60" s="221"/>
      <c r="FJ60" s="221"/>
      <c r="FK60" s="221"/>
      <c r="FL60" s="221"/>
      <c r="FM60" s="221"/>
      <c r="FN60" s="221"/>
      <c r="FO60" s="221"/>
      <c r="FP60" s="221"/>
      <c r="FQ60" s="221"/>
      <c r="FR60" s="221"/>
      <c r="FS60" s="221"/>
      <c r="FT60" s="221"/>
      <c r="FU60" s="221"/>
      <c r="FV60" s="221"/>
      <c r="FW60" s="221"/>
      <c r="FX60" s="221"/>
      <c r="FY60" s="221"/>
      <c r="FZ60" s="221"/>
      <c r="GA60" s="221"/>
      <c r="GB60" s="221"/>
      <c r="GC60" s="221"/>
      <c r="GD60" s="221"/>
      <c r="GE60" s="221"/>
      <c r="GF60" s="221"/>
      <c r="GG60" s="221"/>
      <c r="GH60" s="221"/>
      <c r="GI60" s="221"/>
      <c r="GJ60" s="221"/>
      <c r="GK60" s="221"/>
      <c r="GL60" s="221"/>
      <c r="GM60" s="221"/>
      <c r="GN60" s="221"/>
      <c r="GO60" s="221"/>
      <c r="GP60" s="221"/>
      <c r="GQ60" s="221"/>
      <c r="GR60" s="221"/>
      <c r="GS60" s="221"/>
      <c r="GT60" s="221"/>
      <c r="GU60" s="221"/>
      <c r="GV60" s="221"/>
      <c r="GW60" s="221"/>
      <c r="GX60" s="221"/>
      <c r="GY60" s="221"/>
      <c r="GZ60" s="221"/>
      <c r="HA60" s="221"/>
      <c r="HB60" s="221"/>
      <c r="HC60" s="221"/>
      <c r="HD60" s="221"/>
      <c r="HE60" s="221"/>
      <c r="HF60" s="221"/>
      <c r="HG60" s="221"/>
      <c r="HH60" s="221"/>
      <c r="HI60" s="221"/>
      <c r="HJ60" s="221"/>
      <c r="HK60" s="221"/>
      <c r="HL60" s="221"/>
      <c r="HM60" s="221"/>
      <c r="HN60" s="221"/>
      <c r="HO60" s="221"/>
      <c r="HP60" s="221"/>
      <c r="HQ60" s="221"/>
      <c r="HR60" s="221"/>
      <c r="HS60" s="221"/>
      <c r="HT60" s="221"/>
      <c r="HU60" s="221"/>
      <c r="HV60" s="221"/>
      <c r="HW60" s="221"/>
      <c r="HX60" s="221"/>
      <c r="HY60" s="221"/>
      <c r="HZ60" s="221"/>
      <c r="IA60" s="221"/>
      <c r="IB60" s="221"/>
      <c r="IC60" s="221"/>
      <c r="ID60" s="221"/>
      <c r="IE60" s="221"/>
      <c r="IF60" s="221"/>
      <c r="IG60" s="221"/>
      <c r="IH60" s="221"/>
      <c r="II60" s="221"/>
      <c r="IJ60" s="221"/>
      <c r="IK60" s="221"/>
      <c r="IL60" s="221"/>
      <c r="IM60" s="221"/>
      <c r="IN60" s="221"/>
      <c r="IO60" s="221"/>
      <c r="IP60" s="221"/>
      <c r="IQ60" s="221"/>
      <c r="IR60" s="221"/>
      <c r="IS60" s="221"/>
      <c r="IT60" s="221"/>
      <c r="IU60" s="221"/>
      <c r="IV60" s="221"/>
      <c r="IW60" s="221"/>
      <c r="IX60" s="221"/>
      <c r="IY60" s="221"/>
      <c r="IZ60" s="221"/>
      <c r="JA60" s="221"/>
      <c r="JB60" s="221"/>
      <c r="JC60" s="221"/>
      <c r="JD60" s="221"/>
      <c r="JE60" s="221"/>
      <c r="JF60" s="221"/>
      <c r="JG60" s="221"/>
      <c r="JH60" s="221"/>
      <c r="JI60" s="221"/>
      <c r="JJ60" s="221"/>
      <c r="JK60" s="221"/>
      <c r="JL60" s="221"/>
      <c r="JM60" s="221"/>
      <c r="JN60" s="221"/>
      <c r="JO60" s="221"/>
      <c r="JP60" s="221"/>
      <c r="JQ60" s="221"/>
      <c r="JR60" s="221"/>
      <c r="JS60" s="221"/>
      <c r="JT60" s="221"/>
      <c r="JU60" s="221"/>
      <c r="JV60" s="221"/>
      <c r="JW60" s="221"/>
      <c r="JX60" s="221"/>
      <c r="JY60" s="221"/>
      <c r="JZ60" s="221"/>
      <c r="KA60" s="221"/>
      <c r="KB60" s="221"/>
      <c r="KC60" s="221"/>
      <c r="KD60" s="221"/>
      <c r="KE60" s="221"/>
      <c r="KF60" s="221"/>
      <c r="KG60" s="221"/>
      <c r="KH60" s="221"/>
      <c r="KI60" s="221"/>
      <c r="KJ60" s="221"/>
      <c r="KK60" s="221"/>
      <c r="KL60" s="221"/>
      <c r="KM60" s="221"/>
      <c r="KN60" s="221"/>
      <c r="KO60" s="221"/>
      <c r="KP60" s="221"/>
      <c r="KQ60" s="221"/>
      <c r="KR60" s="221"/>
      <c r="KS60" s="221"/>
      <c r="KT60" s="221"/>
      <c r="KU60" s="221"/>
      <c r="KV60" s="221"/>
      <c r="KW60" s="221"/>
      <c r="KX60" s="221"/>
      <c r="KY60" s="221"/>
      <c r="KZ60" s="221"/>
      <c r="LA60" s="221"/>
      <c r="LB60" s="221"/>
      <c r="LC60" s="221"/>
      <c r="LD60" s="221"/>
      <c r="LE60" s="221"/>
      <c r="LF60" s="221"/>
      <c r="LG60" s="221"/>
      <c r="LH60" s="221"/>
      <c r="LI60" s="221"/>
      <c r="LJ60" s="221"/>
      <c r="LK60" s="221"/>
      <c r="LL60" s="221"/>
      <c r="LM60" s="221"/>
      <c r="LN60" s="221"/>
      <c r="LO60" s="221"/>
      <c r="LP60" s="221"/>
      <c r="LQ60" s="221"/>
      <c r="LR60" s="221"/>
      <c r="LS60" s="221"/>
      <c r="LT60" s="221"/>
      <c r="LU60" s="221"/>
      <c r="LV60" s="221"/>
      <c r="LW60" s="221"/>
      <c r="LX60" s="221"/>
      <c r="LY60" s="221"/>
      <c r="LZ60" s="221"/>
      <c r="MA60" s="221"/>
      <c r="MB60" s="221"/>
      <c r="MC60" s="221"/>
      <c r="MD60" s="221"/>
      <c r="ME60" s="221"/>
      <c r="MF60" s="221"/>
      <c r="MG60" s="221"/>
      <c r="MH60" s="221"/>
      <c r="MI60" s="221"/>
      <c r="MJ60" s="221"/>
      <c r="MK60" s="221"/>
      <c r="ML60" s="221"/>
      <c r="MM60" s="221"/>
      <c r="MN60" s="221"/>
      <c r="MO60" s="221"/>
      <c r="MP60" s="221"/>
      <c r="MQ60" s="221"/>
      <c r="MR60" s="221"/>
      <c r="MS60" s="221"/>
      <c r="MT60" s="221"/>
      <c r="MU60" s="221"/>
      <c r="MV60" s="221"/>
      <c r="MW60" s="221"/>
      <c r="MX60" s="221"/>
      <c r="MY60" s="221"/>
      <c r="MZ60" s="221"/>
      <c r="NA60" s="221"/>
      <c r="NB60" s="221"/>
      <c r="NC60" s="221"/>
      <c r="ND60" s="221"/>
      <c r="NE60" s="221"/>
      <c r="NF60" s="221"/>
      <c r="NG60" s="221"/>
      <c r="NH60" s="221"/>
      <c r="NI60" s="221"/>
      <c r="NJ60" s="221"/>
      <c r="NK60" s="221"/>
      <c r="NL60" s="221"/>
      <c r="NM60" s="221"/>
      <c r="NN60" s="221"/>
      <c r="NO60" s="221"/>
      <c r="NP60" s="221"/>
      <c r="NQ60" s="221"/>
      <c r="NR60" s="221"/>
      <c r="NS60" s="221"/>
      <c r="NT60" s="221"/>
      <c r="NU60" s="221"/>
      <c r="NV60" s="221"/>
      <c r="NW60" s="221"/>
      <c r="NX60" s="221"/>
      <c r="NY60" s="221"/>
      <c r="NZ60" s="221"/>
      <c r="OA60" s="221"/>
      <c r="OB60" s="221"/>
      <c r="OC60" s="221"/>
      <c r="OD60" s="221"/>
      <c r="OE60" s="221"/>
      <c r="OF60" s="221"/>
      <c r="OG60" s="221"/>
      <c r="OH60" s="221"/>
      <c r="OI60" s="221"/>
      <c r="OJ60" s="221"/>
      <c r="OK60" s="221"/>
      <c r="OL60" s="221"/>
      <c r="OM60" s="221"/>
      <c r="ON60" s="221"/>
      <c r="OO60" s="221"/>
      <c r="OP60" s="221"/>
      <c r="OQ60" s="221"/>
      <c r="OR60" s="221"/>
      <c r="OS60" s="221"/>
      <c r="OT60" s="221"/>
      <c r="OU60" s="221"/>
      <c r="OV60" s="221"/>
      <c r="OW60" s="221"/>
      <c r="OX60" s="221"/>
      <c r="OY60" s="221"/>
      <c r="OZ60" s="221"/>
      <c r="PA60" s="221"/>
      <c r="PB60" s="221"/>
      <c r="PC60" s="221"/>
      <c r="PD60" s="221"/>
      <c r="PE60" s="221"/>
      <c r="PF60" s="221"/>
      <c r="PG60" s="221"/>
      <c r="PH60" s="221"/>
      <c r="PI60" s="221"/>
      <c r="PJ60" s="221"/>
      <c r="PK60" s="221"/>
      <c r="PL60" s="221"/>
      <c r="PM60" s="221"/>
      <c r="PN60" s="221"/>
      <c r="PO60" s="221"/>
      <c r="PP60" s="221"/>
      <c r="PQ60" s="221"/>
      <c r="PR60" s="221"/>
      <c r="PS60" s="221"/>
      <c r="PT60" s="221"/>
      <c r="PU60" s="221"/>
      <c r="PV60" s="221"/>
      <c r="PW60" s="221"/>
      <c r="PX60" s="221"/>
      <c r="PY60" s="221"/>
      <c r="PZ60" s="221"/>
      <c r="QA60" s="221"/>
      <c r="QB60" s="221"/>
      <c r="QC60" s="221"/>
      <c r="QD60" s="221"/>
      <c r="QE60" s="221"/>
      <c r="QF60" s="221"/>
      <c r="QG60" s="221"/>
      <c r="QH60" s="221"/>
      <c r="QI60" s="221"/>
      <c r="QJ60" s="221"/>
      <c r="QK60" s="221"/>
      <c r="QL60" s="221"/>
      <c r="QM60" s="221"/>
      <c r="QN60" s="221"/>
      <c r="QO60" s="221"/>
      <c r="QP60" s="221"/>
      <c r="QQ60" s="221"/>
      <c r="QR60" s="221"/>
      <c r="QS60" s="221"/>
      <c r="QT60" s="221"/>
      <c r="QU60" s="221"/>
      <c r="QV60" s="221"/>
      <c r="QW60" s="221"/>
      <c r="QX60" s="221"/>
      <c r="QY60" s="221"/>
      <c r="QZ60" s="221"/>
      <c r="RA60" s="221"/>
      <c r="RB60" s="221"/>
      <c r="RC60" s="221"/>
      <c r="RD60" s="221"/>
      <c r="RE60" s="221"/>
      <c r="RF60" s="221"/>
      <c r="RG60" s="221"/>
      <c r="RH60" s="221"/>
      <c r="RI60" s="221"/>
      <c r="RJ60" s="221"/>
      <c r="RK60" s="221"/>
      <c r="RL60" s="221"/>
      <c r="RM60" s="221"/>
      <c r="RN60" s="221"/>
      <c r="RO60" s="221"/>
      <c r="RP60" s="221"/>
      <c r="RQ60" s="221"/>
      <c r="RR60" s="221"/>
      <c r="RS60" s="221"/>
      <c r="RT60" s="221"/>
      <c r="RU60" s="221"/>
      <c r="RV60" s="221"/>
      <c r="RW60" s="221"/>
      <c r="RX60" s="221"/>
      <c r="RY60" s="221"/>
      <c r="RZ60" s="221"/>
      <c r="SA60" s="221"/>
      <c r="SB60" s="221"/>
      <c r="SC60" s="221"/>
      <c r="SD60" s="221"/>
      <c r="SE60" s="221"/>
      <c r="SF60" s="221"/>
      <c r="SG60" s="221"/>
      <c r="SH60" s="221"/>
      <c r="SI60" s="221"/>
      <c r="SJ60" s="221"/>
      <c r="SK60" s="221"/>
      <c r="SL60" s="221"/>
      <c r="SM60" s="221"/>
      <c r="SN60" s="221"/>
      <c r="SO60" s="221"/>
      <c r="SP60" s="221"/>
      <c r="SQ60" s="221"/>
      <c r="SR60" s="221"/>
      <c r="SS60" s="221"/>
      <c r="ST60" s="221"/>
      <c r="SU60" s="221"/>
      <c r="SV60" s="221"/>
      <c r="SW60" s="221"/>
      <c r="SX60" s="221"/>
      <c r="SY60" s="221"/>
      <c r="SZ60" s="221"/>
      <c r="TA60" s="221"/>
      <c r="TB60" s="221"/>
      <c r="TC60" s="221"/>
      <c r="TD60" s="221"/>
      <c r="TE60" s="221"/>
      <c r="TF60" s="221"/>
      <c r="TG60" s="221"/>
      <c r="TH60" s="221"/>
      <c r="TI60" s="221"/>
      <c r="TJ60" s="221"/>
      <c r="TK60" s="221"/>
      <c r="TL60" s="221"/>
      <c r="TM60" s="221"/>
      <c r="TN60" s="221"/>
      <c r="TO60" s="221"/>
      <c r="TP60" s="221"/>
      <c r="TQ60" s="221"/>
      <c r="TR60" s="221"/>
      <c r="TS60" s="221"/>
      <c r="TT60" s="221"/>
      <c r="TU60" s="221"/>
      <c r="TV60" s="221"/>
      <c r="TW60" s="221"/>
      <c r="TX60" s="221"/>
      <c r="TY60" s="221"/>
      <c r="TZ60" s="221"/>
      <c r="UA60" s="221"/>
      <c r="UB60" s="221"/>
      <c r="UC60" s="221"/>
      <c r="UD60" s="221"/>
      <c r="UE60" s="221"/>
      <c r="UF60" s="221"/>
      <c r="UG60" s="221"/>
      <c r="UH60" s="221"/>
      <c r="UI60" s="221"/>
      <c r="UJ60" s="221"/>
      <c r="UK60" s="221"/>
      <c r="UL60" s="221"/>
      <c r="UM60" s="221"/>
      <c r="UN60" s="221"/>
      <c r="UO60" s="221"/>
      <c r="UP60" s="221"/>
      <c r="UQ60" s="221"/>
      <c r="UR60" s="221"/>
      <c r="US60" s="221"/>
      <c r="UT60" s="221"/>
      <c r="UU60" s="221"/>
      <c r="UV60" s="221"/>
      <c r="UW60" s="221"/>
      <c r="UX60" s="221"/>
      <c r="UY60" s="221"/>
      <c r="UZ60" s="221"/>
      <c r="VA60" s="221"/>
      <c r="VB60" s="221"/>
      <c r="VC60" s="221"/>
      <c r="VD60" s="221"/>
      <c r="VE60" s="221"/>
      <c r="VF60" s="221"/>
      <c r="VG60" s="221"/>
      <c r="VH60" s="221"/>
      <c r="VI60" s="221"/>
      <c r="VJ60" s="221"/>
      <c r="VK60" s="221"/>
      <c r="VL60" s="221"/>
      <c r="VM60" s="221"/>
      <c r="VN60" s="221"/>
      <c r="VO60" s="221"/>
      <c r="VP60" s="221"/>
      <c r="VQ60" s="221"/>
      <c r="VR60" s="221"/>
      <c r="VS60" s="221"/>
      <c r="VT60" s="221"/>
      <c r="VU60" s="221"/>
      <c r="VV60" s="221"/>
      <c r="VW60" s="221"/>
      <c r="VX60" s="221"/>
      <c r="VY60" s="221"/>
      <c r="VZ60" s="221"/>
      <c r="WA60" s="221"/>
      <c r="WB60" s="221"/>
      <c r="WC60" s="221"/>
      <c r="WD60" s="221"/>
      <c r="WE60" s="221"/>
      <c r="WF60" s="221"/>
      <c r="WG60" s="221"/>
      <c r="WH60" s="221"/>
      <c r="WI60" s="221"/>
      <c r="WJ60" s="221"/>
      <c r="WK60" s="221"/>
      <c r="WL60" s="221"/>
      <c r="WM60" s="221"/>
      <c r="WN60" s="221"/>
      <c r="WO60" s="221"/>
      <c r="WP60" s="221"/>
      <c r="WQ60" s="221"/>
      <c r="WR60" s="221"/>
      <c r="WS60" s="221"/>
      <c r="WT60" s="221"/>
      <c r="WU60" s="221"/>
      <c r="WV60" s="221"/>
      <c r="WW60" s="221"/>
      <c r="WX60" s="221"/>
      <c r="WY60" s="221"/>
      <c r="WZ60" s="221"/>
      <c r="XA60" s="221"/>
      <c r="XB60" s="221"/>
      <c r="XC60" s="221"/>
      <c r="XD60" s="221"/>
      <c r="XE60" s="221"/>
      <c r="XF60" s="221"/>
      <c r="XG60" s="221"/>
      <c r="XH60" s="221"/>
      <c r="XI60" s="221"/>
      <c r="XJ60" s="221"/>
      <c r="XK60" s="221"/>
      <c r="XL60" s="221"/>
      <c r="XM60" s="221"/>
      <c r="XN60" s="221"/>
      <c r="XO60" s="221"/>
      <c r="XP60" s="221"/>
      <c r="XQ60" s="221"/>
      <c r="XR60" s="221"/>
      <c r="XS60" s="221"/>
      <c r="XT60" s="221"/>
      <c r="XU60" s="221"/>
      <c r="XV60" s="221"/>
      <c r="XW60" s="221"/>
      <c r="XX60" s="221"/>
      <c r="XY60" s="221"/>
      <c r="XZ60" s="221"/>
      <c r="YA60" s="221"/>
      <c r="YB60" s="221"/>
      <c r="YC60" s="221"/>
      <c r="YD60" s="221"/>
      <c r="YE60" s="221"/>
      <c r="YF60" s="221"/>
      <c r="YG60" s="221"/>
      <c r="YH60" s="221"/>
      <c r="YI60" s="221"/>
      <c r="YJ60" s="221"/>
      <c r="YK60" s="221"/>
      <c r="YL60" s="221"/>
      <c r="YM60" s="221"/>
      <c r="YN60" s="221"/>
      <c r="YO60" s="221"/>
      <c r="YP60" s="221"/>
      <c r="YQ60" s="221"/>
      <c r="YR60" s="221"/>
      <c r="YS60" s="221"/>
      <c r="YT60" s="221"/>
      <c r="YU60" s="221"/>
      <c r="YV60" s="221"/>
      <c r="YW60" s="221"/>
      <c r="YX60" s="221"/>
      <c r="YY60" s="221"/>
      <c r="YZ60" s="221"/>
      <c r="ZA60" s="221"/>
      <c r="ZB60" s="221"/>
      <c r="ZC60" s="221"/>
      <c r="ZD60" s="221"/>
      <c r="ZE60" s="221"/>
      <c r="ZF60" s="221"/>
      <c r="ZG60" s="221"/>
      <c r="ZH60" s="221"/>
      <c r="ZI60" s="221"/>
      <c r="ZJ60" s="221"/>
      <c r="ZK60" s="221"/>
      <c r="ZL60" s="221"/>
      <c r="ZM60" s="221"/>
      <c r="ZN60" s="221"/>
      <c r="ZO60" s="221"/>
      <c r="ZP60" s="221"/>
      <c r="ZQ60" s="221"/>
      <c r="ZR60" s="221"/>
      <c r="ZS60" s="221"/>
      <c r="ZT60" s="221"/>
      <c r="ZU60" s="221"/>
      <c r="ZV60" s="221"/>
      <c r="ZW60" s="221"/>
      <c r="ZX60" s="221"/>
      <c r="ZY60" s="221"/>
      <c r="ZZ60" s="221"/>
      <c r="AAA60" s="221"/>
      <c r="AAB60" s="221"/>
      <c r="AAC60" s="221"/>
      <c r="AAD60" s="221"/>
      <c r="AAE60" s="221"/>
      <c r="AAF60" s="221"/>
      <c r="AAG60" s="221"/>
      <c r="AAH60" s="221"/>
      <c r="AAI60" s="221"/>
      <c r="AAJ60" s="221"/>
      <c r="AAK60" s="221"/>
      <c r="AAL60" s="221"/>
      <c r="AAM60" s="221"/>
      <c r="AAN60" s="221"/>
      <c r="AAO60" s="221"/>
      <c r="AAP60" s="221"/>
      <c r="AAQ60" s="221"/>
      <c r="AAR60" s="221"/>
      <c r="AAS60" s="221"/>
      <c r="AAT60" s="221"/>
      <c r="AAU60" s="221"/>
      <c r="AAV60" s="221"/>
      <c r="AAW60" s="221"/>
      <c r="AAX60" s="221"/>
      <c r="AAY60" s="221"/>
      <c r="AAZ60" s="221"/>
      <c r="ABA60" s="221"/>
      <c r="ABB60" s="221"/>
      <c r="ABC60" s="221"/>
      <c r="ABD60" s="221"/>
      <c r="ABE60" s="221"/>
      <c r="ABF60" s="221"/>
      <c r="ABG60" s="221"/>
      <c r="ABH60" s="221"/>
      <c r="ABI60" s="221"/>
      <c r="ABJ60" s="221"/>
      <c r="ABK60" s="221"/>
      <c r="ABL60" s="221"/>
      <c r="ABM60" s="221"/>
      <c r="ABN60" s="221"/>
      <c r="ABO60" s="221"/>
      <c r="ABP60" s="221"/>
      <c r="ABQ60" s="221"/>
      <c r="ABR60" s="221"/>
      <c r="ABS60" s="221"/>
      <c r="ABT60" s="221"/>
      <c r="ABU60" s="221"/>
      <c r="ABV60" s="221"/>
      <c r="ABW60" s="221"/>
      <c r="ABX60" s="221"/>
      <c r="ABY60" s="221"/>
      <c r="ABZ60" s="221"/>
      <c r="ACA60" s="221"/>
      <c r="ACB60" s="221"/>
      <c r="ACC60" s="221"/>
      <c r="ACD60" s="221"/>
      <c r="ACE60" s="221"/>
      <c r="ACF60" s="221"/>
      <c r="ACG60" s="221"/>
      <c r="ACH60" s="221"/>
      <c r="ACI60" s="221"/>
      <c r="ACJ60" s="221"/>
      <c r="ACK60" s="221"/>
      <c r="ACL60" s="221"/>
      <c r="ACM60" s="221"/>
      <c r="ACN60" s="221"/>
      <c r="ACO60" s="221"/>
      <c r="ACP60" s="221"/>
      <c r="ACQ60" s="221"/>
      <c r="ACR60" s="221"/>
      <c r="ACS60" s="221"/>
      <c r="ACT60" s="221"/>
      <c r="ACU60" s="221"/>
      <c r="ACV60" s="221"/>
      <c r="ACW60" s="221"/>
      <c r="ACX60" s="221"/>
      <c r="ACY60" s="221"/>
      <c r="ACZ60" s="221"/>
      <c r="ADA60" s="221"/>
      <c r="ADB60" s="221"/>
      <c r="ADC60" s="221"/>
      <c r="ADD60" s="221"/>
      <c r="ADE60" s="221"/>
      <c r="ADF60" s="221"/>
      <c r="ADG60" s="221"/>
      <c r="ADH60" s="221"/>
      <c r="ADI60" s="221"/>
      <c r="ADJ60" s="221"/>
      <c r="ADK60" s="221"/>
      <c r="ADL60" s="221"/>
      <c r="ADM60" s="221"/>
      <c r="ADN60" s="221"/>
      <c r="ADO60" s="221"/>
      <c r="ADP60" s="221"/>
      <c r="ADQ60" s="221"/>
      <c r="ADR60" s="221"/>
      <c r="ADS60" s="221"/>
      <c r="ADT60" s="221"/>
      <c r="ADU60" s="221"/>
      <c r="ADV60" s="221"/>
      <c r="ADW60" s="221"/>
      <c r="ADX60" s="221"/>
      <c r="ADY60" s="221"/>
      <c r="ADZ60" s="221"/>
      <c r="AEA60" s="221"/>
      <c r="AEB60" s="221"/>
      <c r="AEC60" s="221"/>
      <c r="AED60" s="221"/>
      <c r="AEE60" s="221"/>
      <c r="AEF60" s="221"/>
      <c r="AEG60" s="221"/>
      <c r="AEH60" s="221"/>
      <c r="AEI60" s="221"/>
      <c r="AEJ60" s="221"/>
      <c r="AEK60" s="221"/>
      <c r="AEL60" s="221"/>
      <c r="AEM60" s="221"/>
      <c r="AEN60" s="221"/>
      <c r="AEO60" s="221"/>
      <c r="AEP60" s="221"/>
      <c r="AEQ60" s="221"/>
      <c r="AER60" s="221"/>
      <c r="AES60" s="221"/>
      <c r="AET60" s="221"/>
      <c r="AEU60" s="221"/>
      <c r="AEV60" s="221"/>
      <c r="AEW60" s="221"/>
      <c r="AEX60" s="221"/>
      <c r="AEY60" s="221"/>
      <c r="AEZ60" s="221"/>
      <c r="AFA60" s="221"/>
      <c r="AFB60" s="221"/>
      <c r="AFC60" s="221"/>
      <c r="AFD60" s="221"/>
      <c r="AFE60" s="221"/>
      <c r="AFF60" s="221"/>
      <c r="AFG60" s="221"/>
      <c r="AFH60" s="221"/>
      <c r="AFI60" s="221"/>
      <c r="AFJ60" s="221"/>
      <c r="AFK60" s="221"/>
      <c r="AFL60" s="221"/>
      <c r="AFM60" s="221"/>
      <c r="AFN60" s="221"/>
      <c r="AFO60" s="221"/>
      <c r="AFP60" s="221"/>
      <c r="AFQ60" s="221"/>
      <c r="AFR60" s="221"/>
      <c r="AFS60" s="221"/>
      <c r="AFT60" s="221"/>
      <c r="AFU60" s="221"/>
      <c r="AFV60" s="221"/>
      <c r="AFW60" s="221"/>
      <c r="AFX60" s="221"/>
      <c r="AFY60" s="221"/>
      <c r="AFZ60" s="221"/>
      <c r="AGA60" s="221"/>
      <c r="AGB60" s="221"/>
      <c r="AGC60" s="221"/>
      <c r="AGD60" s="221"/>
      <c r="AGE60" s="221"/>
      <c r="AGF60" s="221"/>
      <c r="AGG60" s="221"/>
      <c r="AGH60" s="221"/>
      <c r="AGI60" s="221"/>
      <c r="AGJ60" s="221"/>
      <c r="AGK60" s="221"/>
      <c r="AGL60" s="221"/>
      <c r="AGM60" s="221"/>
      <c r="AGN60" s="221"/>
      <c r="AGO60" s="221"/>
      <c r="AGP60" s="221"/>
      <c r="AGQ60" s="221"/>
      <c r="AGR60" s="221"/>
      <c r="AGS60" s="221"/>
      <c r="AGT60" s="221"/>
      <c r="AGU60" s="221"/>
      <c r="AGV60" s="221"/>
      <c r="AGW60" s="221"/>
      <c r="AGX60" s="221"/>
      <c r="AGY60" s="221"/>
      <c r="AGZ60" s="221"/>
      <c r="AHA60" s="221"/>
      <c r="AHB60" s="221"/>
      <c r="AHC60" s="221"/>
      <c r="AHD60" s="221"/>
      <c r="AHE60" s="221"/>
      <c r="AHF60" s="221"/>
      <c r="AHG60" s="221"/>
      <c r="AHH60" s="221"/>
      <c r="AHI60" s="221"/>
      <c r="AHJ60" s="221"/>
      <c r="AHK60" s="221"/>
      <c r="AHL60" s="221"/>
      <c r="AHM60" s="221"/>
      <c r="AHN60" s="221"/>
      <c r="AHO60" s="221"/>
      <c r="AHP60" s="221"/>
      <c r="AHQ60" s="221"/>
      <c r="AHR60" s="221"/>
      <c r="AHS60" s="221"/>
      <c r="AHT60" s="221"/>
      <c r="AHU60" s="221"/>
      <c r="AHV60" s="221"/>
      <c r="AHW60" s="221"/>
      <c r="AHX60" s="221"/>
      <c r="AHY60" s="221"/>
      <c r="AHZ60" s="221"/>
      <c r="AIA60" s="221"/>
      <c r="AIB60" s="221"/>
      <c r="AIC60" s="221"/>
      <c r="AID60" s="221"/>
      <c r="AIE60" s="221"/>
      <c r="AIF60" s="221"/>
      <c r="AIG60" s="221"/>
      <c r="AIH60" s="221"/>
      <c r="AII60" s="221"/>
      <c r="AIJ60" s="221"/>
      <c r="AIK60" s="221"/>
      <c r="AIL60" s="221"/>
      <c r="AIM60" s="221"/>
      <c r="AIN60" s="221"/>
      <c r="AIO60" s="221"/>
      <c r="AIP60" s="221"/>
      <c r="AIQ60" s="221"/>
      <c r="AIR60" s="221"/>
      <c r="AIS60" s="221"/>
      <c r="AIT60" s="221"/>
      <c r="AIU60" s="221"/>
      <c r="AIV60" s="221"/>
      <c r="AIW60" s="221"/>
      <c r="AIX60" s="221"/>
      <c r="AIY60" s="221"/>
      <c r="AIZ60" s="221"/>
      <c r="AJA60" s="221"/>
      <c r="AJB60" s="221"/>
      <c r="AJC60" s="221"/>
      <c r="AJD60" s="221"/>
      <c r="AJE60" s="221"/>
      <c r="AJF60" s="221"/>
      <c r="AJG60" s="221"/>
      <c r="AJH60" s="221"/>
      <c r="AJI60" s="221"/>
      <c r="AJJ60" s="221"/>
      <c r="AJK60" s="221"/>
      <c r="AJL60" s="221"/>
      <c r="AJM60" s="221"/>
      <c r="AJN60" s="221"/>
      <c r="AJO60" s="221"/>
      <c r="AJP60" s="221"/>
      <c r="AJQ60" s="221"/>
      <c r="AJR60" s="221"/>
      <c r="AJS60" s="221"/>
      <c r="AJT60" s="221"/>
      <c r="AJU60" s="221"/>
      <c r="AJV60" s="221"/>
      <c r="AJW60" s="221"/>
      <c r="AJX60" s="221"/>
      <c r="AJY60" s="221"/>
      <c r="AJZ60" s="221"/>
      <c r="AKA60" s="221"/>
      <c r="AKB60" s="221"/>
      <c r="AKC60" s="221"/>
      <c r="AKD60" s="221"/>
      <c r="AKE60" s="221"/>
      <c r="AKF60" s="221"/>
      <c r="AKG60" s="221"/>
      <c r="AKH60" s="221"/>
      <c r="AKI60" s="221"/>
      <c r="AKJ60" s="221"/>
      <c r="AKK60" s="221"/>
      <c r="AKL60" s="221"/>
      <c r="AKM60" s="221"/>
      <c r="AKN60" s="221"/>
      <c r="AKO60" s="221"/>
      <c r="AKP60" s="221"/>
      <c r="AKQ60" s="221"/>
      <c r="AKR60" s="221"/>
      <c r="AKS60" s="221"/>
      <c r="AKT60" s="221"/>
      <c r="AKU60" s="221"/>
      <c r="AKV60" s="221"/>
      <c r="AKW60" s="221"/>
      <c r="AKX60" s="221"/>
      <c r="AKY60" s="221"/>
      <c r="AKZ60" s="221"/>
      <c r="ALA60" s="221"/>
      <c r="ALB60" s="221"/>
      <c r="ALC60" s="221"/>
      <c r="ALD60" s="221"/>
      <c r="ALE60" s="221"/>
      <c r="ALF60" s="221"/>
      <c r="ALG60" s="221"/>
      <c r="ALH60" s="221"/>
      <c r="ALI60" s="221"/>
      <c r="ALJ60" s="221"/>
      <c r="ALK60" s="221"/>
      <c r="ALL60" s="221"/>
      <c r="ALM60" s="221"/>
      <c r="ALN60" s="221"/>
      <c r="ALO60" s="221"/>
      <c r="ALP60" s="221"/>
      <c r="ALQ60" s="221"/>
      <c r="ALR60" s="221"/>
      <c r="ALS60" s="221"/>
      <c r="ALT60" s="221"/>
      <c r="ALU60" s="221"/>
      <c r="ALV60" s="221"/>
      <c r="ALW60" s="221"/>
      <c r="ALX60" s="221"/>
      <c r="ALY60" s="221"/>
      <c r="ALZ60" s="221"/>
      <c r="AMA60" s="221"/>
      <c r="AMB60" s="221"/>
      <c r="AMC60" s="221"/>
      <c r="AMD60" s="221"/>
      <c r="AME60" s="221"/>
      <c r="AMF60" s="221"/>
      <c r="AMG60" s="221"/>
      <c r="AMH60" s="221"/>
      <c r="AMI60" s="221"/>
      <c r="AMJ60" s="221"/>
      <c r="AMK60" s="221"/>
    </row>
    <row r="61" spans="1:1025" s="225" customFormat="1" x14ac:dyDescent="0.25">
      <c r="A61" s="221" t="s">
        <v>180</v>
      </c>
      <c r="B61" s="221" t="s">
        <v>230</v>
      </c>
      <c r="C61" s="227" t="str">
        <f>'common foods'!$D$103</f>
        <v>05088</v>
      </c>
      <c r="D61" s="232">
        <v>345</v>
      </c>
      <c r="E61" s="232">
        <v>0.5</v>
      </c>
      <c r="F61" s="232">
        <v>0</v>
      </c>
      <c r="G61" s="232">
        <v>11.8</v>
      </c>
      <c r="H61" s="232">
        <v>4</v>
      </c>
      <c r="I61" s="232">
        <v>4.7</v>
      </c>
      <c r="J61" s="232">
        <v>5.2</v>
      </c>
      <c r="K61" s="232">
        <v>300</v>
      </c>
      <c r="L61" s="221" t="s">
        <v>432</v>
      </c>
      <c r="M61" s="221" t="s">
        <v>445</v>
      </c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1"/>
      <c r="AP61" s="221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21"/>
      <c r="CD61" s="221"/>
      <c r="CE61" s="221"/>
      <c r="CF61" s="221"/>
      <c r="CG61" s="221"/>
      <c r="CH61" s="221"/>
      <c r="CI61" s="221"/>
      <c r="CJ61" s="221"/>
      <c r="CK61" s="221"/>
      <c r="CL61" s="221"/>
      <c r="CM61" s="221"/>
      <c r="CN61" s="221"/>
      <c r="CO61" s="221"/>
      <c r="CP61" s="221"/>
      <c r="CQ61" s="221"/>
      <c r="CR61" s="221"/>
      <c r="CS61" s="221"/>
      <c r="CT61" s="221"/>
      <c r="CU61" s="221"/>
      <c r="CV61" s="221"/>
      <c r="CW61" s="221"/>
      <c r="CX61" s="221"/>
      <c r="CY61" s="221"/>
      <c r="CZ61" s="221"/>
      <c r="DA61" s="221"/>
      <c r="DB61" s="221"/>
      <c r="DC61" s="221"/>
      <c r="DD61" s="221"/>
      <c r="DE61" s="221"/>
      <c r="DF61" s="221"/>
      <c r="DG61" s="221"/>
      <c r="DH61" s="221"/>
      <c r="DI61" s="221"/>
      <c r="DJ61" s="221"/>
      <c r="DK61" s="221"/>
      <c r="DL61" s="221"/>
      <c r="DM61" s="221"/>
      <c r="DN61" s="221"/>
      <c r="DO61" s="221"/>
      <c r="DP61" s="221"/>
      <c r="DQ61" s="221"/>
      <c r="DR61" s="221"/>
      <c r="DS61" s="221"/>
      <c r="DT61" s="221"/>
      <c r="DU61" s="221"/>
      <c r="DV61" s="221"/>
      <c r="DW61" s="221"/>
      <c r="DX61" s="221"/>
      <c r="DY61" s="221"/>
      <c r="DZ61" s="221"/>
      <c r="EA61" s="221"/>
      <c r="EB61" s="221"/>
      <c r="EC61" s="221"/>
      <c r="ED61" s="221"/>
      <c r="EE61" s="221"/>
      <c r="EF61" s="221"/>
      <c r="EG61" s="221"/>
      <c r="EH61" s="221"/>
      <c r="EI61" s="221"/>
      <c r="EJ61" s="221"/>
      <c r="EK61" s="221"/>
      <c r="EL61" s="221"/>
      <c r="EM61" s="221"/>
      <c r="EN61" s="221"/>
      <c r="EO61" s="221"/>
      <c r="EP61" s="221"/>
      <c r="EQ61" s="221"/>
      <c r="ER61" s="221"/>
      <c r="ES61" s="221"/>
      <c r="ET61" s="221"/>
      <c r="EU61" s="221"/>
      <c r="EV61" s="221"/>
      <c r="EW61" s="221"/>
      <c r="EX61" s="221"/>
      <c r="EY61" s="221"/>
      <c r="EZ61" s="221"/>
      <c r="FA61" s="221"/>
      <c r="FB61" s="221"/>
      <c r="FC61" s="221"/>
      <c r="FD61" s="221"/>
      <c r="FE61" s="221"/>
      <c r="FF61" s="221"/>
      <c r="FG61" s="221"/>
      <c r="FH61" s="221"/>
      <c r="FI61" s="221"/>
      <c r="FJ61" s="221"/>
      <c r="FK61" s="221"/>
      <c r="FL61" s="221"/>
      <c r="FM61" s="221"/>
      <c r="FN61" s="221"/>
      <c r="FO61" s="221"/>
      <c r="FP61" s="221"/>
      <c r="FQ61" s="221"/>
      <c r="FR61" s="221"/>
      <c r="FS61" s="221"/>
      <c r="FT61" s="221"/>
      <c r="FU61" s="221"/>
      <c r="FV61" s="221"/>
      <c r="FW61" s="221"/>
      <c r="FX61" s="221"/>
      <c r="FY61" s="221"/>
      <c r="FZ61" s="221"/>
      <c r="GA61" s="221"/>
      <c r="GB61" s="221"/>
      <c r="GC61" s="221"/>
      <c r="GD61" s="221"/>
      <c r="GE61" s="221"/>
      <c r="GF61" s="221"/>
      <c r="GG61" s="221"/>
      <c r="GH61" s="221"/>
      <c r="GI61" s="221"/>
      <c r="GJ61" s="221"/>
      <c r="GK61" s="221"/>
      <c r="GL61" s="221"/>
      <c r="GM61" s="221"/>
      <c r="GN61" s="221"/>
      <c r="GO61" s="221"/>
      <c r="GP61" s="221"/>
      <c r="GQ61" s="221"/>
      <c r="GR61" s="221"/>
      <c r="GS61" s="221"/>
      <c r="GT61" s="221"/>
      <c r="GU61" s="221"/>
      <c r="GV61" s="221"/>
      <c r="GW61" s="221"/>
      <c r="GX61" s="221"/>
      <c r="GY61" s="221"/>
      <c r="GZ61" s="221"/>
      <c r="HA61" s="221"/>
      <c r="HB61" s="221"/>
      <c r="HC61" s="221"/>
      <c r="HD61" s="221"/>
      <c r="HE61" s="221"/>
      <c r="HF61" s="221"/>
      <c r="HG61" s="221"/>
      <c r="HH61" s="221"/>
      <c r="HI61" s="221"/>
      <c r="HJ61" s="221"/>
      <c r="HK61" s="221"/>
      <c r="HL61" s="221"/>
      <c r="HM61" s="221"/>
      <c r="HN61" s="221"/>
      <c r="HO61" s="221"/>
      <c r="HP61" s="221"/>
      <c r="HQ61" s="221"/>
      <c r="HR61" s="221"/>
      <c r="HS61" s="221"/>
      <c r="HT61" s="221"/>
      <c r="HU61" s="221"/>
      <c r="HV61" s="221"/>
      <c r="HW61" s="221"/>
      <c r="HX61" s="221"/>
      <c r="HY61" s="221"/>
      <c r="HZ61" s="221"/>
      <c r="IA61" s="221"/>
      <c r="IB61" s="221"/>
      <c r="IC61" s="221"/>
      <c r="ID61" s="221"/>
      <c r="IE61" s="221"/>
      <c r="IF61" s="221"/>
      <c r="IG61" s="221"/>
      <c r="IH61" s="221"/>
      <c r="II61" s="221"/>
      <c r="IJ61" s="221"/>
      <c r="IK61" s="221"/>
      <c r="IL61" s="221"/>
      <c r="IM61" s="221"/>
      <c r="IN61" s="221"/>
      <c r="IO61" s="221"/>
      <c r="IP61" s="221"/>
      <c r="IQ61" s="221"/>
      <c r="IR61" s="221"/>
      <c r="IS61" s="221"/>
      <c r="IT61" s="221"/>
      <c r="IU61" s="221"/>
      <c r="IV61" s="221"/>
      <c r="IW61" s="221"/>
      <c r="IX61" s="221"/>
      <c r="IY61" s="221"/>
      <c r="IZ61" s="221"/>
      <c r="JA61" s="221"/>
      <c r="JB61" s="221"/>
      <c r="JC61" s="221"/>
      <c r="JD61" s="221"/>
      <c r="JE61" s="221"/>
      <c r="JF61" s="221"/>
      <c r="JG61" s="221"/>
      <c r="JH61" s="221"/>
      <c r="JI61" s="221"/>
      <c r="JJ61" s="221"/>
      <c r="JK61" s="221"/>
      <c r="JL61" s="221"/>
      <c r="JM61" s="221"/>
      <c r="JN61" s="221"/>
      <c r="JO61" s="221"/>
      <c r="JP61" s="221"/>
      <c r="JQ61" s="221"/>
      <c r="JR61" s="221"/>
      <c r="JS61" s="221"/>
      <c r="JT61" s="221"/>
      <c r="JU61" s="221"/>
      <c r="JV61" s="221"/>
      <c r="JW61" s="221"/>
      <c r="JX61" s="221"/>
      <c r="JY61" s="221"/>
      <c r="JZ61" s="221"/>
      <c r="KA61" s="221"/>
      <c r="KB61" s="221"/>
      <c r="KC61" s="221"/>
      <c r="KD61" s="221"/>
      <c r="KE61" s="221"/>
      <c r="KF61" s="221"/>
      <c r="KG61" s="221"/>
      <c r="KH61" s="221"/>
      <c r="KI61" s="221"/>
      <c r="KJ61" s="221"/>
      <c r="KK61" s="221"/>
      <c r="KL61" s="221"/>
      <c r="KM61" s="221"/>
      <c r="KN61" s="221"/>
      <c r="KO61" s="221"/>
      <c r="KP61" s="221"/>
      <c r="KQ61" s="221"/>
      <c r="KR61" s="221"/>
      <c r="KS61" s="221"/>
      <c r="KT61" s="221"/>
      <c r="KU61" s="221"/>
      <c r="KV61" s="221"/>
      <c r="KW61" s="221"/>
      <c r="KX61" s="221"/>
      <c r="KY61" s="221"/>
      <c r="KZ61" s="221"/>
      <c r="LA61" s="221"/>
      <c r="LB61" s="221"/>
      <c r="LC61" s="221"/>
      <c r="LD61" s="221"/>
      <c r="LE61" s="221"/>
      <c r="LF61" s="221"/>
      <c r="LG61" s="221"/>
      <c r="LH61" s="221"/>
      <c r="LI61" s="221"/>
      <c r="LJ61" s="221"/>
      <c r="LK61" s="221"/>
      <c r="LL61" s="221"/>
      <c r="LM61" s="221"/>
      <c r="LN61" s="221"/>
      <c r="LO61" s="221"/>
      <c r="LP61" s="221"/>
      <c r="LQ61" s="221"/>
      <c r="LR61" s="221"/>
      <c r="LS61" s="221"/>
      <c r="LT61" s="221"/>
      <c r="LU61" s="221"/>
      <c r="LV61" s="221"/>
      <c r="LW61" s="221"/>
      <c r="LX61" s="221"/>
      <c r="LY61" s="221"/>
      <c r="LZ61" s="221"/>
      <c r="MA61" s="221"/>
      <c r="MB61" s="221"/>
      <c r="MC61" s="221"/>
      <c r="MD61" s="221"/>
      <c r="ME61" s="221"/>
      <c r="MF61" s="221"/>
      <c r="MG61" s="221"/>
      <c r="MH61" s="221"/>
      <c r="MI61" s="221"/>
      <c r="MJ61" s="221"/>
      <c r="MK61" s="221"/>
      <c r="ML61" s="221"/>
      <c r="MM61" s="221"/>
      <c r="MN61" s="221"/>
      <c r="MO61" s="221"/>
      <c r="MP61" s="221"/>
      <c r="MQ61" s="221"/>
      <c r="MR61" s="221"/>
      <c r="MS61" s="221"/>
      <c r="MT61" s="221"/>
      <c r="MU61" s="221"/>
      <c r="MV61" s="221"/>
      <c r="MW61" s="221"/>
      <c r="MX61" s="221"/>
      <c r="MY61" s="221"/>
      <c r="MZ61" s="221"/>
      <c r="NA61" s="221"/>
      <c r="NB61" s="221"/>
      <c r="NC61" s="221"/>
      <c r="ND61" s="221"/>
      <c r="NE61" s="221"/>
      <c r="NF61" s="221"/>
      <c r="NG61" s="221"/>
      <c r="NH61" s="221"/>
      <c r="NI61" s="221"/>
      <c r="NJ61" s="221"/>
      <c r="NK61" s="221"/>
      <c r="NL61" s="221"/>
      <c r="NM61" s="221"/>
      <c r="NN61" s="221"/>
      <c r="NO61" s="221"/>
      <c r="NP61" s="221"/>
      <c r="NQ61" s="221"/>
      <c r="NR61" s="221"/>
      <c r="NS61" s="221"/>
      <c r="NT61" s="221"/>
      <c r="NU61" s="221"/>
      <c r="NV61" s="221"/>
      <c r="NW61" s="221"/>
      <c r="NX61" s="221"/>
      <c r="NY61" s="221"/>
      <c r="NZ61" s="221"/>
      <c r="OA61" s="221"/>
      <c r="OB61" s="221"/>
      <c r="OC61" s="221"/>
      <c r="OD61" s="221"/>
      <c r="OE61" s="221"/>
      <c r="OF61" s="221"/>
      <c r="OG61" s="221"/>
      <c r="OH61" s="221"/>
      <c r="OI61" s="221"/>
      <c r="OJ61" s="221"/>
      <c r="OK61" s="221"/>
      <c r="OL61" s="221"/>
      <c r="OM61" s="221"/>
      <c r="ON61" s="221"/>
      <c r="OO61" s="221"/>
      <c r="OP61" s="221"/>
      <c r="OQ61" s="221"/>
      <c r="OR61" s="221"/>
      <c r="OS61" s="221"/>
      <c r="OT61" s="221"/>
      <c r="OU61" s="221"/>
      <c r="OV61" s="221"/>
      <c r="OW61" s="221"/>
      <c r="OX61" s="221"/>
      <c r="OY61" s="221"/>
      <c r="OZ61" s="221"/>
      <c r="PA61" s="221"/>
      <c r="PB61" s="221"/>
      <c r="PC61" s="221"/>
      <c r="PD61" s="221"/>
      <c r="PE61" s="221"/>
      <c r="PF61" s="221"/>
      <c r="PG61" s="221"/>
      <c r="PH61" s="221"/>
      <c r="PI61" s="221"/>
      <c r="PJ61" s="221"/>
      <c r="PK61" s="221"/>
      <c r="PL61" s="221"/>
      <c r="PM61" s="221"/>
      <c r="PN61" s="221"/>
      <c r="PO61" s="221"/>
      <c r="PP61" s="221"/>
      <c r="PQ61" s="221"/>
      <c r="PR61" s="221"/>
      <c r="PS61" s="221"/>
      <c r="PT61" s="221"/>
      <c r="PU61" s="221"/>
      <c r="PV61" s="221"/>
      <c r="PW61" s="221"/>
      <c r="PX61" s="221"/>
      <c r="PY61" s="221"/>
      <c r="PZ61" s="221"/>
      <c r="QA61" s="221"/>
      <c r="QB61" s="221"/>
      <c r="QC61" s="221"/>
      <c r="QD61" s="221"/>
      <c r="QE61" s="221"/>
      <c r="QF61" s="221"/>
      <c r="QG61" s="221"/>
      <c r="QH61" s="221"/>
      <c r="QI61" s="221"/>
      <c r="QJ61" s="221"/>
      <c r="QK61" s="221"/>
      <c r="QL61" s="221"/>
      <c r="QM61" s="221"/>
      <c r="QN61" s="221"/>
      <c r="QO61" s="221"/>
      <c r="QP61" s="221"/>
      <c r="QQ61" s="221"/>
      <c r="QR61" s="221"/>
      <c r="QS61" s="221"/>
      <c r="QT61" s="221"/>
      <c r="QU61" s="221"/>
      <c r="QV61" s="221"/>
      <c r="QW61" s="221"/>
      <c r="QX61" s="221"/>
      <c r="QY61" s="221"/>
      <c r="QZ61" s="221"/>
      <c r="RA61" s="221"/>
      <c r="RB61" s="221"/>
      <c r="RC61" s="221"/>
      <c r="RD61" s="221"/>
      <c r="RE61" s="221"/>
      <c r="RF61" s="221"/>
      <c r="RG61" s="221"/>
      <c r="RH61" s="221"/>
      <c r="RI61" s="221"/>
      <c r="RJ61" s="221"/>
      <c r="RK61" s="221"/>
      <c r="RL61" s="221"/>
      <c r="RM61" s="221"/>
      <c r="RN61" s="221"/>
      <c r="RO61" s="221"/>
      <c r="RP61" s="221"/>
      <c r="RQ61" s="221"/>
      <c r="RR61" s="221"/>
      <c r="RS61" s="221"/>
      <c r="RT61" s="221"/>
      <c r="RU61" s="221"/>
      <c r="RV61" s="221"/>
      <c r="RW61" s="221"/>
      <c r="RX61" s="221"/>
      <c r="RY61" s="221"/>
      <c r="RZ61" s="221"/>
      <c r="SA61" s="221"/>
      <c r="SB61" s="221"/>
      <c r="SC61" s="221"/>
      <c r="SD61" s="221"/>
      <c r="SE61" s="221"/>
      <c r="SF61" s="221"/>
      <c r="SG61" s="221"/>
      <c r="SH61" s="221"/>
      <c r="SI61" s="221"/>
      <c r="SJ61" s="221"/>
      <c r="SK61" s="221"/>
      <c r="SL61" s="221"/>
      <c r="SM61" s="221"/>
      <c r="SN61" s="221"/>
      <c r="SO61" s="221"/>
      <c r="SP61" s="221"/>
      <c r="SQ61" s="221"/>
      <c r="SR61" s="221"/>
      <c r="SS61" s="221"/>
      <c r="ST61" s="221"/>
      <c r="SU61" s="221"/>
      <c r="SV61" s="221"/>
      <c r="SW61" s="221"/>
      <c r="SX61" s="221"/>
      <c r="SY61" s="221"/>
      <c r="SZ61" s="221"/>
      <c r="TA61" s="221"/>
      <c r="TB61" s="221"/>
      <c r="TC61" s="221"/>
      <c r="TD61" s="221"/>
      <c r="TE61" s="221"/>
      <c r="TF61" s="221"/>
      <c r="TG61" s="221"/>
      <c r="TH61" s="221"/>
      <c r="TI61" s="221"/>
      <c r="TJ61" s="221"/>
      <c r="TK61" s="221"/>
      <c r="TL61" s="221"/>
      <c r="TM61" s="221"/>
      <c r="TN61" s="221"/>
      <c r="TO61" s="221"/>
      <c r="TP61" s="221"/>
      <c r="TQ61" s="221"/>
      <c r="TR61" s="221"/>
      <c r="TS61" s="221"/>
      <c r="TT61" s="221"/>
      <c r="TU61" s="221"/>
      <c r="TV61" s="221"/>
      <c r="TW61" s="221"/>
      <c r="TX61" s="221"/>
      <c r="TY61" s="221"/>
      <c r="TZ61" s="221"/>
      <c r="UA61" s="221"/>
      <c r="UB61" s="221"/>
      <c r="UC61" s="221"/>
      <c r="UD61" s="221"/>
      <c r="UE61" s="221"/>
      <c r="UF61" s="221"/>
      <c r="UG61" s="221"/>
      <c r="UH61" s="221"/>
      <c r="UI61" s="221"/>
      <c r="UJ61" s="221"/>
      <c r="UK61" s="221"/>
      <c r="UL61" s="221"/>
      <c r="UM61" s="221"/>
      <c r="UN61" s="221"/>
      <c r="UO61" s="221"/>
      <c r="UP61" s="221"/>
      <c r="UQ61" s="221"/>
      <c r="UR61" s="221"/>
      <c r="US61" s="221"/>
      <c r="UT61" s="221"/>
      <c r="UU61" s="221"/>
      <c r="UV61" s="221"/>
      <c r="UW61" s="221"/>
      <c r="UX61" s="221"/>
      <c r="UY61" s="221"/>
      <c r="UZ61" s="221"/>
      <c r="VA61" s="221"/>
      <c r="VB61" s="221"/>
      <c r="VC61" s="221"/>
      <c r="VD61" s="221"/>
      <c r="VE61" s="221"/>
      <c r="VF61" s="221"/>
      <c r="VG61" s="221"/>
      <c r="VH61" s="221"/>
      <c r="VI61" s="221"/>
      <c r="VJ61" s="221"/>
      <c r="VK61" s="221"/>
      <c r="VL61" s="221"/>
      <c r="VM61" s="221"/>
      <c r="VN61" s="221"/>
      <c r="VO61" s="221"/>
      <c r="VP61" s="221"/>
      <c r="VQ61" s="221"/>
      <c r="VR61" s="221"/>
      <c r="VS61" s="221"/>
      <c r="VT61" s="221"/>
      <c r="VU61" s="221"/>
      <c r="VV61" s="221"/>
      <c r="VW61" s="221"/>
      <c r="VX61" s="221"/>
      <c r="VY61" s="221"/>
      <c r="VZ61" s="221"/>
      <c r="WA61" s="221"/>
      <c r="WB61" s="221"/>
      <c r="WC61" s="221"/>
      <c r="WD61" s="221"/>
      <c r="WE61" s="221"/>
      <c r="WF61" s="221"/>
      <c r="WG61" s="221"/>
      <c r="WH61" s="221"/>
      <c r="WI61" s="221"/>
      <c r="WJ61" s="221"/>
      <c r="WK61" s="221"/>
      <c r="WL61" s="221"/>
      <c r="WM61" s="221"/>
      <c r="WN61" s="221"/>
      <c r="WO61" s="221"/>
      <c r="WP61" s="221"/>
      <c r="WQ61" s="221"/>
      <c r="WR61" s="221"/>
      <c r="WS61" s="221"/>
      <c r="WT61" s="221"/>
      <c r="WU61" s="221"/>
      <c r="WV61" s="221"/>
      <c r="WW61" s="221"/>
      <c r="WX61" s="221"/>
      <c r="WY61" s="221"/>
      <c r="WZ61" s="221"/>
      <c r="XA61" s="221"/>
      <c r="XB61" s="221"/>
      <c r="XC61" s="221"/>
      <c r="XD61" s="221"/>
      <c r="XE61" s="221"/>
      <c r="XF61" s="221"/>
      <c r="XG61" s="221"/>
      <c r="XH61" s="221"/>
      <c r="XI61" s="221"/>
      <c r="XJ61" s="221"/>
      <c r="XK61" s="221"/>
      <c r="XL61" s="221"/>
      <c r="XM61" s="221"/>
      <c r="XN61" s="221"/>
      <c r="XO61" s="221"/>
      <c r="XP61" s="221"/>
      <c r="XQ61" s="221"/>
      <c r="XR61" s="221"/>
      <c r="XS61" s="221"/>
      <c r="XT61" s="221"/>
      <c r="XU61" s="221"/>
      <c r="XV61" s="221"/>
      <c r="XW61" s="221"/>
      <c r="XX61" s="221"/>
      <c r="XY61" s="221"/>
      <c r="XZ61" s="221"/>
      <c r="YA61" s="221"/>
      <c r="YB61" s="221"/>
      <c r="YC61" s="221"/>
      <c r="YD61" s="221"/>
      <c r="YE61" s="221"/>
      <c r="YF61" s="221"/>
      <c r="YG61" s="221"/>
      <c r="YH61" s="221"/>
      <c r="YI61" s="221"/>
      <c r="YJ61" s="221"/>
      <c r="YK61" s="221"/>
      <c r="YL61" s="221"/>
      <c r="YM61" s="221"/>
      <c r="YN61" s="221"/>
      <c r="YO61" s="221"/>
      <c r="YP61" s="221"/>
      <c r="YQ61" s="221"/>
      <c r="YR61" s="221"/>
      <c r="YS61" s="221"/>
      <c r="YT61" s="221"/>
      <c r="YU61" s="221"/>
      <c r="YV61" s="221"/>
      <c r="YW61" s="221"/>
      <c r="YX61" s="221"/>
      <c r="YY61" s="221"/>
      <c r="YZ61" s="221"/>
      <c r="ZA61" s="221"/>
      <c r="ZB61" s="221"/>
      <c r="ZC61" s="221"/>
      <c r="ZD61" s="221"/>
      <c r="ZE61" s="221"/>
      <c r="ZF61" s="221"/>
      <c r="ZG61" s="221"/>
      <c r="ZH61" s="221"/>
      <c r="ZI61" s="221"/>
      <c r="ZJ61" s="221"/>
      <c r="ZK61" s="221"/>
      <c r="ZL61" s="221"/>
      <c r="ZM61" s="221"/>
      <c r="ZN61" s="221"/>
      <c r="ZO61" s="221"/>
      <c r="ZP61" s="221"/>
      <c r="ZQ61" s="221"/>
      <c r="ZR61" s="221"/>
      <c r="ZS61" s="221"/>
      <c r="ZT61" s="221"/>
      <c r="ZU61" s="221"/>
      <c r="ZV61" s="221"/>
      <c r="ZW61" s="221"/>
      <c r="ZX61" s="221"/>
      <c r="ZY61" s="221"/>
      <c r="ZZ61" s="221"/>
      <c r="AAA61" s="221"/>
      <c r="AAB61" s="221"/>
      <c r="AAC61" s="221"/>
      <c r="AAD61" s="221"/>
      <c r="AAE61" s="221"/>
      <c r="AAF61" s="221"/>
      <c r="AAG61" s="221"/>
      <c r="AAH61" s="221"/>
      <c r="AAI61" s="221"/>
      <c r="AAJ61" s="221"/>
      <c r="AAK61" s="221"/>
      <c r="AAL61" s="221"/>
      <c r="AAM61" s="221"/>
      <c r="AAN61" s="221"/>
      <c r="AAO61" s="221"/>
      <c r="AAP61" s="221"/>
      <c r="AAQ61" s="221"/>
      <c r="AAR61" s="221"/>
      <c r="AAS61" s="221"/>
      <c r="AAT61" s="221"/>
      <c r="AAU61" s="221"/>
      <c r="AAV61" s="221"/>
      <c r="AAW61" s="221"/>
      <c r="AAX61" s="221"/>
      <c r="AAY61" s="221"/>
      <c r="AAZ61" s="221"/>
      <c r="ABA61" s="221"/>
      <c r="ABB61" s="221"/>
      <c r="ABC61" s="221"/>
      <c r="ABD61" s="221"/>
      <c r="ABE61" s="221"/>
      <c r="ABF61" s="221"/>
      <c r="ABG61" s="221"/>
      <c r="ABH61" s="221"/>
      <c r="ABI61" s="221"/>
      <c r="ABJ61" s="221"/>
      <c r="ABK61" s="221"/>
      <c r="ABL61" s="221"/>
      <c r="ABM61" s="221"/>
      <c r="ABN61" s="221"/>
      <c r="ABO61" s="221"/>
      <c r="ABP61" s="221"/>
      <c r="ABQ61" s="221"/>
      <c r="ABR61" s="221"/>
      <c r="ABS61" s="221"/>
      <c r="ABT61" s="221"/>
      <c r="ABU61" s="221"/>
      <c r="ABV61" s="221"/>
      <c r="ABW61" s="221"/>
      <c r="ABX61" s="221"/>
      <c r="ABY61" s="221"/>
      <c r="ABZ61" s="221"/>
      <c r="ACA61" s="221"/>
      <c r="ACB61" s="221"/>
      <c r="ACC61" s="221"/>
      <c r="ACD61" s="221"/>
      <c r="ACE61" s="221"/>
      <c r="ACF61" s="221"/>
      <c r="ACG61" s="221"/>
      <c r="ACH61" s="221"/>
      <c r="ACI61" s="221"/>
      <c r="ACJ61" s="221"/>
      <c r="ACK61" s="221"/>
      <c r="ACL61" s="221"/>
      <c r="ACM61" s="221"/>
      <c r="ACN61" s="221"/>
      <c r="ACO61" s="221"/>
      <c r="ACP61" s="221"/>
      <c r="ACQ61" s="221"/>
      <c r="ACR61" s="221"/>
      <c r="ACS61" s="221"/>
      <c r="ACT61" s="221"/>
      <c r="ACU61" s="221"/>
      <c r="ACV61" s="221"/>
      <c r="ACW61" s="221"/>
      <c r="ACX61" s="221"/>
      <c r="ACY61" s="221"/>
      <c r="ACZ61" s="221"/>
      <c r="ADA61" s="221"/>
      <c r="ADB61" s="221"/>
      <c r="ADC61" s="221"/>
      <c r="ADD61" s="221"/>
      <c r="ADE61" s="221"/>
      <c r="ADF61" s="221"/>
      <c r="ADG61" s="221"/>
      <c r="ADH61" s="221"/>
      <c r="ADI61" s="221"/>
      <c r="ADJ61" s="221"/>
      <c r="ADK61" s="221"/>
      <c r="ADL61" s="221"/>
      <c r="ADM61" s="221"/>
      <c r="ADN61" s="221"/>
      <c r="ADO61" s="221"/>
      <c r="ADP61" s="221"/>
      <c r="ADQ61" s="221"/>
      <c r="ADR61" s="221"/>
      <c r="ADS61" s="221"/>
      <c r="ADT61" s="221"/>
      <c r="ADU61" s="221"/>
      <c r="ADV61" s="221"/>
      <c r="ADW61" s="221"/>
      <c r="ADX61" s="221"/>
      <c r="ADY61" s="221"/>
      <c r="ADZ61" s="221"/>
      <c r="AEA61" s="221"/>
      <c r="AEB61" s="221"/>
      <c r="AEC61" s="221"/>
      <c r="AED61" s="221"/>
      <c r="AEE61" s="221"/>
      <c r="AEF61" s="221"/>
      <c r="AEG61" s="221"/>
      <c r="AEH61" s="221"/>
      <c r="AEI61" s="221"/>
      <c r="AEJ61" s="221"/>
      <c r="AEK61" s="221"/>
      <c r="AEL61" s="221"/>
      <c r="AEM61" s="221"/>
      <c r="AEN61" s="221"/>
      <c r="AEO61" s="221"/>
      <c r="AEP61" s="221"/>
      <c r="AEQ61" s="221"/>
      <c r="AER61" s="221"/>
      <c r="AES61" s="221"/>
      <c r="AET61" s="221"/>
      <c r="AEU61" s="221"/>
      <c r="AEV61" s="221"/>
      <c r="AEW61" s="221"/>
      <c r="AEX61" s="221"/>
      <c r="AEY61" s="221"/>
      <c r="AEZ61" s="221"/>
      <c r="AFA61" s="221"/>
      <c r="AFB61" s="221"/>
      <c r="AFC61" s="221"/>
      <c r="AFD61" s="221"/>
      <c r="AFE61" s="221"/>
      <c r="AFF61" s="221"/>
      <c r="AFG61" s="221"/>
      <c r="AFH61" s="221"/>
      <c r="AFI61" s="221"/>
      <c r="AFJ61" s="221"/>
      <c r="AFK61" s="221"/>
      <c r="AFL61" s="221"/>
      <c r="AFM61" s="221"/>
      <c r="AFN61" s="221"/>
      <c r="AFO61" s="221"/>
      <c r="AFP61" s="221"/>
      <c r="AFQ61" s="221"/>
      <c r="AFR61" s="221"/>
      <c r="AFS61" s="221"/>
      <c r="AFT61" s="221"/>
      <c r="AFU61" s="221"/>
      <c r="AFV61" s="221"/>
      <c r="AFW61" s="221"/>
      <c r="AFX61" s="221"/>
      <c r="AFY61" s="221"/>
      <c r="AFZ61" s="221"/>
      <c r="AGA61" s="221"/>
      <c r="AGB61" s="221"/>
      <c r="AGC61" s="221"/>
      <c r="AGD61" s="221"/>
      <c r="AGE61" s="221"/>
      <c r="AGF61" s="221"/>
      <c r="AGG61" s="221"/>
      <c r="AGH61" s="221"/>
      <c r="AGI61" s="221"/>
      <c r="AGJ61" s="221"/>
      <c r="AGK61" s="221"/>
      <c r="AGL61" s="221"/>
      <c r="AGM61" s="221"/>
      <c r="AGN61" s="221"/>
      <c r="AGO61" s="221"/>
      <c r="AGP61" s="221"/>
      <c r="AGQ61" s="221"/>
      <c r="AGR61" s="221"/>
      <c r="AGS61" s="221"/>
      <c r="AGT61" s="221"/>
      <c r="AGU61" s="221"/>
      <c r="AGV61" s="221"/>
      <c r="AGW61" s="221"/>
      <c r="AGX61" s="221"/>
      <c r="AGY61" s="221"/>
      <c r="AGZ61" s="221"/>
      <c r="AHA61" s="221"/>
      <c r="AHB61" s="221"/>
      <c r="AHC61" s="221"/>
      <c r="AHD61" s="221"/>
      <c r="AHE61" s="221"/>
      <c r="AHF61" s="221"/>
      <c r="AHG61" s="221"/>
      <c r="AHH61" s="221"/>
      <c r="AHI61" s="221"/>
      <c r="AHJ61" s="221"/>
      <c r="AHK61" s="221"/>
      <c r="AHL61" s="221"/>
      <c r="AHM61" s="221"/>
      <c r="AHN61" s="221"/>
      <c r="AHO61" s="221"/>
      <c r="AHP61" s="221"/>
      <c r="AHQ61" s="221"/>
      <c r="AHR61" s="221"/>
      <c r="AHS61" s="221"/>
      <c r="AHT61" s="221"/>
      <c r="AHU61" s="221"/>
      <c r="AHV61" s="221"/>
      <c r="AHW61" s="221"/>
      <c r="AHX61" s="221"/>
      <c r="AHY61" s="221"/>
      <c r="AHZ61" s="221"/>
      <c r="AIA61" s="221"/>
      <c r="AIB61" s="221"/>
      <c r="AIC61" s="221"/>
      <c r="AID61" s="221"/>
      <c r="AIE61" s="221"/>
      <c r="AIF61" s="221"/>
      <c r="AIG61" s="221"/>
      <c r="AIH61" s="221"/>
      <c r="AII61" s="221"/>
      <c r="AIJ61" s="221"/>
      <c r="AIK61" s="221"/>
      <c r="AIL61" s="221"/>
      <c r="AIM61" s="221"/>
      <c r="AIN61" s="221"/>
      <c r="AIO61" s="221"/>
      <c r="AIP61" s="221"/>
      <c r="AIQ61" s="221"/>
      <c r="AIR61" s="221"/>
      <c r="AIS61" s="221"/>
      <c r="AIT61" s="221"/>
      <c r="AIU61" s="221"/>
      <c r="AIV61" s="221"/>
      <c r="AIW61" s="221"/>
      <c r="AIX61" s="221"/>
      <c r="AIY61" s="221"/>
      <c r="AIZ61" s="221"/>
      <c r="AJA61" s="221"/>
      <c r="AJB61" s="221"/>
      <c r="AJC61" s="221"/>
      <c r="AJD61" s="221"/>
      <c r="AJE61" s="221"/>
      <c r="AJF61" s="221"/>
      <c r="AJG61" s="221"/>
      <c r="AJH61" s="221"/>
      <c r="AJI61" s="221"/>
      <c r="AJJ61" s="221"/>
      <c r="AJK61" s="221"/>
      <c r="AJL61" s="221"/>
      <c r="AJM61" s="221"/>
      <c r="AJN61" s="221"/>
      <c r="AJO61" s="221"/>
      <c r="AJP61" s="221"/>
      <c r="AJQ61" s="221"/>
      <c r="AJR61" s="221"/>
      <c r="AJS61" s="221"/>
      <c r="AJT61" s="221"/>
      <c r="AJU61" s="221"/>
      <c r="AJV61" s="221"/>
      <c r="AJW61" s="221"/>
      <c r="AJX61" s="221"/>
      <c r="AJY61" s="221"/>
      <c r="AJZ61" s="221"/>
      <c r="AKA61" s="221"/>
      <c r="AKB61" s="221"/>
      <c r="AKC61" s="221"/>
      <c r="AKD61" s="221"/>
      <c r="AKE61" s="221"/>
      <c r="AKF61" s="221"/>
      <c r="AKG61" s="221"/>
      <c r="AKH61" s="221"/>
      <c r="AKI61" s="221"/>
      <c r="AKJ61" s="221"/>
      <c r="AKK61" s="221"/>
      <c r="AKL61" s="221"/>
      <c r="AKM61" s="221"/>
      <c r="AKN61" s="221"/>
      <c r="AKO61" s="221"/>
      <c r="AKP61" s="221"/>
      <c r="AKQ61" s="221"/>
      <c r="AKR61" s="221"/>
      <c r="AKS61" s="221"/>
      <c r="AKT61" s="221"/>
      <c r="AKU61" s="221"/>
      <c r="AKV61" s="221"/>
      <c r="AKW61" s="221"/>
      <c r="AKX61" s="221"/>
      <c r="AKY61" s="221"/>
      <c r="AKZ61" s="221"/>
      <c r="ALA61" s="221"/>
      <c r="ALB61" s="221"/>
      <c r="ALC61" s="221"/>
      <c r="ALD61" s="221"/>
      <c r="ALE61" s="221"/>
      <c r="ALF61" s="221"/>
      <c r="ALG61" s="221"/>
      <c r="ALH61" s="221"/>
      <c r="ALI61" s="221"/>
      <c r="ALJ61" s="221"/>
      <c r="ALK61" s="221"/>
      <c r="ALL61" s="221"/>
      <c r="ALM61" s="221"/>
      <c r="ALN61" s="221"/>
      <c r="ALO61" s="221"/>
      <c r="ALP61" s="221"/>
      <c r="ALQ61" s="221"/>
      <c r="ALR61" s="221"/>
      <c r="ALS61" s="221"/>
      <c r="ALT61" s="221"/>
      <c r="ALU61" s="221"/>
      <c r="ALV61" s="221"/>
      <c r="ALW61" s="221"/>
      <c r="ALX61" s="221"/>
      <c r="ALY61" s="221"/>
      <c r="ALZ61" s="221"/>
      <c r="AMA61" s="221"/>
      <c r="AMB61" s="221"/>
      <c r="AMC61" s="221"/>
      <c r="AMD61" s="221"/>
      <c r="AME61" s="221"/>
      <c r="AMF61" s="221"/>
      <c r="AMG61" s="221"/>
      <c r="AMH61" s="221"/>
      <c r="AMI61" s="221"/>
      <c r="AMJ61" s="221"/>
      <c r="AMK61" s="221"/>
    </row>
    <row r="62" spans="1:1025" s="228" customFormat="1" x14ac:dyDescent="0.25">
      <c r="A62" s="228" t="s">
        <v>369</v>
      </c>
      <c r="B62" s="228" t="s">
        <v>384</v>
      </c>
      <c r="C62" s="229" t="str">
        <f>'common foods'!$D$183</f>
        <v>10117</v>
      </c>
      <c r="D62" s="230">
        <v>850</v>
      </c>
      <c r="E62" s="230">
        <v>6.5</v>
      </c>
      <c r="F62" s="230">
        <v>1.5</v>
      </c>
      <c r="G62" s="230">
        <v>31.5</v>
      </c>
      <c r="H62" s="230">
        <v>5.8</v>
      </c>
      <c r="I62" s="230">
        <v>0.7</v>
      </c>
      <c r="J62" s="230">
        <v>4.2</v>
      </c>
      <c r="K62" s="230">
        <v>280</v>
      </c>
      <c r="L62" s="228" t="s">
        <v>432</v>
      </c>
    </row>
    <row r="63" spans="1:1025" s="228" customFormat="1" x14ac:dyDescent="0.25">
      <c r="A63" s="221" t="s">
        <v>106</v>
      </c>
      <c r="B63" s="221" t="s">
        <v>131</v>
      </c>
      <c r="C63" s="227" t="str">
        <f>'common foods'!$D$59</f>
        <v>03054</v>
      </c>
      <c r="D63" s="227">
        <v>501</v>
      </c>
      <c r="E63" s="227">
        <v>0.44</v>
      </c>
      <c r="F63" s="227">
        <v>0.11799999999999999</v>
      </c>
      <c r="G63" s="227">
        <v>25.3</v>
      </c>
      <c r="H63" s="227">
        <v>0</v>
      </c>
      <c r="I63" s="227">
        <v>0.7</v>
      </c>
      <c r="J63" s="227">
        <v>3.21</v>
      </c>
      <c r="K63" s="227">
        <v>0.85</v>
      </c>
      <c r="L63" s="221" t="s">
        <v>434</v>
      </c>
      <c r="M63" s="221"/>
    </row>
    <row r="64" spans="1:1025" s="228" customFormat="1" x14ac:dyDescent="0.25">
      <c r="A64" s="228" t="s">
        <v>334</v>
      </c>
      <c r="B64" s="228" t="s">
        <v>341</v>
      </c>
      <c r="C64" s="229" t="str">
        <f>'common foods'!D161</f>
        <v>08105</v>
      </c>
      <c r="D64" s="230">
        <v>210</v>
      </c>
      <c r="E64" s="230">
        <v>0.2</v>
      </c>
      <c r="F64" s="230">
        <v>0</v>
      </c>
      <c r="G64" s="230">
        <v>4</v>
      </c>
      <c r="H64" s="230">
        <v>3.9</v>
      </c>
      <c r="I64" s="230">
        <v>0.8</v>
      </c>
      <c r="J64" s="230">
        <v>5.7</v>
      </c>
      <c r="K64" s="230">
        <v>6100</v>
      </c>
    </row>
    <row r="65" spans="1:1025" s="225" customFormat="1" x14ac:dyDescent="0.25">
      <c r="A65" s="228" t="s">
        <v>334</v>
      </c>
      <c r="B65" s="228" t="s">
        <v>343</v>
      </c>
      <c r="C65" s="229" t="str">
        <f>'common foods'!D162</f>
        <v>08106</v>
      </c>
      <c r="D65" s="230">
        <v>182</v>
      </c>
      <c r="E65" s="230">
        <v>0.2</v>
      </c>
      <c r="F65" s="230">
        <v>0</v>
      </c>
      <c r="G65" s="230">
        <v>3.2</v>
      </c>
      <c r="H65" s="230">
        <v>2.9</v>
      </c>
      <c r="I65" s="230">
        <v>0.8</v>
      </c>
      <c r="J65" s="230">
        <v>4.3</v>
      </c>
      <c r="K65" s="230">
        <v>3600</v>
      </c>
      <c r="L65" s="228"/>
      <c r="M65" s="228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21"/>
      <c r="CD65" s="221"/>
      <c r="CE65" s="221"/>
      <c r="CF65" s="221"/>
      <c r="CG65" s="221"/>
      <c r="CH65" s="221"/>
      <c r="CI65" s="221"/>
      <c r="CJ65" s="221"/>
      <c r="CK65" s="221"/>
      <c r="CL65" s="221"/>
      <c r="CM65" s="221"/>
      <c r="CN65" s="221"/>
      <c r="CO65" s="221"/>
      <c r="CP65" s="221"/>
      <c r="CQ65" s="221"/>
      <c r="CR65" s="221"/>
      <c r="CS65" s="221"/>
      <c r="CT65" s="221"/>
      <c r="CU65" s="221"/>
      <c r="CV65" s="221"/>
      <c r="CW65" s="221"/>
      <c r="CX65" s="221"/>
      <c r="CY65" s="221"/>
      <c r="CZ65" s="221"/>
      <c r="DA65" s="221"/>
      <c r="DB65" s="221"/>
      <c r="DC65" s="221"/>
      <c r="DD65" s="221"/>
      <c r="DE65" s="221"/>
      <c r="DF65" s="221"/>
      <c r="DG65" s="221"/>
      <c r="DH65" s="221"/>
      <c r="DI65" s="221"/>
      <c r="DJ65" s="221"/>
      <c r="DK65" s="221"/>
      <c r="DL65" s="221"/>
      <c r="DM65" s="221"/>
      <c r="DN65" s="221"/>
      <c r="DO65" s="221"/>
      <c r="DP65" s="221"/>
      <c r="DQ65" s="221"/>
      <c r="DR65" s="221"/>
      <c r="DS65" s="221"/>
      <c r="DT65" s="221"/>
      <c r="DU65" s="221"/>
      <c r="DV65" s="221"/>
      <c r="DW65" s="221"/>
      <c r="DX65" s="221"/>
      <c r="DY65" s="221"/>
      <c r="DZ65" s="221"/>
      <c r="EA65" s="221"/>
      <c r="EB65" s="221"/>
      <c r="EC65" s="221"/>
      <c r="ED65" s="221"/>
      <c r="EE65" s="221"/>
      <c r="EF65" s="221"/>
      <c r="EG65" s="221"/>
      <c r="EH65" s="221"/>
      <c r="EI65" s="221"/>
      <c r="EJ65" s="221"/>
      <c r="EK65" s="221"/>
      <c r="EL65" s="221"/>
      <c r="EM65" s="221"/>
      <c r="EN65" s="221"/>
      <c r="EO65" s="221"/>
      <c r="EP65" s="221"/>
      <c r="EQ65" s="221"/>
      <c r="ER65" s="221"/>
      <c r="ES65" s="221"/>
      <c r="ET65" s="221"/>
      <c r="EU65" s="221"/>
      <c r="EV65" s="221"/>
      <c r="EW65" s="221"/>
      <c r="EX65" s="221"/>
      <c r="EY65" s="221"/>
      <c r="EZ65" s="221"/>
      <c r="FA65" s="221"/>
      <c r="FB65" s="221"/>
      <c r="FC65" s="221"/>
      <c r="FD65" s="221"/>
      <c r="FE65" s="221"/>
      <c r="FF65" s="221"/>
      <c r="FG65" s="221"/>
      <c r="FH65" s="221"/>
      <c r="FI65" s="221"/>
      <c r="FJ65" s="221"/>
      <c r="FK65" s="221"/>
      <c r="FL65" s="221"/>
      <c r="FM65" s="221"/>
      <c r="FN65" s="221"/>
      <c r="FO65" s="221"/>
      <c r="FP65" s="221"/>
      <c r="FQ65" s="221"/>
      <c r="FR65" s="221"/>
      <c r="FS65" s="221"/>
      <c r="FT65" s="221"/>
      <c r="FU65" s="221"/>
      <c r="FV65" s="221"/>
      <c r="FW65" s="221"/>
      <c r="FX65" s="221"/>
      <c r="FY65" s="221"/>
      <c r="FZ65" s="221"/>
      <c r="GA65" s="221"/>
      <c r="GB65" s="221"/>
      <c r="GC65" s="221"/>
      <c r="GD65" s="221"/>
      <c r="GE65" s="221"/>
      <c r="GF65" s="221"/>
      <c r="GG65" s="221"/>
      <c r="GH65" s="221"/>
      <c r="GI65" s="221"/>
      <c r="GJ65" s="221"/>
      <c r="GK65" s="221"/>
      <c r="GL65" s="221"/>
      <c r="GM65" s="221"/>
      <c r="GN65" s="221"/>
      <c r="GO65" s="221"/>
      <c r="GP65" s="221"/>
      <c r="GQ65" s="221"/>
      <c r="GR65" s="221"/>
      <c r="GS65" s="221"/>
      <c r="GT65" s="221"/>
      <c r="GU65" s="221"/>
      <c r="GV65" s="221"/>
      <c r="GW65" s="221"/>
      <c r="GX65" s="221"/>
      <c r="GY65" s="221"/>
      <c r="GZ65" s="221"/>
      <c r="HA65" s="221"/>
      <c r="HB65" s="221"/>
      <c r="HC65" s="221"/>
      <c r="HD65" s="221"/>
      <c r="HE65" s="221"/>
      <c r="HF65" s="221"/>
      <c r="HG65" s="221"/>
      <c r="HH65" s="221"/>
      <c r="HI65" s="221"/>
      <c r="HJ65" s="221"/>
      <c r="HK65" s="221"/>
      <c r="HL65" s="221"/>
      <c r="HM65" s="221"/>
      <c r="HN65" s="221"/>
      <c r="HO65" s="221"/>
      <c r="HP65" s="221"/>
      <c r="HQ65" s="221"/>
      <c r="HR65" s="221"/>
      <c r="HS65" s="221"/>
      <c r="HT65" s="221"/>
      <c r="HU65" s="221"/>
      <c r="HV65" s="221"/>
      <c r="HW65" s="221"/>
      <c r="HX65" s="221"/>
      <c r="HY65" s="221"/>
      <c r="HZ65" s="221"/>
      <c r="IA65" s="221"/>
      <c r="IB65" s="221"/>
      <c r="IC65" s="221"/>
      <c r="ID65" s="221"/>
      <c r="IE65" s="221"/>
      <c r="IF65" s="221"/>
      <c r="IG65" s="221"/>
      <c r="IH65" s="221"/>
      <c r="II65" s="221"/>
      <c r="IJ65" s="221"/>
      <c r="IK65" s="221"/>
      <c r="IL65" s="221"/>
      <c r="IM65" s="221"/>
      <c r="IN65" s="221"/>
      <c r="IO65" s="221"/>
      <c r="IP65" s="221"/>
      <c r="IQ65" s="221"/>
      <c r="IR65" s="221"/>
      <c r="IS65" s="221"/>
      <c r="IT65" s="221"/>
      <c r="IU65" s="221"/>
      <c r="IV65" s="221"/>
      <c r="IW65" s="221"/>
      <c r="IX65" s="221"/>
      <c r="IY65" s="221"/>
      <c r="IZ65" s="221"/>
      <c r="JA65" s="221"/>
      <c r="JB65" s="221"/>
      <c r="JC65" s="221"/>
      <c r="JD65" s="221"/>
      <c r="JE65" s="221"/>
      <c r="JF65" s="221"/>
      <c r="JG65" s="221"/>
      <c r="JH65" s="221"/>
      <c r="JI65" s="221"/>
      <c r="JJ65" s="221"/>
      <c r="JK65" s="221"/>
      <c r="JL65" s="221"/>
      <c r="JM65" s="221"/>
      <c r="JN65" s="221"/>
      <c r="JO65" s="221"/>
      <c r="JP65" s="221"/>
      <c r="JQ65" s="221"/>
      <c r="JR65" s="221"/>
      <c r="JS65" s="221"/>
      <c r="JT65" s="221"/>
      <c r="JU65" s="221"/>
      <c r="JV65" s="221"/>
      <c r="JW65" s="221"/>
      <c r="JX65" s="221"/>
      <c r="JY65" s="221"/>
      <c r="JZ65" s="221"/>
      <c r="KA65" s="221"/>
      <c r="KB65" s="221"/>
      <c r="KC65" s="221"/>
      <c r="KD65" s="221"/>
      <c r="KE65" s="221"/>
      <c r="KF65" s="221"/>
      <c r="KG65" s="221"/>
      <c r="KH65" s="221"/>
      <c r="KI65" s="221"/>
      <c r="KJ65" s="221"/>
      <c r="KK65" s="221"/>
      <c r="KL65" s="221"/>
      <c r="KM65" s="221"/>
      <c r="KN65" s="221"/>
      <c r="KO65" s="221"/>
      <c r="KP65" s="221"/>
      <c r="KQ65" s="221"/>
      <c r="KR65" s="221"/>
      <c r="KS65" s="221"/>
      <c r="KT65" s="221"/>
      <c r="KU65" s="221"/>
      <c r="KV65" s="221"/>
      <c r="KW65" s="221"/>
      <c r="KX65" s="221"/>
      <c r="KY65" s="221"/>
      <c r="KZ65" s="221"/>
      <c r="LA65" s="221"/>
      <c r="LB65" s="221"/>
      <c r="LC65" s="221"/>
      <c r="LD65" s="221"/>
      <c r="LE65" s="221"/>
      <c r="LF65" s="221"/>
      <c r="LG65" s="221"/>
      <c r="LH65" s="221"/>
      <c r="LI65" s="221"/>
      <c r="LJ65" s="221"/>
      <c r="LK65" s="221"/>
      <c r="LL65" s="221"/>
      <c r="LM65" s="221"/>
      <c r="LN65" s="221"/>
      <c r="LO65" s="221"/>
      <c r="LP65" s="221"/>
      <c r="LQ65" s="221"/>
      <c r="LR65" s="221"/>
      <c r="LS65" s="221"/>
      <c r="LT65" s="221"/>
      <c r="LU65" s="221"/>
      <c r="LV65" s="221"/>
      <c r="LW65" s="221"/>
      <c r="LX65" s="221"/>
      <c r="LY65" s="221"/>
      <c r="LZ65" s="221"/>
      <c r="MA65" s="221"/>
      <c r="MB65" s="221"/>
      <c r="MC65" s="221"/>
      <c r="MD65" s="221"/>
      <c r="ME65" s="221"/>
      <c r="MF65" s="221"/>
      <c r="MG65" s="221"/>
      <c r="MH65" s="221"/>
      <c r="MI65" s="221"/>
      <c r="MJ65" s="221"/>
      <c r="MK65" s="221"/>
      <c r="ML65" s="221"/>
      <c r="MM65" s="221"/>
      <c r="MN65" s="221"/>
      <c r="MO65" s="221"/>
      <c r="MP65" s="221"/>
      <c r="MQ65" s="221"/>
      <c r="MR65" s="221"/>
      <c r="MS65" s="221"/>
      <c r="MT65" s="221"/>
      <c r="MU65" s="221"/>
      <c r="MV65" s="221"/>
      <c r="MW65" s="221"/>
      <c r="MX65" s="221"/>
      <c r="MY65" s="221"/>
      <c r="MZ65" s="221"/>
      <c r="NA65" s="221"/>
      <c r="NB65" s="221"/>
      <c r="NC65" s="221"/>
      <c r="ND65" s="221"/>
      <c r="NE65" s="221"/>
      <c r="NF65" s="221"/>
      <c r="NG65" s="221"/>
      <c r="NH65" s="221"/>
      <c r="NI65" s="221"/>
      <c r="NJ65" s="221"/>
      <c r="NK65" s="221"/>
      <c r="NL65" s="221"/>
      <c r="NM65" s="221"/>
      <c r="NN65" s="221"/>
      <c r="NO65" s="221"/>
      <c r="NP65" s="221"/>
      <c r="NQ65" s="221"/>
      <c r="NR65" s="221"/>
      <c r="NS65" s="221"/>
      <c r="NT65" s="221"/>
      <c r="NU65" s="221"/>
      <c r="NV65" s="221"/>
      <c r="NW65" s="221"/>
      <c r="NX65" s="221"/>
      <c r="NY65" s="221"/>
      <c r="NZ65" s="221"/>
      <c r="OA65" s="221"/>
      <c r="OB65" s="221"/>
      <c r="OC65" s="221"/>
      <c r="OD65" s="221"/>
      <c r="OE65" s="221"/>
      <c r="OF65" s="221"/>
      <c r="OG65" s="221"/>
      <c r="OH65" s="221"/>
      <c r="OI65" s="221"/>
      <c r="OJ65" s="221"/>
      <c r="OK65" s="221"/>
      <c r="OL65" s="221"/>
      <c r="OM65" s="221"/>
      <c r="ON65" s="221"/>
      <c r="OO65" s="221"/>
      <c r="OP65" s="221"/>
      <c r="OQ65" s="221"/>
      <c r="OR65" s="221"/>
      <c r="OS65" s="221"/>
      <c r="OT65" s="221"/>
      <c r="OU65" s="221"/>
      <c r="OV65" s="221"/>
      <c r="OW65" s="221"/>
      <c r="OX65" s="221"/>
      <c r="OY65" s="221"/>
      <c r="OZ65" s="221"/>
      <c r="PA65" s="221"/>
      <c r="PB65" s="221"/>
      <c r="PC65" s="221"/>
      <c r="PD65" s="221"/>
      <c r="PE65" s="221"/>
      <c r="PF65" s="221"/>
      <c r="PG65" s="221"/>
      <c r="PH65" s="221"/>
      <c r="PI65" s="221"/>
      <c r="PJ65" s="221"/>
      <c r="PK65" s="221"/>
      <c r="PL65" s="221"/>
      <c r="PM65" s="221"/>
      <c r="PN65" s="221"/>
      <c r="PO65" s="221"/>
      <c r="PP65" s="221"/>
      <c r="PQ65" s="221"/>
      <c r="PR65" s="221"/>
      <c r="PS65" s="221"/>
      <c r="PT65" s="221"/>
      <c r="PU65" s="221"/>
      <c r="PV65" s="221"/>
      <c r="PW65" s="221"/>
      <c r="PX65" s="221"/>
      <c r="PY65" s="221"/>
      <c r="PZ65" s="221"/>
      <c r="QA65" s="221"/>
      <c r="QB65" s="221"/>
      <c r="QC65" s="221"/>
      <c r="QD65" s="221"/>
      <c r="QE65" s="221"/>
      <c r="QF65" s="221"/>
      <c r="QG65" s="221"/>
      <c r="QH65" s="221"/>
      <c r="QI65" s="221"/>
      <c r="QJ65" s="221"/>
      <c r="QK65" s="221"/>
      <c r="QL65" s="221"/>
      <c r="QM65" s="221"/>
      <c r="QN65" s="221"/>
      <c r="QO65" s="221"/>
      <c r="QP65" s="221"/>
      <c r="QQ65" s="221"/>
      <c r="QR65" s="221"/>
      <c r="QS65" s="221"/>
      <c r="QT65" s="221"/>
      <c r="QU65" s="221"/>
      <c r="QV65" s="221"/>
      <c r="QW65" s="221"/>
      <c r="QX65" s="221"/>
      <c r="QY65" s="221"/>
      <c r="QZ65" s="221"/>
      <c r="RA65" s="221"/>
      <c r="RB65" s="221"/>
      <c r="RC65" s="221"/>
      <c r="RD65" s="221"/>
      <c r="RE65" s="221"/>
      <c r="RF65" s="221"/>
      <c r="RG65" s="221"/>
      <c r="RH65" s="221"/>
      <c r="RI65" s="221"/>
      <c r="RJ65" s="221"/>
      <c r="RK65" s="221"/>
      <c r="RL65" s="221"/>
      <c r="RM65" s="221"/>
      <c r="RN65" s="221"/>
      <c r="RO65" s="221"/>
      <c r="RP65" s="221"/>
      <c r="RQ65" s="221"/>
      <c r="RR65" s="221"/>
      <c r="RS65" s="221"/>
      <c r="RT65" s="221"/>
      <c r="RU65" s="221"/>
      <c r="RV65" s="221"/>
      <c r="RW65" s="221"/>
      <c r="RX65" s="221"/>
      <c r="RY65" s="221"/>
      <c r="RZ65" s="221"/>
      <c r="SA65" s="221"/>
      <c r="SB65" s="221"/>
      <c r="SC65" s="221"/>
      <c r="SD65" s="221"/>
      <c r="SE65" s="221"/>
      <c r="SF65" s="221"/>
      <c r="SG65" s="221"/>
      <c r="SH65" s="221"/>
      <c r="SI65" s="221"/>
      <c r="SJ65" s="221"/>
      <c r="SK65" s="221"/>
      <c r="SL65" s="221"/>
      <c r="SM65" s="221"/>
      <c r="SN65" s="221"/>
      <c r="SO65" s="221"/>
      <c r="SP65" s="221"/>
      <c r="SQ65" s="221"/>
      <c r="SR65" s="221"/>
      <c r="SS65" s="221"/>
      <c r="ST65" s="221"/>
      <c r="SU65" s="221"/>
      <c r="SV65" s="221"/>
      <c r="SW65" s="221"/>
      <c r="SX65" s="221"/>
      <c r="SY65" s="221"/>
      <c r="SZ65" s="221"/>
      <c r="TA65" s="221"/>
      <c r="TB65" s="221"/>
      <c r="TC65" s="221"/>
      <c r="TD65" s="221"/>
      <c r="TE65" s="221"/>
      <c r="TF65" s="221"/>
      <c r="TG65" s="221"/>
      <c r="TH65" s="221"/>
      <c r="TI65" s="221"/>
      <c r="TJ65" s="221"/>
      <c r="TK65" s="221"/>
      <c r="TL65" s="221"/>
      <c r="TM65" s="221"/>
      <c r="TN65" s="221"/>
      <c r="TO65" s="221"/>
      <c r="TP65" s="221"/>
      <c r="TQ65" s="221"/>
      <c r="TR65" s="221"/>
      <c r="TS65" s="221"/>
      <c r="TT65" s="221"/>
      <c r="TU65" s="221"/>
      <c r="TV65" s="221"/>
      <c r="TW65" s="221"/>
      <c r="TX65" s="221"/>
      <c r="TY65" s="221"/>
      <c r="TZ65" s="221"/>
      <c r="UA65" s="221"/>
      <c r="UB65" s="221"/>
      <c r="UC65" s="221"/>
      <c r="UD65" s="221"/>
      <c r="UE65" s="221"/>
      <c r="UF65" s="221"/>
      <c r="UG65" s="221"/>
      <c r="UH65" s="221"/>
      <c r="UI65" s="221"/>
      <c r="UJ65" s="221"/>
      <c r="UK65" s="221"/>
      <c r="UL65" s="221"/>
      <c r="UM65" s="221"/>
      <c r="UN65" s="221"/>
      <c r="UO65" s="221"/>
      <c r="UP65" s="221"/>
      <c r="UQ65" s="221"/>
      <c r="UR65" s="221"/>
      <c r="US65" s="221"/>
      <c r="UT65" s="221"/>
      <c r="UU65" s="221"/>
      <c r="UV65" s="221"/>
      <c r="UW65" s="221"/>
      <c r="UX65" s="221"/>
      <c r="UY65" s="221"/>
      <c r="UZ65" s="221"/>
      <c r="VA65" s="221"/>
      <c r="VB65" s="221"/>
      <c r="VC65" s="221"/>
      <c r="VD65" s="221"/>
      <c r="VE65" s="221"/>
      <c r="VF65" s="221"/>
      <c r="VG65" s="221"/>
      <c r="VH65" s="221"/>
      <c r="VI65" s="221"/>
      <c r="VJ65" s="221"/>
      <c r="VK65" s="221"/>
      <c r="VL65" s="221"/>
      <c r="VM65" s="221"/>
      <c r="VN65" s="221"/>
      <c r="VO65" s="221"/>
      <c r="VP65" s="221"/>
      <c r="VQ65" s="221"/>
      <c r="VR65" s="221"/>
      <c r="VS65" s="221"/>
      <c r="VT65" s="221"/>
      <c r="VU65" s="221"/>
      <c r="VV65" s="221"/>
      <c r="VW65" s="221"/>
      <c r="VX65" s="221"/>
      <c r="VY65" s="221"/>
      <c r="VZ65" s="221"/>
      <c r="WA65" s="221"/>
      <c r="WB65" s="221"/>
      <c r="WC65" s="221"/>
      <c r="WD65" s="221"/>
      <c r="WE65" s="221"/>
      <c r="WF65" s="221"/>
      <c r="WG65" s="221"/>
      <c r="WH65" s="221"/>
      <c r="WI65" s="221"/>
      <c r="WJ65" s="221"/>
      <c r="WK65" s="221"/>
      <c r="WL65" s="221"/>
      <c r="WM65" s="221"/>
      <c r="WN65" s="221"/>
      <c r="WO65" s="221"/>
      <c r="WP65" s="221"/>
      <c r="WQ65" s="221"/>
      <c r="WR65" s="221"/>
      <c r="WS65" s="221"/>
      <c r="WT65" s="221"/>
      <c r="WU65" s="221"/>
      <c r="WV65" s="221"/>
      <c r="WW65" s="221"/>
      <c r="WX65" s="221"/>
      <c r="WY65" s="221"/>
      <c r="WZ65" s="221"/>
      <c r="XA65" s="221"/>
      <c r="XB65" s="221"/>
      <c r="XC65" s="221"/>
      <c r="XD65" s="221"/>
      <c r="XE65" s="221"/>
      <c r="XF65" s="221"/>
      <c r="XG65" s="221"/>
      <c r="XH65" s="221"/>
      <c r="XI65" s="221"/>
      <c r="XJ65" s="221"/>
      <c r="XK65" s="221"/>
      <c r="XL65" s="221"/>
      <c r="XM65" s="221"/>
      <c r="XN65" s="221"/>
      <c r="XO65" s="221"/>
      <c r="XP65" s="221"/>
      <c r="XQ65" s="221"/>
      <c r="XR65" s="221"/>
      <c r="XS65" s="221"/>
      <c r="XT65" s="221"/>
      <c r="XU65" s="221"/>
      <c r="XV65" s="221"/>
      <c r="XW65" s="221"/>
      <c r="XX65" s="221"/>
      <c r="XY65" s="221"/>
      <c r="XZ65" s="221"/>
      <c r="YA65" s="221"/>
      <c r="YB65" s="221"/>
      <c r="YC65" s="221"/>
      <c r="YD65" s="221"/>
      <c r="YE65" s="221"/>
      <c r="YF65" s="221"/>
      <c r="YG65" s="221"/>
      <c r="YH65" s="221"/>
      <c r="YI65" s="221"/>
      <c r="YJ65" s="221"/>
      <c r="YK65" s="221"/>
      <c r="YL65" s="221"/>
      <c r="YM65" s="221"/>
      <c r="YN65" s="221"/>
      <c r="YO65" s="221"/>
      <c r="YP65" s="221"/>
      <c r="YQ65" s="221"/>
      <c r="YR65" s="221"/>
      <c r="YS65" s="221"/>
      <c r="YT65" s="221"/>
      <c r="YU65" s="221"/>
      <c r="YV65" s="221"/>
      <c r="YW65" s="221"/>
      <c r="YX65" s="221"/>
      <c r="YY65" s="221"/>
      <c r="YZ65" s="221"/>
      <c r="ZA65" s="221"/>
      <c r="ZB65" s="221"/>
      <c r="ZC65" s="221"/>
      <c r="ZD65" s="221"/>
      <c r="ZE65" s="221"/>
      <c r="ZF65" s="221"/>
      <c r="ZG65" s="221"/>
      <c r="ZH65" s="221"/>
      <c r="ZI65" s="221"/>
      <c r="ZJ65" s="221"/>
      <c r="ZK65" s="221"/>
      <c r="ZL65" s="221"/>
      <c r="ZM65" s="221"/>
      <c r="ZN65" s="221"/>
      <c r="ZO65" s="221"/>
      <c r="ZP65" s="221"/>
      <c r="ZQ65" s="221"/>
      <c r="ZR65" s="221"/>
      <c r="ZS65" s="221"/>
      <c r="ZT65" s="221"/>
      <c r="ZU65" s="221"/>
      <c r="ZV65" s="221"/>
      <c r="ZW65" s="221"/>
      <c r="ZX65" s="221"/>
      <c r="ZY65" s="221"/>
      <c r="ZZ65" s="221"/>
      <c r="AAA65" s="221"/>
      <c r="AAB65" s="221"/>
      <c r="AAC65" s="221"/>
      <c r="AAD65" s="221"/>
      <c r="AAE65" s="221"/>
      <c r="AAF65" s="221"/>
      <c r="AAG65" s="221"/>
      <c r="AAH65" s="221"/>
      <c r="AAI65" s="221"/>
      <c r="AAJ65" s="221"/>
      <c r="AAK65" s="221"/>
      <c r="AAL65" s="221"/>
      <c r="AAM65" s="221"/>
      <c r="AAN65" s="221"/>
      <c r="AAO65" s="221"/>
      <c r="AAP65" s="221"/>
      <c r="AAQ65" s="221"/>
      <c r="AAR65" s="221"/>
      <c r="AAS65" s="221"/>
      <c r="AAT65" s="221"/>
      <c r="AAU65" s="221"/>
      <c r="AAV65" s="221"/>
      <c r="AAW65" s="221"/>
      <c r="AAX65" s="221"/>
      <c r="AAY65" s="221"/>
      <c r="AAZ65" s="221"/>
      <c r="ABA65" s="221"/>
      <c r="ABB65" s="221"/>
      <c r="ABC65" s="221"/>
      <c r="ABD65" s="221"/>
      <c r="ABE65" s="221"/>
      <c r="ABF65" s="221"/>
      <c r="ABG65" s="221"/>
      <c r="ABH65" s="221"/>
      <c r="ABI65" s="221"/>
      <c r="ABJ65" s="221"/>
      <c r="ABK65" s="221"/>
      <c r="ABL65" s="221"/>
      <c r="ABM65" s="221"/>
      <c r="ABN65" s="221"/>
      <c r="ABO65" s="221"/>
      <c r="ABP65" s="221"/>
      <c r="ABQ65" s="221"/>
      <c r="ABR65" s="221"/>
      <c r="ABS65" s="221"/>
      <c r="ABT65" s="221"/>
      <c r="ABU65" s="221"/>
      <c r="ABV65" s="221"/>
      <c r="ABW65" s="221"/>
      <c r="ABX65" s="221"/>
      <c r="ABY65" s="221"/>
      <c r="ABZ65" s="221"/>
      <c r="ACA65" s="221"/>
      <c r="ACB65" s="221"/>
      <c r="ACC65" s="221"/>
      <c r="ACD65" s="221"/>
      <c r="ACE65" s="221"/>
      <c r="ACF65" s="221"/>
      <c r="ACG65" s="221"/>
      <c r="ACH65" s="221"/>
      <c r="ACI65" s="221"/>
      <c r="ACJ65" s="221"/>
      <c r="ACK65" s="221"/>
      <c r="ACL65" s="221"/>
      <c r="ACM65" s="221"/>
      <c r="ACN65" s="221"/>
      <c r="ACO65" s="221"/>
      <c r="ACP65" s="221"/>
      <c r="ACQ65" s="221"/>
      <c r="ACR65" s="221"/>
      <c r="ACS65" s="221"/>
      <c r="ACT65" s="221"/>
      <c r="ACU65" s="221"/>
      <c r="ACV65" s="221"/>
      <c r="ACW65" s="221"/>
      <c r="ACX65" s="221"/>
      <c r="ACY65" s="221"/>
      <c r="ACZ65" s="221"/>
      <c r="ADA65" s="221"/>
      <c r="ADB65" s="221"/>
      <c r="ADC65" s="221"/>
      <c r="ADD65" s="221"/>
      <c r="ADE65" s="221"/>
      <c r="ADF65" s="221"/>
      <c r="ADG65" s="221"/>
      <c r="ADH65" s="221"/>
      <c r="ADI65" s="221"/>
      <c r="ADJ65" s="221"/>
      <c r="ADK65" s="221"/>
      <c r="ADL65" s="221"/>
      <c r="ADM65" s="221"/>
      <c r="ADN65" s="221"/>
      <c r="ADO65" s="221"/>
      <c r="ADP65" s="221"/>
      <c r="ADQ65" s="221"/>
      <c r="ADR65" s="221"/>
      <c r="ADS65" s="221"/>
      <c r="ADT65" s="221"/>
      <c r="ADU65" s="221"/>
      <c r="ADV65" s="221"/>
      <c r="ADW65" s="221"/>
      <c r="ADX65" s="221"/>
      <c r="ADY65" s="221"/>
      <c r="ADZ65" s="221"/>
      <c r="AEA65" s="221"/>
      <c r="AEB65" s="221"/>
      <c r="AEC65" s="221"/>
      <c r="AED65" s="221"/>
      <c r="AEE65" s="221"/>
      <c r="AEF65" s="221"/>
      <c r="AEG65" s="221"/>
      <c r="AEH65" s="221"/>
      <c r="AEI65" s="221"/>
      <c r="AEJ65" s="221"/>
      <c r="AEK65" s="221"/>
      <c r="AEL65" s="221"/>
      <c r="AEM65" s="221"/>
      <c r="AEN65" s="221"/>
      <c r="AEO65" s="221"/>
      <c r="AEP65" s="221"/>
      <c r="AEQ65" s="221"/>
      <c r="AER65" s="221"/>
      <c r="AES65" s="221"/>
      <c r="AET65" s="221"/>
      <c r="AEU65" s="221"/>
      <c r="AEV65" s="221"/>
      <c r="AEW65" s="221"/>
      <c r="AEX65" s="221"/>
      <c r="AEY65" s="221"/>
      <c r="AEZ65" s="221"/>
      <c r="AFA65" s="221"/>
      <c r="AFB65" s="221"/>
      <c r="AFC65" s="221"/>
      <c r="AFD65" s="221"/>
      <c r="AFE65" s="221"/>
      <c r="AFF65" s="221"/>
      <c r="AFG65" s="221"/>
      <c r="AFH65" s="221"/>
      <c r="AFI65" s="221"/>
      <c r="AFJ65" s="221"/>
      <c r="AFK65" s="221"/>
      <c r="AFL65" s="221"/>
      <c r="AFM65" s="221"/>
      <c r="AFN65" s="221"/>
      <c r="AFO65" s="221"/>
      <c r="AFP65" s="221"/>
      <c r="AFQ65" s="221"/>
      <c r="AFR65" s="221"/>
      <c r="AFS65" s="221"/>
      <c r="AFT65" s="221"/>
      <c r="AFU65" s="221"/>
      <c r="AFV65" s="221"/>
      <c r="AFW65" s="221"/>
      <c r="AFX65" s="221"/>
      <c r="AFY65" s="221"/>
      <c r="AFZ65" s="221"/>
      <c r="AGA65" s="221"/>
      <c r="AGB65" s="221"/>
      <c r="AGC65" s="221"/>
      <c r="AGD65" s="221"/>
      <c r="AGE65" s="221"/>
      <c r="AGF65" s="221"/>
      <c r="AGG65" s="221"/>
      <c r="AGH65" s="221"/>
      <c r="AGI65" s="221"/>
      <c r="AGJ65" s="221"/>
      <c r="AGK65" s="221"/>
      <c r="AGL65" s="221"/>
      <c r="AGM65" s="221"/>
      <c r="AGN65" s="221"/>
      <c r="AGO65" s="221"/>
      <c r="AGP65" s="221"/>
      <c r="AGQ65" s="221"/>
      <c r="AGR65" s="221"/>
      <c r="AGS65" s="221"/>
      <c r="AGT65" s="221"/>
      <c r="AGU65" s="221"/>
      <c r="AGV65" s="221"/>
      <c r="AGW65" s="221"/>
      <c r="AGX65" s="221"/>
      <c r="AGY65" s="221"/>
      <c r="AGZ65" s="221"/>
      <c r="AHA65" s="221"/>
      <c r="AHB65" s="221"/>
      <c r="AHC65" s="221"/>
      <c r="AHD65" s="221"/>
      <c r="AHE65" s="221"/>
      <c r="AHF65" s="221"/>
      <c r="AHG65" s="221"/>
      <c r="AHH65" s="221"/>
      <c r="AHI65" s="221"/>
      <c r="AHJ65" s="221"/>
      <c r="AHK65" s="221"/>
      <c r="AHL65" s="221"/>
      <c r="AHM65" s="221"/>
      <c r="AHN65" s="221"/>
      <c r="AHO65" s="221"/>
      <c r="AHP65" s="221"/>
      <c r="AHQ65" s="221"/>
      <c r="AHR65" s="221"/>
      <c r="AHS65" s="221"/>
      <c r="AHT65" s="221"/>
      <c r="AHU65" s="221"/>
      <c r="AHV65" s="221"/>
      <c r="AHW65" s="221"/>
      <c r="AHX65" s="221"/>
      <c r="AHY65" s="221"/>
      <c r="AHZ65" s="221"/>
      <c r="AIA65" s="221"/>
      <c r="AIB65" s="221"/>
      <c r="AIC65" s="221"/>
      <c r="AID65" s="221"/>
      <c r="AIE65" s="221"/>
      <c r="AIF65" s="221"/>
      <c r="AIG65" s="221"/>
      <c r="AIH65" s="221"/>
      <c r="AII65" s="221"/>
      <c r="AIJ65" s="221"/>
      <c r="AIK65" s="221"/>
      <c r="AIL65" s="221"/>
      <c r="AIM65" s="221"/>
      <c r="AIN65" s="221"/>
      <c r="AIO65" s="221"/>
      <c r="AIP65" s="221"/>
      <c r="AIQ65" s="221"/>
      <c r="AIR65" s="221"/>
      <c r="AIS65" s="221"/>
      <c r="AIT65" s="221"/>
      <c r="AIU65" s="221"/>
      <c r="AIV65" s="221"/>
      <c r="AIW65" s="221"/>
      <c r="AIX65" s="221"/>
      <c r="AIY65" s="221"/>
      <c r="AIZ65" s="221"/>
      <c r="AJA65" s="221"/>
      <c r="AJB65" s="221"/>
      <c r="AJC65" s="221"/>
      <c r="AJD65" s="221"/>
      <c r="AJE65" s="221"/>
      <c r="AJF65" s="221"/>
      <c r="AJG65" s="221"/>
      <c r="AJH65" s="221"/>
      <c r="AJI65" s="221"/>
      <c r="AJJ65" s="221"/>
      <c r="AJK65" s="221"/>
      <c r="AJL65" s="221"/>
      <c r="AJM65" s="221"/>
      <c r="AJN65" s="221"/>
      <c r="AJO65" s="221"/>
      <c r="AJP65" s="221"/>
      <c r="AJQ65" s="221"/>
      <c r="AJR65" s="221"/>
      <c r="AJS65" s="221"/>
      <c r="AJT65" s="221"/>
      <c r="AJU65" s="221"/>
      <c r="AJV65" s="221"/>
      <c r="AJW65" s="221"/>
      <c r="AJX65" s="221"/>
      <c r="AJY65" s="221"/>
      <c r="AJZ65" s="221"/>
      <c r="AKA65" s="221"/>
      <c r="AKB65" s="221"/>
      <c r="AKC65" s="221"/>
      <c r="AKD65" s="221"/>
      <c r="AKE65" s="221"/>
      <c r="AKF65" s="221"/>
      <c r="AKG65" s="221"/>
      <c r="AKH65" s="221"/>
      <c r="AKI65" s="221"/>
      <c r="AKJ65" s="221"/>
      <c r="AKK65" s="221"/>
      <c r="AKL65" s="221"/>
      <c r="AKM65" s="221"/>
      <c r="AKN65" s="221"/>
      <c r="AKO65" s="221"/>
      <c r="AKP65" s="221"/>
      <c r="AKQ65" s="221"/>
      <c r="AKR65" s="221"/>
      <c r="AKS65" s="221"/>
      <c r="AKT65" s="221"/>
      <c r="AKU65" s="221"/>
      <c r="AKV65" s="221"/>
      <c r="AKW65" s="221"/>
      <c r="AKX65" s="221"/>
      <c r="AKY65" s="221"/>
      <c r="AKZ65" s="221"/>
      <c r="ALA65" s="221"/>
      <c r="ALB65" s="221"/>
      <c r="ALC65" s="221"/>
      <c r="ALD65" s="221"/>
      <c r="ALE65" s="221"/>
      <c r="ALF65" s="221"/>
      <c r="ALG65" s="221"/>
      <c r="ALH65" s="221"/>
      <c r="ALI65" s="221"/>
      <c r="ALJ65" s="221"/>
      <c r="ALK65" s="221"/>
      <c r="ALL65" s="221"/>
      <c r="ALM65" s="221"/>
      <c r="ALN65" s="221"/>
      <c r="ALO65" s="221"/>
      <c r="ALP65" s="221"/>
      <c r="ALQ65" s="221"/>
      <c r="ALR65" s="221"/>
      <c r="ALS65" s="221"/>
      <c r="ALT65" s="221"/>
      <c r="ALU65" s="221"/>
      <c r="ALV65" s="221"/>
      <c r="ALW65" s="221"/>
      <c r="ALX65" s="221"/>
      <c r="ALY65" s="221"/>
      <c r="ALZ65" s="221"/>
      <c r="AMA65" s="221"/>
      <c r="AMB65" s="221"/>
      <c r="AMC65" s="221"/>
      <c r="AMD65" s="221"/>
      <c r="AME65" s="221"/>
      <c r="AMF65" s="221"/>
      <c r="AMG65" s="221"/>
      <c r="AMH65" s="221"/>
      <c r="AMI65" s="221"/>
      <c r="AMJ65" s="221"/>
      <c r="AMK65" s="221"/>
    </row>
    <row r="66" spans="1:1025" s="236" customFormat="1" ht="15.75" customHeight="1" x14ac:dyDescent="0.25">
      <c r="A66" s="221" t="s">
        <v>271</v>
      </c>
      <c r="B66" s="221" t="s">
        <v>328</v>
      </c>
      <c r="C66" s="227" t="str">
        <f>'common foods'!$D$155</f>
        <v>08101</v>
      </c>
      <c r="D66" s="224">
        <v>1348.03</v>
      </c>
      <c r="E66" s="224">
        <v>27.6</v>
      </c>
      <c r="F66" s="224">
        <v>3.069</v>
      </c>
      <c r="G66" s="224">
        <v>18.600000000000001</v>
      </c>
      <c r="H66" s="224">
        <v>14.79</v>
      </c>
      <c r="I66" s="224">
        <v>0.8</v>
      </c>
      <c r="J66" s="224">
        <v>0.63</v>
      </c>
      <c r="K66" s="224">
        <v>607</v>
      </c>
      <c r="L66" s="221"/>
      <c r="M66" s="221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spans="1:1025" s="236" customFormat="1" ht="15.75" customHeight="1" x14ac:dyDescent="0.25">
      <c r="A67" s="221" t="s">
        <v>271</v>
      </c>
      <c r="B67" s="221" t="s">
        <v>305</v>
      </c>
      <c r="C67" s="227" t="str">
        <f>'common foods'!$D$144</f>
        <v>07092</v>
      </c>
      <c r="D67" s="224">
        <v>2230</v>
      </c>
      <c r="E67" s="224">
        <v>30.3</v>
      </c>
      <c r="F67" s="224">
        <v>2.6</v>
      </c>
      <c r="G67" s="224">
        <v>56.5</v>
      </c>
      <c r="H67" s="224">
        <v>53.9</v>
      </c>
      <c r="I67" s="224">
        <v>0.8</v>
      </c>
      <c r="J67" s="224">
        <v>8.4</v>
      </c>
      <c r="K67" s="224">
        <v>120</v>
      </c>
      <c r="L67" s="221"/>
      <c r="M67" s="221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spans="1:1025" s="236" customFormat="1" ht="15.75" customHeight="1" x14ac:dyDescent="0.25">
      <c r="A68" s="228" t="s">
        <v>258</v>
      </c>
      <c r="B68" s="228" t="s">
        <v>269</v>
      </c>
      <c r="C68" s="229" t="str">
        <f>'common foods'!D127</f>
        <v>06093</v>
      </c>
      <c r="D68" s="230">
        <v>789</v>
      </c>
      <c r="E68" s="230">
        <v>18.899999999999999</v>
      </c>
      <c r="F68" s="230">
        <v>17</v>
      </c>
      <c r="G68" s="230">
        <v>3.6</v>
      </c>
      <c r="H68" s="230">
        <v>3.5</v>
      </c>
      <c r="I68" s="230">
        <v>0.8</v>
      </c>
      <c r="J68" s="230">
        <v>1.5</v>
      </c>
      <c r="K68" s="230">
        <v>12</v>
      </c>
      <c r="L68" s="228"/>
      <c r="M68" s="228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spans="1:1025" s="236" customFormat="1" ht="15.75" customHeight="1" x14ac:dyDescent="0.25">
      <c r="A69" s="221" t="s">
        <v>8</v>
      </c>
      <c r="B69" s="221" t="s">
        <v>36</v>
      </c>
      <c r="C69" s="227" t="str">
        <f>'common foods'!$D$13</f>
        <v>01012</v>
      </c>
      <c r="D69" s="227">
        <v>85</v>
      </c>
      <c r="E69" s="227">
        <v>0.1</v>
      </c>
      <c r="F69" s="227">
        <v>0</v>
      </c>
      <c r="G69" s="227">
        <v>4</v>
      </c>
      <c r="H69" s="227">
        <v>4</v>
      </c>
      <c r="I69" s="227">
        <v>0.8</v>
      </c>
      <c r="J69" s="227">
        <v>0.5</v>
      </c>
      <c r="K69" s="227">
        <v>8</v>
      </c>
      <c r="L69" s="221" t="s">
        <v>436</v>
      </c>
      <c r="M69" s="221" t="s">
        <v>445</v>
      </c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spans="1:1025" s="236" customFormat="1" ht="15.75" customHeight="1" x14ac:dyDescent="0.25">
      <c r="A70" s="221" t="s">
        <v>8</v>
      </c>
      <c r="B70" s="221" t="s">
        <v>32</v>
      </c>
      <c r="C70" s="227" t="str">
        <f>'common foods'!D11</f>
        <v>01010</v>
      </c>
      <c r="D70" s="227">
        <v>175</v>
      </c>
      <c r="E70" s="227">
        <v>0.1</v>
      </c>
      <c r="F70" s="227">
        <v>0</v>
      </c>
      <c r="G70" s="227">
        <v>9.1999999999999993</v>
      </c>
      <c r="H70" s="227">
        <v>9.1999999999999993</v>
      </c>
      <c r="I70" s="227">
        <v>0.8</v>
      </c>
      <c r="J70" s="227">
        <v>0.5</v>
      </c>
      <c r="K70" s="227">
        <v>2</v>
      </c>
      <c r="L70" s="221" t="s">
        <v>436</v>
      </c>
      <c r="M70" s="221" t="s">
        <v>445</v>
      </c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spans="1:1025" s="236" customFormat="1" ht="15.75" customHeight="1" x14ac:dyDescent="0.25">
      <c r="A71" s="221" t="s">
        <v>8</v>
      </c>
      <c r="B71" s="221" t="s">
        <v>34</v>
      </c>
      <c r="C71" s="227" t="str">
        <f>'common foods'!D12</f>
        <v>01011</v>
      </c>
      <c r="D71" s="227">
        <v>195</v>
      </c>
      <c r="E71" s="227">
        <v>0.1</v>
      </c>
      <c r="F71" s="227">
        <v>0</v>
      </c>
      <c r="G71" s="227">
        <v>10.6</v>
      </c>
      <c r="H71" s="227">
        <v>10.6</v>
      </c>
      <c r="I71" s="227">
        <v>0.8</v>
      </c>
      <c r="J71" s="227">
        <v>0.5</v>
      </c>
      <c r="K71" s="227">
        <v>2</v>
      </c>
      <c r="L71" s="221" t="s">
        <v>436</v>
      </c>
      <c r="M71" s="221" t="s">
        <v>445</v>
      </c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spans="1:1025" s="236" customFormat="1" ht="15.75" customHeight="1" x14ac:dyDescent="0.25">
      <c r="A72" s="221" t="s">
        <v>43</v>
      </c>
      <c r="B72" s="221" t="s">
        <v>60</v>
      </c>
      <c r="C72" s="241" t="str">
        <f>'common foods'!$D$24</f>
        <v>02019</v>
      </c>
      <c r="D72" s="227">
        <v>45.05</v>
      </c>
      <c r="E72" s="227">
        <v>0</v>
      </c>
      <c r="F72" s="227">
        <v>0</v>
      </c>
      <c r="G72" s="227">
        <v>1.9</v>
      </c>
      <c r="H72" s="227">
        <v>1.8</v>
      </c>
      <c r="I72" s="227">
        <v>0.8</v>
      </c>
      <c r="J72" s="227">
        <v>0.75</v>
      </c>
      <c r="K72" s="227">
        <v>1.9</v>
      </c>
      <c r="L72" s="221" t="s">
        <v>433</v>
      </c>
      <c r="M72" s="221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spans="1:1025" s="221" customFormat="1" x14ac:dyDescent="0.25">
      <c r="A73" s="234" t="s">
        <v>154</v>
      </c>
      <c r="B73" s="234" t="s">
        <v>172</v>
      </c>
      <c r="C73" s="235" t="str">
        <f>'common foods'!$D$80</f>
        <v>04065</v>
      </c>
      <c r="D73" s="232">
        <v>71</v>
      </c>
      <c r="E73" s="232">
        <v>1.4</v>
      </c>
      <c r="F73" s="232">
        <v>0.1</v>
      </c>
      <c r="G73" s="232">
        <v>0.2</v>
      </c>
      <c r="H73" s="232">
        <v>0</v>
      </c>
      <c r="I73" s="232">
        <v>0.8</v>
      </c>
      <c r="J73" s="232">
        <v>0.5</v>
      </c>
      <c r="K73" s="232">
        <f>40/1000</f>
        <v>0.04</v>
      </c>
      <c r="L73" s="234" t="s">
        <v>433</v>
      </c>
      <c r="M73" s="234"/>
    </row>
    <row r="74" spans="1:1025" s="225" customFormat="1" x14ac:dyDescent="0.25">
      <c r="A74" s="221" t="s">
        <v>369</v>
      </c>
      <c r="B74" s="221" t="s">
        <v>370</v>
      </c>
      <c r="C74" s="227" t="str">
        <f>'common foods'!$D$176</f>
        <v>10110</v>
      </c>
      <c r="D74" s="224">
        <v>1085.3399999999999</v>
      </c>
      <c r="E74" s="224">
        <v>12.66</v>
      </c>
      <c r="F74" s="224">
        <v>6.6029999999999998</v>
      </c>
      <c r="G74" s="224">
        <v>26.88</v>
      </c>
      <c r="H74" s="224">
        <v>0.65</v>
      </c>
      <c r="I74" s="224">
        <v>0.9</v>
      </c>
      <c r="J74" s="224">
        <v>9.41</v>
      </c>
      <c r="K74" s="224">
        <v>455</v>
      </c>
      <c r="L74" s="221" t="s">
        <v>433</v>
      </c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221"/>
      <c r="GJ74" s="221"/>
      <c r="GK74" s="221"/>
      <c r="GL74" s="221"/>
      <c r="GM74" s="221"/>
      <c r="GN74" s="221"/>
      <c r="GO74" s="221"/>
      <c r="GP74" s="221"/>
      <c r="GQ74" s="221"/>
      <c r="GR74" s="221"/>
      <c r="GS74" s="221"/>
      <c r="GT74" s="221"/>
      <c r="GU74" s="221"/>
      <c r="GV74" s="221"/>
      <c r="GW74" s="221"/>
      <c r="GX74" s="221"/>
      <c r="GY74" s="221"/>
      <c r="GZ74" s="221"/>
      <c r="HA74" s="221"/>
      <c r="HB74" s="221"/>
      <c r="HC74" s="221"/>
      <c r="HD74" s="221"/>
      <c r="HE74" s="221"/>
      <c r="HF74" s="221"/>
      <c r="HG74" s="221"/>
      <c r="HH74" s="221"/>
      <c r="HI74" s="221"/>
      <c r="HJ74" s="221"/>
      <c r="HK74" s="221"/>
      <c r="HL74" s="221"/>
      <c r="HM74" s="221"/>
      <c r="HN74" s="221"/>
      <c r="HO74" s="221"/>
      <c r="HP74" s="221"/>
      <c r="HQ74" s="221"/>
      <c r="HR74" s="221"/>
      <c r="HS74" s="221"/>
      <c r="HT74" s="221"/>
      <c r="HU74" s="221"/>
      <c r="HV74" s="221"/>
      <c r="HW74" s="221"/>
      <c r="HX74" s="221"/>
      <c r="HY74" s="221"/>
      <c r="HZ74" s="221"/>
      <c r="IA74" s="221"/>
      <c r="IB74" s="221"/>
      <c r="IC74" s="221"/>
      <c r="ID74" s="221"/>
      <c r="IE74" s="221"/>
      <c r="IF74" s="221"/>
      <c r="IG74" s="221"/>
      <c r="IH74" s="221"/>
      <c r="II74" s="221"/>
      <c r="IJ74" s="221"/>
      <c r="IK74" s="221"/>
      <c r="IL74" s="221"/>
      <c r="IM74" s="221"/>
      <c r="IN74" s="221"/>
      <c r="IO74" s="221"/>
      <c r="IP74" s="221"/>
      <c r="IQ74" s="221"/>
      <c r="IR74" s="221"/>
      <c r="IS74" s="221"/>
      <c r="IT74" s="221"/>
      <c r="IU74" s="221"/>
      <c r="IV74" s="221"/>
      <c r="IW74" s="221"/>
      <c r="IX74" s="221"/>
      <c r="IY74" s="221"/>
      <c r="IZ74" s="221"/>
      <c r="JA74" s="221"/>
      <c r="JB74" s="221"/>
      <c r="JC74" s="221"/>
      <c r="JD74" s="221"/>
      <c r="JE74" s="221"/>
      <c r="JF74" s="221"/>
      <c r="JG74" s="221"/>
      <c r="JH74" s="221"/>
      <c r="JI74" s="221"/>
      <c r="JJ74" s="221"/>
      <c r="JK74" s="221"/>
      <c r="JL74" s="221"/>
      <c r="JM74" s="221"/>
      <c r="JN74" s="221"/>
      <c r="JO74" s="221"/>
      <c r="JP74" s="221"/>
      <c r="JQ74" s="221"/>
      <c r="JR74" s="221"/>
      <c r="JS74" s="221"/>
      <c r="JT74" s="221"/>
      <c r="JU74" s="221"/>
      <c r="JV74" s="221"/>
      <c r="JW74" s="221"/>
      <c r="JX74" s="221"/>
      <c r="JY74" s="221"/>
      <c r="JZ74" s="221"/>
      <c r="KA74" s="221"/>
      <c r="KB74" s="221"/>
      <c r="KC74" s="221"/>
      <c r="KD74" s="221"/>
      <c r="KE74" s="221"/>
      <c r="KF74" s="221"/>
      <c r="KG74" s="221"/>
      <c r="KH74" s="221"/>
      <c r="KI74" s="221"/>
      <c r="KJ74" s="221"/>
      <c r="KK74" s="221"/>
      <c r="KL74" s="221"/>
      <c r="KM74" s="221"/>
      <c r="KN74" s="221"/>
      <c r="KO74" s="221"/>
      <c r="KP74" s="221"/>
      <c r="KQ74" s="221"/>
      <c r="KR74" s="221"/>
      <c r="KS74" s="221"/>
      <c r="KT74" s="221"/>
      <c r="KU74" s="221"/>
      <c r="KV74" s="221"/>
      <c r="KW74" s="221"/>
      <c r="KX74" s="221"/>
      <c r="KY74" s="221"/>
      <c r="KZ74" s="221"/>
      <c r="LA74" s="221"/>
      <c r="LB74" s="221"/>
      <c r="LC74" s="221"/>
      <c r="LD74" s="221"/>
      <c r="LE74" s="221"/>
      <c r="LF74" s="221"/>
      <c r="LG74" s="221"/>
      <c r="LH74" s="221"/>
      <c r="LI74" s="221"/>
      <c r="LJ74" s="221"/>
      <c r="LK74" s="221"/>
      <c r="LL74" s="221"/>
      <c r="LM74" s="221"/>
      <c r="LN74" s="221"/>
      <c r="LO74" s="221"/>
      <c r="LP74" s="221"/>
      <c r="LQ74" s="221"/>
      <c r="LR74" s="221"/>
      <c r="LS74" s="221"/>
      <c r="LT74" s="221"/>
      <c r="LU74" s="221"/>
      <c r="LV74" s="221"/>
      <c r="LW74" s="221"/>
      <c r="LX74" s="221"/>
      <c r="LY74" s="221"/>
      <c r="LZ74" s="221"/>
      <c r="MA74" s="221"/>
      <c r="MB74" s="221"/>
      <c r="MC74" s="221"/>
      <c r="MD74" s="221"/>
      <c r="ME74" s="221"/>
      <c r="MF74" s="221"/>
      <c r="MG74" s="221"/>
      <c r="MH74" s="221"/>
      <c r="MI74" s="221"/>
      <c r="MJ74" s="221"/>
      <c r="MK74" s="221"/>
      <c r="ML74" s="221"/>
      <c r="MM74" s="221"/>
      <c r="MN74" s="221"/>
      <c r="MO74" s="221"/>
      <c r="MP74" s="221"/>
      <c r="MQ74" s="221"/>
      <c r="MR74" s="221"/>
      <c r="MS74" s="221"/>
      <c r="MT74" s="221"/>
      <c r="MU74" s="221"/>
      <c r="MV74" s="221"/>
      <c r="MW74" s="221"/>
      <c r="MX74" s="221"/>
      <c r="MY74" s="221"/>
      <c r="MZ74" s="221"/>
      <c r="NA74" s="221"/>
      <c r="NB74" s="221"/>
      <c r="NC74" s="221"/>
      <c r="ND74" s="221"/>
      <c r="NE74" s="221"/>
      <c r="NF74" s="221"/>
      <c r="NG74" s="221"/>
      <c r="NH74" s="221"/>
      <c r="NI74" s="221"/>
      <c r="NJ74" s="221"/>
      <c r="NK74" s="221"/>
      <c r="NL74" s="221"/>
      <c r="NM74" s="221"/>
      <c r="NN74" s="221"/>
      <c r="NO74" s="221"/>
      <c r="NP74" s="221"/>
      <c r="NQ74" s="221"/>
      <c r="NR74" s="221"/>
      <c r="NS74" s="221"/>
      <c r="NT74" s="221"/>
      <c r="NU74" s="221"/>
      <c r="NV74" s="221"/>
      <c r="NW74" s="221"/>
      <c r="NX74" s="221"/>
      <c r="NY74" s="221"/>
      <c r="NZ74" s="221"/>
      <c r="OA74" s="221"/>
      <c r="OB74" s="221"/>
      <c r="OC74" s="221"/>
      <c r="OD74" s="221"/>
      <c r="OE74" s="221"/>
      <c r="OF74" s="221"/>
      <c r="OG74" s="221"/>
      <c r="OH74" s="221"/>
      <c r="OI74" s="221"/>
      <c r="OJ74" s="221"/>
      <c r="OK74" s="221"/>
      <c r="OL74" s="221"/>
      <c r="OM74" s="221"/>
      <c r="ON74" s="221"/>
      <c r="OO74" s="221"/>
      <c r="OP74" s="221"/>
      <c r="OQ74" s="221"/>
      <c r="OR74" s="221"/>
      <c r="OS74" s="221"/>
      <c r="OT74" s="221"/>
      <c r="OU74" s="221"/>
      <c r="OV74" s="221"/>
      <c r="OW74" s="221"/>
      <c r="OX74" s="221"/>
      <c r="OY74" s="221"/>
      <c r="OZ74" s="221"/>
      <c r="PA74" s="221"/>
      <c r="PB74" s="221"/>
      <c r="PC74" s="221"/>
      <c r="PD74" s="221"/>
      <c r="PE74" s="221"/>
      <c r="PF74" s="221"/>
      <c r="PG74" s="221"/>
      <c r="PH74" s="221"/>
      <c r="PI74" s="221"/>
      <c r="PJ74" s="221"/>
      <c r="PK74" s="221"/>
      <c r="PL74" s="221"/>
      <c r="PM74" s="221"/>
      <c r="PN74" s="221"/>
      <c r="PO74" s="221"/>
      <c r="PP74" s="221"/>
      <c r="PQ74" s="221"/>
      <c r="PR74" s="221"/>
      <c r="PS74" s="221"/>
      <c r="PT74" s="221"/>
      <c r="PU74" s="221"/>
      <c r="PV74" s="221"/>
      <c r="PW74" s="221"/>
      <c r="PX74" s="221"/>
      <c r="PY74" s="221"/>
      <c r="PZ74" s="221"/>
      <c r="QA74" s="221"/>
      <c r="QB74" s="221"/>
      <c r="QC74" s="221"/>
      <c r="QD74" s="221"/>
      <c r="QE74" s="221"/>
      <c r="QF74" s="221"/>
      <c r="QG74" s="221"/>
      <c r="QH74" s="221"/>
      <c r="QI74" s="221"/>
      <c r="QJ74" s="221"/>
      <c r="QK74" s="221"/>
      <c r="QL74" s="221"/>
      <c r="QM74" s="221"/>
      <c r="QN74" s="221"/>
      <c r="QO74" s="221"/>
      <c r="QP74" s="221"/>
      <c r="QQ74" s="221"/>
      <c r="QR74" s="221"/>
      <c r="QS74" s="221"/>
      <c r="QT74" s="221"/>
      <c r="QU74" s="221"/>
      <c r="QV74" s="221"/>
      <c r="QW74" s="221"/>
      <c r="QX74" s="221"/>
      <c r="QY74" s="221"/>
      <c r="QZ74" s="221"/>
      <c r="RA74" s="221"/>
      <c r="RB74" s="221"/>
      <c r="RC74" s="221"/>
      <c r="RD74" s="221"/>
      <c r="RE74" s="221"/>
      <c r="RF74" s="221"/>
      <c r="RG74" s="221"/>
      <c r="RH74" s="221"/>
      <c r="RI74" s="221"/>
      <c r="RJ74" s="221"/>
      <c r="RK74" s="221"/>
      <c r="RL74" s="221"/>
      <c r="RM74" s="221"/>
      <c r="RN74" s="221"/>
      <c r="RO74" s="221"/>
      <c r="RP74" s="221"/>
      <c r="RQ74" s="221"/>
      <c r="RR74" s="221"/>
      <c r="RS74" s="221"/>
      <c r="RT74" s="221"/>
      <c r="RU74" s="221"/>
      <c r="RV74" s="221"/>
      <c r="RW74" s="221"/>
      <c r="RX74" s="221"/>
      <c r="RY74" s="221"/>
      <c r="RZ74" s="221"/>
      <c r="SA74" s="221"/>
      <c r="SB74" s="221"/>
      <c r="SC74" s="221"/>
      <c r="SD74" s="221"/>
      <c r="SE74" s="221"/>
      <c r="SF74" s="221"/>
      <c r="SG74" s="221"/>
      <c r="SH74" s="221"/>
      <c r="SI74" s="221"/>
      <c r="SJ74" s="221"/>
      <c r="SK74" s="221"/>
      <c r="SL74" s="221"/>
      <c r="SM74" s="221"/>
      <c r="SN74" s="221"/>
      <c r="SO74" s="221"/>
      <c r="SP74" s="221"/>
      <c r="SQ74" s="221"/>
      <c r="SR74" s="221"/>
      <c r="SS74" s="221"/>
      <c r="ST74" s="221"/>
      <c r="SU74" s="221"/>
      <c r="SV74" s="221"/>
      <c r="SW74" s="221"/>
      <c r="SX74" s="221"/>
      <c r="SY74" s="221"/>
      <c r="SZ74" s="221"/>
      <c r="TA74" s="221"/>
      <c r="TB74" s="221"/>
      <c r="TC74" s="221"/>
      <c r="TD74" s="221"/>
      <c r="TE74" s="221"/>
      <c r="TF74" s="221"/>
      <c r="TG74" s="221"/>
      <c r="TH74" s="221"/>
      <c r="TI74" s="221"/>
      <c r="TJ74" s="221"/>
      <c r="TK74" s="221"/>
      <c r="TL74" s="221"/>
      <c r="TM74" s="221"/>
      <c r="TN74" s="221"/>
      <c r="TO74" s="221"/>
      <c r="TP74" s="221"/>
      <c r="TQ74" s="221"/>
      <c r="TR74" s="221"/>
      <c r="TS74" s="221"/>
      <c r="TT74" s="221"/>
      <c r="TU74" s="221"/>
      <c r="TV74" s="221"/>
      <c r="TW74" s="221"/>
      <c r="TX74" s="221"/>
      <c r="TY74" s="221"/>
      <c r="TZ74" s="221"/>
      <c r="UA74" s="221"/>
      <c r="UB74" s="221"/>
      <c r="UC74" s="221"/>
      <c r="UD74" s="221"/>
      <c r="UE74" s="221"/>
      <c r="UF74" s="221"/>
      <c r="UG74" s="221"/>
      <c r="UH74" s="221"/>
      <c r="UI74" s="221"/>
      <c r="UJ74" s="221"/>
      <c r="UK74" s="221"/>
      <c r="UL74" s="221"/>
      <c r="UM74" s="221"/>
      <c r="UN74" s="221"/>
      <c r="UO74" s="221"/>
      <c r="UP74" s="221"/>
      <c r="UQ74" s="221"/>
      <c r="UR74" s="221"/>
      <c r="US74" s="221"/>
      <c r="UT74" s="221"/>
      <c r="UU74" s="221"/>
      <c r="UV74" s="221"/>
      <c r="UW74" s="221"/>
      <c r="UX74" s="221"/>
      <c r="UY74" s="221"/>
      <c r="UZ74" s="221"/>
      <c r="VA74" s="221"/>
      <c r="VB74" s="221"/>
      <c r="VC74" s="221"/>
      <c r="VD74" s="221"/>
      <c r="VE74" s="221"/>
      <c r="VF74" s="221"/>
      <c r="VG74" s="221"/>
      <c r="VH74" s="221"/>
      <c r="VI74" s="221"/>
      <c r="VJ74" s="221"/>
      <c r="VK74" s="221"/>
      <c r="VL74" s="221"/>
      <c r="VM74" s="221"/>
      <c r="VN74" s="221"/>
      <c r="VO74" s="221"/>
      <c r="VP74" s="221"/>
      <c r="VQ74" s="221"/>
      <c r="VR74" s="221"/>
      <c r="VS74" s="221"/>
      <c r="VT74" s="221"/>
      <c r="VU74" s="221"/>
      <c r="VV74" s="221"/>
      <c r="VW74" s="221"/>
      <c r="VX74" s="221"/>
      <c r="VY74" s="221"/>
      <c r="VZ74" s="221"/>
      <c r="WA74" s="221"/>
      <c r="WB74" s="221"/>
      <c r="WC74" s="221"/>
      <c r="WD74" s="221"/>
      <c r="WE74" s="221"/>
      <c r="WF74" s="221"/>
      <c r="WG74" s="221"/>
      <c r="WH74" s="221"/>
      <c r="WI74" s="221"/>
      <c r="WJ74" s="221"/>
      <c r="WK74" s="221"/>
      <c r="WL74" s="221"/>
      <c r="WM74" s="221"/>
      <c r="WN74" s="221"/>
      <c r="WO74" s="221"/>
      <c r="WP74" s="221"/>
      <c r="WQ74" s="221"/>
      <c r="WR74" s="221"/>
      <c r="WS74" s="221"/>
      <c r="WT74" s="221"/>
      <c r="WU74" s="221"/>
      <c r="WV74" s="221"/>
      <c r="WW74" s="221"/>
      <c r="WX74" s="221"/>
      <c r="WY74" s="221"/>
      <c r="WZ74" s="221"/>
      <c r="XA74" s="221"/>
      <c r="XB74" s="221"/>
      <c r="XC74" s="221"/>
      <c r="XD74" s="221"/>
      <c r="XE74" s="221"/>
      <c r="XF74" s="221"/>
      <c r="XG74" s="221"/>
      <c r="XH74" s="221"/>
      <c r="XI74" s="221"/>
      <c r="XJ74" s="221"/>
      <c r="XK74" s="221"/>
      <c r="XL74" s="221"/>
      <c r="XM74" s="221"/>
      <c r="XN74" s="221"/>
      <c r="XO74" s="221"/>
      <c r="XP74" s="221"/>
      <c r="XQ74" s="221"/>
      <c r="XR74" s="221"/>
      <c r="XS74" s="221"/>
      <c r="XT74" s="221"/>
      <c r="XU74" s="221"/>
      <c r="XV74" s="221"/>
      <c r="XW74" s="221"/>
      <c r="XX74" s="221"/>
      <c r="XY74" s="221"/>
      <c r="XZ74" s="221"/>
      <c r="YA74" s="221"/>
      <c r="YB74" s="221"/>
      <c r="YC74" s="221"/>
      <c r="YD74" s="221"/>
      <c r="YE74" s="221"/>
      <c r="YF74" s="221"/>
      <c r="YG74" s="221"/>
      <c r="YH74" s="221"/>
      <c r="YI74" s="221"/>
      <c r="YJ74" s="221"/>
      <c r="YK74" s="221"/>
      <c r="YL74" s="221"/>
      <c r="YM74" s="221"/>
      <c r="YN74" s="221"/>
      <c r="YO74" s="221"/>
      <c r="YP74" s="221"/>
      <c r="YQ74" s="221"/>
      <c r="YR74" s="221"/>
      <c r="YS74" s="221"/>
      <c r="YT74" s="221"/>
      <c r="YU74" s="221"/>
      <c r="YV74" s="221"/>
      <c r="YW74" s="221"/>
      <c r="YX74" s="221"/>
      <c r="YY74" s="221"/>
      <c r="YZ74" s="221"/>
      <c r="ZA74" s="221"/>
      <c r="ZB74" s="221"/>
      <c r="ZC74" s="221"/>
      <c r="ZD74" s="221"/>
      <c r="ZE74" s="221"/>
      <c r="ZF74" s="221"/>
      <c r="ZG74" s="221"/>
      <c r="ZH74" s="221"/>
      <c r="ZI74" s="221"/>
      <c r="ZJ74" s="221"/>
      <c r="ZK74" s="221"/>
      <c r="ZL74" s="221"/>
      <c r="ZM74" s="221"/>
      <c r="ZN74" s="221"/>
      <c r="ZO74" s="221"/>
      <c r="ZP74" s="221"/>
      <c r="ZQ74" s="221"/>
      <c r="ZR74" s="221"/>
      <c r="ZS74" s="221"/>
      <c r="ZT74" s="221"/>
      <c r="ZU74" s="221"/>
      <c r="ZV74" s="221"/>
      <c r="ZW74" s="221"/>
      <c r="ZX74" s="221"/>
      <c r="ZY74" s="221"/>
      <c r="ZZ74" s="221"/>
      <c r="AAA74" s="221"/>
      <c r="AAB74" s="221"/>
      <c r="AAC74" s="221"/>
      <c r="AAD74" s="221"/>
      <c r="AAE74" s="221"/>
      <c r="AAF74" s="221"/>
      <c r="AAG74" s="221"/>
      <c r="AAH74" s="221"/>
      <c r="AAI74" s="221"/>
      <c r="AAJ74" s="221"/>
      <c r="AAK74" s="221"/>
      <c r="AAL74" s="221"/>
      <c r="AAM74" s="221"/>
      <c r="AAN74" s="221"/>
      <c r="AAO74" s="221"/>
      <c r="AAP74" s="221"/>
      <c r="AAQ74" s="221"/>
      <c r="AAR74" s="221"/>
      <c r="AAS74" s="221"/>
      <c r="AAT74" s="221"/>
      <c r="AAU74" s="221"/>
      <c r="AAV74" s="221"/>
      <c r="AAW74" s="221"/>
      <c r="AAX74" s="221"/>
      <c r="AAY74" s="221"/>
      <c r="AAZ74" s="221"/>
      <c r="ABA74" s="221"/>
      <c r="ABB74" s="221"/>
      <c r="ABC74" s="221"/>
      <c r="ABD74" s="221"/>
      <c r="ABE74" s="221"/>
      <c r="ABF74" s="221"/>
      <c r="ABG74" s="221"/>
      <c r="ABH74" s="221"/>
      <c r="ABI74" s="221"/>
      <c r="ABJ74" s="221"/>
      <c r="ABK74" s="221"/>
      <c r="ABL74" s="221"/>
      <c r="ABM74" s="221"/>
      <c r="ABN74" s="221"/>
      <c r="ABO74" s="221"/>
      <c r="ABP74" s="221"/>
      <c r="ABQ74" s="221"/>
      <c r="ABR74" s="221"/>
      <c r="ABS74" s="221"/>
      <c r="ABT74" s="221"/>
      <c r="ABU74" s="221"/>
      <c r="ABV74" s="221"/>
      <c r="ABW74" s="221"/>
      <c r="ABX74" s="221"/>
      <c r="ABY74" s="221"/>
      <c r="ABZ74" s="221"/>
      <c r="ACA74" s="221"/>
      <c r="ACB74" s="221"/>
      <c r="ACC74" s="221"/>
      <c r="ACD74" s="221"/>
      <c r="ACE74" s="221"/>
      <c r="ACF74" s="221"/>
      <c r="ACG74" s="221"/>
      <c r="ACH74" s="221"/>
      <c r="ACI74" s="221"/>
      <c r="ACJ74" s="221"/>
      <c r="ACK74" s="221"/>
      <c r="ACL74" s="221"/>
      <c r="ACM74" s="221"/>
      <c r="ACN74" s="221"/>
      <c r="ACO74" s="221"/>
      <c r="ACP74" s="221"/>
      <c r="ACQ74" s="221"/>
      <c r="ACR74" s="221"/>
      <c r="ACS74" s="221"/>
      <c r="ACT74" s="221"/>
      <c r="ACU74" s="221"/>
      <c r="ACV74" s="221"/>
      <c r="ACW74" s="221"/>
      <c r="ACX74" s="221"/>
      <c r="ACY74" s="221"/>
      <c r="ACZ74" s="221"/>
      <c r="ADA74" s="221"/>
      <c r="ADB74" s="221"/>
      <c r="ADC74" s="221"/>
      <c r="ADD74" s="221"/>
      <c r="ADE74" s="221"/>
      <c r="ADF74" s="221"/>
      <c r="ADG74" s="221"/>
      <c r="ADH74" s="221"/>
      <c r="ADI74" s="221"/>
      <c r="ADJ74" s="221"/>
      <c r="ADK74" s="221"/>
      <c r="ADL74" s="221"/>
      <c r="ADM74" s="221"/>
      <c r="ADN74" s="221"/>
      <c r="ADO74" s="221"/>
      <c r="ADP74" s="221"/>
      <c r="ADQ74" s="221"/>
      <c r="ADR74" s="221"/>
      <c r="ADS74" s="221"/>
      <c r="ADT74" s="221"/>
      <c r="ADU74" s="221"/>
      <c r="ADV74" s="221"/>
      <c r="ADW74" s="221"/>
      <c r="ADX74" s="221"/>
      <c r="ADY74" s="221"/>
      <c r="ADZ74" s="221"/>
      <c r="AEA74" s="221"/>
      <c r="AEB74" s="221"/>
      <c r="AEC74" s="221"/>
      <c r="AED74" s="221"/>
      <c r="AEE74" s="221"/>
      <c r="AEF74" s="221"/>
      <c r="AEG74" s="221"/>
      <c r="AEH74" s="221"/>
      <c r="AEI74" s="221"/>
      <c r="AEJ74" s="221"/>
      <c r="AEK74" s="221"/>
      <c r="AEL74" s="221"/>
      <c r="AEM74" s="221"/>
      <c r="AEN74" s="221"/>
      <c r="AEO74" s="221"/>
      <c r="AEP74" s="221"/>
      <c r="AEQ74" s="221"/>
      <c r="AER74" s="221"/>
      <c r="AES74" s="221"/>
      <c r="AET74" s="221"/>
      <c r="AEU74" s="221"/>
      <c r="AEV74" s="221"/>
      <c r="AEW74" s="221"/>
      <c r="AEX74" s="221"/>
      <c r="AEY74" s="221"/>
      <c r="AEZ74" s="221"/>
      <c r="AFA74" s="221"/>
      <c r="AFB74" s="221"/>
      <c r="AFC74" s="221"/>
      <c r="AFD74" s="221"/>
      <c r="AFE74" s="221"/>
      <c r="AFF74" s="221"/>
      <c r="AFG74" s="221"/>
      <c r="AFH74" s="221"/>
      <c r="AFI74" s="221"/>
      <c r="AFJ74" s="221"/>
      <c r="AFK74" s="221"/>
      <c r="AFL74" s="221"/>
      <c r="AFM74" s="221"/>
      <c r="AFN74" s="221"/>
      <c r="AFO74" s="221"/>
      <c r="AFP74" s="221"/>
      <c r="AFQ74" s="221"/>
      <c r="AFR74" s="221"/>
      <c r="AFS74" s="221"/>
      <c r="AFT74" s="221"/>
      <c r="AFU74" s="221"/>
      <c r="AFV74" s="221"/>
      <c r="AFW74" s="221"/>
      <c r="AFX74" s="221"/>
      <c r="AFY74" s="221"/>
      <c r="AFZ74" s="221"/>
      <c r="AGA74" s="221"/>
      <c r="AGB74" s="221"/>
      <c r="AGC74" s="221"/>
      <c r="AGD74" s="221"/>
      <c r="AGE74" s="221"/>
      <c r="AGF74" s="221"/>
      <c r="AGG74" s="221"/>
      <c r="AGH74" s="221"/>
      <c r="AGI74" s="221"/>
      <c r="AGJ74" s="221"/>
      <c r="AGK74" s="221"/>
      <c r="AGL74" s="221"/>
      <c r="AGM74" s="221"/>
      <c r="AGN74" s="221"/>
      <c r="AGO74" s="221"/>
      <c r="AGP74" s="221"/>
      <c r="AGQ74" s="221"/>
      <c r="AGR74" s="221"/>
      <c r="AGS74" s="221"/>
      <c r="AGT74" s="221"/>
      <c r="AGU74" s="221"/>
      <c r="AGV74" s="221"/>
      <c r="AGW74" s="221"/>
      <c r="AGX74" s="221"/>
      <c r="AGY74" s="221"/>
      <c r="AGZ74" s="221"/>
      <c r="AHA74" s="221"/>
      <c r="AHB74" s="221"/>
      <c r="AHC74" s="221"/>
      <c r="AHD74" s="221"/>
      <c r="AHE74" s="221"/>
      <c r="AHF74" s="221"/>
      <c r="AHG74" s="221"/>
      <c r="AHH74" s="221"/>
      <c r="AHI74" s="221"/>
      <c r="AHJ74" s="221"/>
      <c r="AHK74" s="221"/>
      <c r="AHL74" s="221"/>
      <c r="AHM74" s="221"/>
      <c r="AHN74" s="221"/>
      <c r="AHO74" s="221"/>
      <c r="AHP74" s="221"/>
      <c r="AHQ74" s="221"/>
      <c r="AHR74" s="221"/>
      <c r="AHS74" s="221"/>
      <c r="AHT74" s="221"/>
      <c r="AHU74" s="221"/>
      <c r="AHV74" s="221"/>
      <c r="AHW74" s="221"/>
      <c r="AHX74" s="221"/>
      <c r="AHY74" s="221"/>
      <c r="AHZ74" s="221"/>
      <c r="AIA74" s="221"/>
      <c r="AIB74" s="221"/>
      <c r="AIC74" s="221"/>
      <c r="AID74" s="221"/>
      <c r="AIE74" s="221"/>
      <c r="AIF74" s="221"/>
      <c r="AIG74" s="221"/>
      <c r="AIH74" s="221"/>
      <c r="AII74" s="221"/>
      <c r="AIJ74" s="221"/>
      <c r="AIK74" s="221"/>
      <c r="AIL74" s="221"/>
      <c r="AIM74" s="221"/>
      <c r="AIN74" s="221"/>
      <c r="AIO74" s="221"/>
      <c r="AIP74" s="221"/>
      <c r="AIQ74" s="221"/>
      <c r="AIR74" s="221"/>
      <c r="AIS74" s="221"/>
      <c r="AIT74" s="221"/>
      <c r="AIU74" s="221"/>
      <c r="AIV74" s="221"/>
      <c r="AIW74" s="221"/>
      <c r="AIX74" s="221"/>
      <c r="AIY74" s="221"/>
      <c r="AIZ74" s="221"/>
      <c r="AJA74" s="221"/>
      <c r="AJB74" s="221"/>
      <c r="AJC74" s="221"/>
      <c r="AJD74" s="221"/>
      <c r="AJE74" s="221"/>
      <c r="AJF74" s="221"/>
      <c r="AJG74" s="221"/>
      <c r="AJH74" s="221"/>
      <c r="AJI74" s="221"/>
      <c r="AJJ74" s="221"/>
      <c r="AJK74" s="221"/>
      <c r="AJL74" s="221"/>
      <c r="AJM74" s="221"/>
      <c r="AJN74" s="221"/>
      <c r="AJO74" s="221"/>
      <c r="AJP74" s="221"/>
      <c r="AJQ74" s="221"/>
      <c r="AJR74" s="221"/>
      <c r="AJS74" s="221"/>
      <c r="AJT74" s="221"/>
      <c r="AJU74" s="221"/>
      <c r="AJV74" s="221"/>
      <c r="AJW74" s="221"/>
      <c r="AJX74" s="221"/>
      <c r="AJY74" s="221"/>
      <c r="AJZ74" s="221"/>
      <c r="AKA74" s="221"/>
      <c r="AKB74" s="221"/>
      <c r="AKC74" s="221"/>
      <c r="AKD74" s="221"/>
      <c r="AKE74" s="221"/>
      <c r="AKF74" s="221"/>
      <c r="AKG74" s="221"/>
      <c r="AKH74" s="221"/>
      <c r="AKI74" s="221"/>
      <c r="AKJ74" s="221"/>
      <c r="AKK74" s="221"/>
      <c r="AKL74" s="221"/>
      <c r="AKM74" s="221"/>
      <c r="AKN74" s="221"/>
      <c r="AKO74" s="221"/>
      <c r="AKP74" s="221"/>
      <c r="AKQ74" s="221"/>
      <c r="AKR74" s="221"/>
      <c r="AKS74" s="221"/>
      <c r="AKT74" s="221"/>
      <c r="AKU74" s="221"/>
      <c r="AKV74" s="221"/>
      <c r="AKW74" s="221"/>
      <c r="AKX74" s="221"/>
      <c r="AKY74" s="221"/>
      <c r="AKZ74" s="221"/>
      <c r="ALA74" s="221"/>
      <c r="ALB74" s="221"/>
      <c r="ALC74" s="221"/>
      <c r="ALD74" s="221"/>
      <c r="ALE74" s="221"/>
      <c r="ALF74" s="221"/>
      <c r="ALG74" s="221"/>
      <c r="ALH74" s="221"/>
      <c r="ALI74" s="221"/>
      <c r="ALJ74" s="221"/>
      <c r="ALK74" s="221"/>
      <c r="ALL74" s="221"/>
      <c r="ALM74" s="221"/>
      <c r="ALN74" s="221"/>
      <c r="ALO74" s="221"/>
      <c r="ALP74" s="221"/>
      <c r="ALQ74" s="221"/>
      <c r="ALR74" s="221"/>
      <c r="ALS74" s="221"/>
      <c r="ALT74" s="221"/>
      <c r="ALU74" s="221"/>
      <c r="ALV74" s="221"/>
      <c r="ALW74" s="221"/>
      <c r="ALX74" s="221"/>
      <c r="ALY74" s="221"/>
      <c r="ALZ74" s="221"/>
      <c r="AMA74" s="221"/>
      <c r="AMB74" s="221"/>
      <c r="AMC74" s="221"/>
      <c r="AMD74" s="221"/>
      <c r="AME74" s="221"/>
      <c r="AMF74" s="221"/>
      <c r="AMG74" s="221"/>
      <c r="AMH74" s="221"/>
      <c r="AMI74" s="221"/>
      <c r="AMJ74" s="221"/>
      <c r="AMK74" s="221"/>
    </row>
    <row r="75" spans="1:1025" s="225" customFormat="1" x14ac:dyDescent="0.25">
      <c r="A75" s="221" t="s">
        <v>106</v>
      </c>
      <c r="B75" s="221" t="s">
        <v>135</v>
      </c>
      <c r="C75" s="227" t="str">
        <f>'common foods'!$D$61</f>
        <v>03056</v>
      </c>
      <c r="D75" s="232">
        <v>285</v>
      </c>
      <c r="E75" s="232">
        <v>0.3</v>
      </c>
      <c r="F75" s="232">
        <v>0.1</v>
      </c>
      <c r="G75" s="232">
        <v>13.9</v>
      </c>
      <c r="H75" s="232">
        <v>5.0999999999999996</v>
      </c>
      <c r="I75" s="232">
        <v>0.9</v>
      </c>
      <c r="J75" s="232">
        <v>2</v>
      </c>
      <c r="K75" s="232">
        <v>320</v>
      </c>
      <c r="L75" s="221" t="s">
        <v>436</v>
      </c>
      <c r="M75" s="221" t="s">
        <v>443</v>
      </c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  <c r="AE75" s="221"/>
      <c r="AF75" s="221"/>
      <c r="AG75" s="221"/>
      <c r="AH75" s="221"/>
      <c r="AI75" s="221"/>
      <c r="AJ75" s="221"/>
      <c r="AK75" s="221"/>
      <c r="AL75" s="221"/>
      <c r="AM75" s="221"/>
      <c r="AN75" s="221"/>
      <c r="AO75" s="221"/>
      <c r="AP75" s="221"/>
      <c r="AQ75" s="221"/>
      <c r="AR75" s="221"/>
      <c r="AS75" s="221"/>
      <c r="AT75" s="221"/>
      <c r="AU75" s="221"/>
      <c r="AV75" s="221"/>
      <c r="AW75" s="221"/>
      <c r="AX75" s="221"/>
      <c r="AY75" s="221"/>
      <c r="AZ75" s="221"/>
      <c r="BA75" s="221"/>
      <c r="BB75" s="221"/>
      <c r="BC75" s="221"/>
      <c r="BD75" s="221"/>
      <c r="BE75" s="221"/>
      <c r="BF75" s="221"/>
      <c r="BG75" s="221"/>
      <c r="BH75" s="221"/>
      <c r="BI75" s="221"/>
      <c r="BJ75" s="221"/>
      <c r="BK75" s="221"/>
      <c r="BL75" s="221"/>
      <c r="BM75" s="221"/>
      <c r="BN75" s="221"/>
      <c r="BO75" s="221"/>
      <c r="BP75" s="221"/>
      <c r="BQ75" s="221"/>
      <c r="BR75" s="221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1"/>
      <c r="CE75" s="221"/>
      <c r="CF75" s="221"/>
      <c r="CG75" s="221"/>
      <c r="CH75" s="221"/>
      <c r="CI75" s="221"/>
      <c r="CJ75" s="221"/>
      <c r="CK75" s="221"/>
      <c r="CL75" s="221"/>
      <c r="CM75" s="221"/>
      <c r="CN75" s="221"/>
      <c r="CO75" s="221"/>
      <c r="CP75" s="221"/>
      <c r="CQ75" s="221"/>
      <c r="CR75" s="221"/>
      <c r="CS75" s="221"/>
      <c r="CT75" s="221"/>
      <c r="CU75" s="221"/>
      <c r="CV75" s="221"/>
      <c r="CW75" s="221"/>
      <c r="CX75" s="221"/>
      <c r="CY75" s="221"/>
      <c r="CZ75" s="221"/>
      <c r="DA75" s="221"/>
      <c r="DB75" s="221"/>
      <c r="DC75" s="221"/>
      <c r="DD75" s="221"/>
      <c r="DE75" s="221"/>
      <c r="DF75" s="221"/>
      <c r="DG75" s="221"/>
      <c r="DH75" s="221"/>
      <c r="DI75" s="221"/>
      <c r="DJ75" s="221"/>
      <c r="DK75" s="221"/>
      <c r="DL75" s="221"/>
      <c r="DM75" s="221"/>
      <c r="DN75" s="221"/>
      <c r="DO75" s="221"/>
      <c r="DP75" s="221"/>
      <c r="DQ75" s="221"/>
      <c r="DR75" s="221"/>
      <c r="DS75" s="221"/>
      <c r="DT75" s="221"/>
      <c r="DU75" s="221"/>
      <c r="DV75" s="221"/>
      <c r="DW75" s="221"/>
      <c r="DX75" s="221"/>
      <c r="DY75" s="221"/>
      <c r="DZ75" s="221"/>
      <c r="EA75" s="221"/>
      <c r="EB75" s="221"/>
      <c r="EC75" s="221"/>
      <c r="ED75" s="221"/>
      <c r="EE75" s="221"/>
      <c r="EF75" s="221"/>
      <c r="EG75" s="221"/>
      <c r="EH75" s="221"/>
      <c r="EI75" s="221"/>
      <c r="EJ75" s="221"/>
      <c r="EK75" s="221"/>
      <c r="EL75" s="221"/>
      <c r="EM75" s="221"/>
      <c r="EN75" s="221"/>
      <c r="EO75" s="221"/>
      <c r="EP75" s="221"/>
      <c r="EQ75" s="221"/>
      <c r="ER75" s="221"/>
      <c r="ES75" s="221"/>
      <c r="ET75" s="221"/>
      <c r="EU75" s="221"/>
      <c r="EV75" s="221"/>
      <c r="EW75" s="221"/>
      <c r="EX75" s="221"/>
      <c r="EY75" s="221"/>
      <c r="EZ75" s="221"/>
      <c r="FA75" s="221"/>
      <c r="FB75" s="221"/>
      <c r="FC75" s="221"/>
      <c r="FD75" s="221"/>
      <c r="FE75" s="221"/>
      <c r="FF75" s="221"/>
      <c r="FG75" s="221"/>
      <c r="FH75" s="221"/>
      <c r="FI75" s="221"/>
      <c r="FJ75" s="221"/>
      <c r="FK75" s="221"/>
      <c r="FL75" s="221"/>
      <c r="FM75" s="221"/>
      <c r="FN75" s="221"/>
      <c r="FO75" s="221"/>
      <c r="FP75" s="221"/>
      <c r="FQ75" s="221"/>
      <c r="FR75" s="221"/>
      <c r="FS75" s="221"/>
      <c r="FT75" s="221"/>
      <c r="FU75" s="221"/>
      <c r="FV75" s="221"/>
      <c r="FW75" s="221"/>
      <c r="FX75" s="221"/>
      <c r="FY75" s="221"/>
      <c r="FZ75" s="221"/>
      <c r="GA75" s="221"/>
      <c r="GB75" s="221"/>
      <c r="GC75" s="221"/>
      <c r="GD75" s="221"/>
      <c r="GE75" s="221"/>
      <c r="GF75" s="221"/>
      <c r="GG75" s="221"/>
      <c r="GH75" s="221"/>
      <c r="GI75" s="221"/>
      <c r="GJ75" s="221"/>
      <c r="GK75" s="221"/>
      <c r="GL75" s="221"/>
      <c r="GM75" s="221"/>
      <c r="GN75" s="221"/>
      <c r="GO75" s="221"/>
      <c r="GP75" s="221"/>
      <c r="GQ75" s="221"/>
      <c r="GR75" s="221"/>
      <c r="GS75" s="221"/>
      <c r="GT75" s="221"/>
      <c r="GU75" s="221"/>
      <c r="GV75" s="221"/>
      <c r="GW75" s="221"/>
      <c r="GX75" s="221"/>
      <c r="GY75" s="221"/>
      <c r="GZ75" s="221"/>
      <c r="HA75" s="221"/>
      <c r="HB75" s="221"/>
      <c r="HC75" s="221"/>
      <c r="HD75" s="221"/>
      <c r="HE75" s="221"/>
      <c r="HF75" s="221"/>
      <c r="HG75" s="221"/>
      <c r="HH75" s="221"/>
      <c r="HI75" s="221"/>
      <c r="HJ75" s="221"/>
      <c r="HK75" s="221"/>
      <c r="HL75" s="221"/>
      <c r="HM75" s="221"/>
      <c r="HN75" s="221"/>
      <c r="HO75" s="221"/>
      <c r="HP75" s="221"/>
      <c r="HQ75" s="221"/>
      <c r="HR75" s="221"/>
      <c r="HS75" s="221"/>
      <c r="HT75" s="221"/>
      <c r="HU75" s="221"/>
      <c r="HV75" s="221"/>
      <c r="HW75" s="221"/>
      <c r="HX75" s="221"/>
      <c r="HY75" s="221"/>
      <c r="HZ75" s="221"/>
      <c r="IA75" s="221"/>
      <c r="IB75" s="221"/>
      <c r="IC75" s="221"/>
      <c r="ID75" s="221"/>
      <c r="IE75" s="221"/>
      <c r="IF75" s="221"/>
      <c r="IG75" s="221"/>
      <c r="IH75" s="221"/>
      <c r="II75" s="221"/>
      <c r="IJ75" s="221"/>
      <c r="IK75" s="221"/>
      <c r="IL75" s="221"/>
      <c r="IM75" s="221"/>
      <c r="IN75" s="221"/>
      <c r="IO75" s="221"/>
      <c r="IP75" s="221"/>
      <c r="IQ75" s="221"/>
      <c r="IR75" s="221"/>
      <c r="IS75" s="221"/>
      <c r="IT75" s="221"/>
      <c r="IU75" s="221"/>
      <c r="IV75" s="221"/>
      <c r="IW75" s="221"/>
      <c r="IX75" s="221"/>
      <c r="IY75" s="221"/>
      <c r="IZ75" s="221"/>
      <c r="JA75" s="221"/>
      <c r="JB75" s="221"/>
      <c r="JC75" s="221"/>
      <c r="JD75" s="221"/>
      <c r="JE75" s="221"/>
      <c r="JF75" s="221"/>
      <c r="JG75" s="221"/>
      <c r="JH75" s="221"/>
      <c r="JI75" s="221"/>
      <c r="JJ75" s="221"/>
      <c r="JK75" s="221"/>
      <c r="JL75" s="221"/>
      <c r="JM75" s="221"/>
      <c r="JN75" s="221"/>
      <c r="JO75" s="221"/>
      <c r="JP75" s="221"/>
      <c r="JQ75" s="221"/>
      <c r="JR75" s="221"/>
      <c r="JS75" s="221"/>
      <c r="JT75" s="221"/>
      <c r="JU75" s="221"/>
      <c r="JV75" s="221"/>
      <c r="JW75" s="221"/>
      <c r="JX75" s="221"/>
      <c r="JY75" s="221"/>
      <c r="JZ75" s="221"/>
      <c r="KA75" s="221"/>
      <c r="KB75" s="221"/>
      <c r="KC75" s="221"/>
      <c r="KD75" s="221"/>
      <c r="KE75" s="221"/>
      <c r="KF75" s="221"/>
      <c r="KG75" s="221"/>
      <c r="KH75" s="221"/>
      <c r="KI75" s="221"/>
      <c r="KJ75" s="221"/>
      <c r="KK75" s="221"/>
      <c r="KL75" s="221"/>
      <c r="KM75" s="221"/>
      <c r="KN75" s="221"/>
      <c r="KO75" s="221"/>
      <c r="KP75" s="221"/>
      <c r="KQ75" s="221"/>
      <c r="KR75" s="221"/>
      <c r="KS75" s="221"/>
      <c r="KT75" s="221"/>
      <c r="KU75" s="221"/>
      <c r="KV75" s="221"/>
      <c r="KW75" s="221"/>
      <c r="KX75" s="221"/>
      <c r="KY75" s="221"/>
      <c r="KZ75" s="221"/>
      <c r="LA75" s="221"/>
      <c r="LB75" s="221"/>
      <c r="LC75" s="221"/>
      <c r="LD75" s="221"/>
      <c r="LE75" s="221"/>
      <c r="LF75" s="221"/>
      <c r="LG75" s="221"/>
      <c r="LH75" s="221"/>
      <c r="LI75" s="221"/>
      <c r="LJ75" s="221"/>
      <c r="LK75" s="221"/>
      <c r="LL75" s="221"/>
      <c r="LM75" s="221"/>
      <c r="LN75" s="221"/>
      <c r="LO75" s="221"/>
      <c r="LP75" s="221"/>
      <c r="LQ75" s="221"/>
      <c r="LR75" s="221"/>
      <c r="LS75" s="221"/>
      <c r="LT75" s="221"/>
      <c r="LU75" s="221"/>
      <c r="LV75" s="221"/>
      <c r="LW75" s="221"/>
      <c r="LX75" s="221"/>
      <c r="LY75" s="221"/>
      <c r="LZ75" s="221"/>
      <c r="MA75" s="221"/>
      <c r="MB75" s="221"/>
      <c r="MC75" s="221"/>
      <c r="MD75" s="221"/>
      <c r="ME75" s="221"/>
      <c r="MF75" s="221"/>
      <c r="MG75" s="221"/>
      <c r="MH75" s="221"/>
      <c r="MI75" s="221"/>
      <c r="MJ75" s="221"/>
      <c r="MK75" s="221"/>
      <c r="ML75" s="221"/>
      <c r="MM75" s="221"/>
      <c r="MN75" s="221"/>
      <c r="MO75" s="221"/>
      <c r="MP75" s="221"/>
      <c r="MQ75" s="221"/>
      <c r="MR75" s="221"/>
      <c r="MS75" s="221"/>
      <c r="MT75" s="221"/>
      <c r="MU75" s="221"/>
      <c r="MV75" s="221"/>
      <c r="MW75" s="221"/>
      <c r="MX75" s="221"/>
      <c r="MY75" s="221"/>
      <c r="MZ75" s="221"/>
      <c r="NA75" s="221"/>
      <c r="NB75" s="221"/>
      <c r="NC75" s="221"/>
      <c r="ND75" s="221"/>
      <c r="NE75" s="221"/>
      <c r="NF75" s="221"/>
      <c r="NG75" s="221"/>
      <c r="NH75" s="221"/>
      <c r="NI75" s="221"/>
      <c r="NJ75" s="221"/>
      <c r="NK75" s="221"/>
      <c r="NL75" s="221"/>
      <c r="NM75" s="221"/>
      <c r="NN75" s="221"/>
      <c r="NO75" s="221"/>
      <c r="NP75" s="221"/>
      <c r="NQ75" s="221"/>
      <c r="NR75" s="221"/>
      <c r="NS75" s="221"/>
      <c r="NT75" s="221"/>
      <c r="NU75" s="221"/>
      <c r="NV75" s="221"/>
      <c r="NW75" s="221"/>
      <c r="NX75" s="221"/>
      <c r="NY75" s="221"/>
      <c r="NZ75" s="221"/>
      <c r="OA75" s="221"/>
      <c r="OB75" s="221"/>
      <c r="OC75" s="221"/>
      <c r="OD75" s="221"/>
      <c r="OE75" s="221"/>
      <c r="OF75" s="221"/>
      <c r="OG75" s="221"/>
      <c r="OH75" s="221"/>
      <c r="OI75" s="221"/>
      <c r="OJ75" s="221"/>
      <c r="OK75" s="221"/>
      <c r="OL75" s="221"/>
      <c r="OM75" s="221"/>
      <c r="ON75" s="221"/>
      <c r="OO75" s="221"/>
      <c r="OP75" s="221"/>
      <c r="OQ75" s="221"/>
      <c r="OR75" s="221"/>
      <c r="OS75" s="221"/>
      <c r="OT75" s="221"/>
      <c r="OU75" s="221"/>
      <c r="OV75" s="221"/>
      <c r="OW75" s="221"/>
      <c r="OX75" s="221"/>
      <c r="OY75" s="221"/>
      <c r="OZ75" s="221"/>
      <c r="PA75" s="221"/>
      <c r="PB75" s="221"/>
      <c r="PC75" s="221"/>
      <c r="PD75" s="221"/>
      <c r="PE75" s="221"/>
      <c r="PF75" s="221"/>
      <c r="PG75" s="221"/>
      <c r="PH75" s="221"/>
      <c r="PI75" s="221"/>
      <c r="PJ75" s="221"/>
      <c r="PK75" s="221"/>
      <c r="PL75" s="221"/>
      <c r="PM75" s="221"/>
      <c r="PN75" s="221"/>
      <c r="PO75" s="221"/>
      <c r="PP75" s="221"/>
      <c r="PQ75" s="221"/>
      <c r="PR75" s="221"/>
      <c r="PS75" s="221"/>
      <c r="PT75" s="221"/>
      <c r="PU75" s="221"/>
      <c r="PV75" s="221"/>
      <c r="PW75" s="221"/>
      <c r="PX75" s="221"/>
      <c r="PY75" s="221"/>
      <c r="PZ75" s="221"/>
      <c r="QA75" s="221"/>
      <c r="QB75" s="221"/>
      <c r="QC75" s="221"/>
      <c r="QD75" s="221"/>
      <c r="QE75" s="221"/>
      <c r="QF75" s="221"/>
      <c r="QG75" s="221"/>
      <c r="QH75" s="221"/>
      <c r="QI75" s="221"/>
      <c r="QJ75" s="221"/>
      <c r="QK75" s="221"/>
      <c r="QL75" s="221"/>
      <c r="QM75" s="221"/>
      <c r="QN75" s="221"/>
      <c r="QO75" s="221"/>
      <c r="QP75" s="221"/>
      <c r="QQ75" s="221"/>
      <c r="QR75" s="221"/>
      <c r="QS75" s="221"/>
      <c r="QT75" s="221"/>
      <c r="QU75" s="221"/>
      <c r="QV75" s="221"/>
      <c r="QW75" s="221"/>
      <c r="QX75" s="221"/>
      <c r="QY75" s="221"/>
      <c r="QZ75" s="221"/>
      <c r="RA75" s="221"/>
      <c r="RB75" s="221"/>
      <c r="RC75" s="221"/>
      <c r="RD75" s="221"/>
      <c r="RE75" s="221"/>
      <c r="RF75" s="221"/>
      <c r="RG75" s="221"/>
      <c r="RH75" s="221"/>
      <c r="RI75" s="221"/>
      <c r="RJ75" s="221"/>
      <c r="RK75" s="221"/>
      <c r="RL75" s="221"/>
      <c r="RM75" s="221"/>
      <c r="RN75" s="221"/>
      <c r="RO75" s="221"/>
      <c r="RP75" s="221"/>
      <c r="RQ75" s="221"/>
      <c r="RR75" s="221"/>
      <c r="RS75" s="221"/>
      <c r="RT75" s="221"/>
      <c r="RU75" s="221"/>
      <c r="RV75" s="221"/>
      <c r="RW75" s="221"/>
      <c r="RX75" s="221"/>
      <c r="RY75" s="221"/>
      <c r="RZ75" s="221"/>
      <c r="SA75" s="221"/>
      <c r="SB75" s="221"/>
      <c r="SC75" s="221"/>
      <c r="SD75" s="221"/>
      <c r="SE75" s="221"/>
      <c r="SF75" s="221"/>
      <c r="SG75" s="221"/>
      <c r="SH75" s="221"/>
      <c r="SI75" s="221"/>
      <c r="SJ75" s="221"/>
      <c r="SK75" s="221"/>
      <c r="SL75" s="221"/>
      <c r="SM75" s="221"/>
      <c r="SN75" s="221"/>
      <c r="SO75" s="221"/>
      <c r="SP75" s="221"/>
      <c r="SQ75" s="221"/>
      <c r="SR75" s="221"/>
      <c r="SS75" s="221"/>
      <c r="ST75" s="221"/>
      <c r="SU75" s="221"/>
      <c r="SV75" s="221"/>
      <c r="SW75" s="221"/>
      <c r="SX75" s="221"/>
      <c r="SY75" s="221"/>
      <c r="SZ75" s="221"/>
      <c r="TA75" s="221"/>
      <c r="TB75" s="221"/>
      <c r="TC75" s="221"/>
      <c r="TD75" s="221"/>
      <c r="TE75" s="221"/>
      <c r="TF75" s="221"/>
      <c r="TG75" s="221"/>
      <c r="TH75" s="221"/>
      <c r="TI75" s="221"/>
      <c r="TJ75" s="221"/>
      <c r="TK75" s="221"/>
      <c r="TL75" s="221"/>
      <c r="TM75" s="221"/>
      <c r="TN75" s="221"/>
      <c r="TO75" s="221"/>
      <c r="TP75" s="221"/>
      <c r="TQ75" s="221"/>
      <c r="TR75" s="221"/>
      <c r="TS75" s="221"/>
      <c r="TT75" s="221"/>
      <c r="TU75" s="221"/>
      <c r="TV75" s="221"/>
      <c r="TW75" s="221"/>
      <c r="TX75" s="221"/>
      <c r="TY75" s="221"/>
      <c r="TZ75" s="221"/>
      <c r="UA75" s="221"/>
      <c r="UB75" s="221"/>
      <c r="UC75" s="221"/>
      <c r="UD75" s="221"/>
      <c r="UE75" s="221"/>
      <c r="UF75" s="221"/>
      <c r="UG75" s="221"/>
      <c r="UH75" s="221"/>
      <c r="UI75" s="221"/>
      <c r="UJ75" s="221"/>
      <c r="UK75" s="221"/>
      <c r="UL75" s="221"/>
      <c r="UM75" s="221"/>
      <c r="UN75" s="221"/>
      <c r="UO75" s="221"/>
      <c r="UP75" s="221"/>
      <c r="UQ75" s="221"/>
      <c r="UR75" s="221"/>
      <c r="US75" s="221"/>
      <c r="UT75" s="221"/>
      <c r="UU75" s="221"/>
      <c r="UV75" s="221"/>
      <c r="UW75" s="221"/>
      <c r="UX75" s="221"/>
      <c r="UY75" s="221"/>
      <c r="UZ75" s="221"/>
      <c r="VA75" s="221"/>
      <c r="VB75" s="221"/>
      <c r="VC75" s="221"/>
      <c r="VD75" s="221"/>
      <c r="VE75" s="221"/>
      <c r="VF75" s="221"/>
      <c r="VG75" s="221"/>
      <c r="VH75" s="221"/>
      <c r="VI75" s="221"/>
      <c r="VJ75" s="221"/>
      <c r="VK75" s="221"/>
      <c r="VL75" s="221"/>
      <c r="VM75" s="221"/>
      <c r="VN75" s="221"/>
      <c r="VO75" s="221"/>
      <c r="VP75" s="221"/>
      <c r="VQ75" s="221"/>
      <c r="VR75" s="221"/>
      <c r="VS75" s="221"/>
      <c r="VT75" s="221"/>
      <c r="VU75" s="221"/>
      <c r="VV75" s="221"/>
      <c r="VW75" s="221"/>
      <c r="VX75" s="221"/>
      <c r="VY75" s="221"/>
      <c r="VZ75" s="221"/>
      <c r="WA75" s="221"/>
      <c r="WB75" s="221"/>
      <c r="WC75" s="221"/>
      <c r="WD75" s="221"/>
      <c r="WE75" s="221"/>
      <c r="WF75" s="221"/>
      <c r="WG75" s="221"/>
      <c r="WH75" s="221"/>
      <c r="WI75" s="221"/>
      <c r="WJ75" s="221"/>
      <c r="WK75" s="221"/>
      <c r="WL75" s="221"/>
      <c r="WM75" s="221"/>
      <c r="WN75" s="221"/>
      <c r="WO75" s="221"/>
      <c r="WP75" s="221"/>
      <c r="WQ75" s="221"/>
      <c r="WR75" s="221"/>
      <c r="WS75" s="221"/>
      <c r="WT75" s="221"/>
      <c r="WU75" s="221"/>
      <c r="WV75" s="221"/>
      <c r="WW75" s="221"/>
      <c r="WX75" s="221"/>
      <c r="WY75" s="221"/>
      <c r="WZ75" s="221"/>
      <c r="XA75" s="221"/>
      <c r="XB75" s="221"/>
      <c r="XC75" s="221"/>
      <c r="XD75" s="221"/>
      <c r="XE75" s="221"/>
      <c r="XF75" s="221"/>
      <c r="XG75" s="221"/>
      <c r="XH75" s="221"/>
      <c r="XI75" s="221"/>
      <c r="XJ75" s="221"/>
      <c r="XK75" s="221"/>
      <c r="XL75" s="221"/>
      <c r="XM75" s="221"/>
      <c r="XN75" s="221"/>
      <c r="XO75" s="221"/>
      <c r="XP75" s="221"/>
      <c r="XQ75" s="221"/>
      <c r="XR75" s="221"/>
      <c r="XS75" s="221"/>
      <c r="XT75" s="221"/>
      <c r="XU75" s="221"/>
      <c r="XV75" s="221"/>
      <c r="XW75" s="221"/>
      <c r="XX75" s="221"/>
      <c r="XY75" s="221"/>
      <c r="XZ75" s="221"/>
      <c r="YA75" s="221"/>
      <c r="YB75" s="221"/>
      <c r="YC75" s="221"/>
      <c r="YD75" s="221"/>
      <c r="YE75" s="221"/>
      <c r="YF75" s="221"/>
      <c r="YG75" s="221"/>
      <c r="YH75" s="221"/>
      <c r="YI75" s="221"/>
      <c r="YJ75" s="221"/>
      <c r="YK75" s="221"/>
      <c r="YL75" s="221"/>
      <c r="YM75" s="221"/>
      <c r="YN75" s="221"/>
      <c r="YO75" s="221"/>
      <c r="YP75" s="221"/>
      <c r="YQ75" s="221"/>
      <c r="YR75" s="221"/>
      <c r="YS75" s="221"/>
      <c r="YT75" s="221"/>
      <c r="YU75" s="221"/>
      <c r="YV75" s="221"/>
      <c r="YW75" s="221"/>
      <c r="YX75" s="221"/>
      <c r="YY75" s="221"/>
      <c r="YZ75" s="221"/>
      <c r="ZA75" s="221"/>
      <c r="ZB75" s="221"/>
      <c r="ZC75" s="221"/>
      <c r="ZD75" s="221"/>
      <c r="ZE75" s="221"/>
      <c r="ZF75" s="221"/>
      <c r="ZG75" s="221"/>
      <c r="ZH75" s="221"/>
      <c r="ZI75" s="221"/>
      <c r="ZJ75" s="221"/>
      <c r="ZK75" s="221"/>
      <c r="ZL75" s="221"/>
      <c r="ZM75" s="221"/>
      <c r="ZN75" s="221"/>
      <c r="ZO75" s="221"/>
      <c r="ZP75" s="221"/>
      <c r="ZQ75" s="221"/>
      <c r="ZR75" s="221"/>
      <c r="ZS75" s="221"/>
      <c r="ZT75" s="221"/>
      <c r="ZU75" s="221"/>
      <c r="ZV75" s="221"/>
      <c r="ZW75" s="221"/>
      <c r="ZX75" s="221"/>
      <c r="ZY75" s="221"/>
      <c r="ZZ75" s="221"/>
      <c r="AAA75" s="221"/>
      <c r="AAB75" s="221"/>
      <c r="AAC75" s="221"/>
      <c r="AAD75" s="221"/>
      <c r="AAE75" s="221"/>
      <c r="AAF75" s="221"/>
      <c r="AAG75" s="221"/>
      <c r="AAH75" s="221"/>
      <c r="AAI75" s="221"/>
      <c r="AAJ75" s="221"/>
      <c r="AAK75" s="221"/>
      <c r="AAL75" s="221"/>
      <c r="AAM75" s="221"/>
      <c r="AAN75" s="221"/>
      <c r="AAO75" s="221"/>
      <c r="AAP75" s="221"/>
      <c r="AAQ75" s="221"/>
      <c r="AAR75" s="221"/>
      <c r="AAS75" s="221"/>
      <c r="AAT75" s="221"/>
      <c r="AAU75" s="221"/>
      <c r="AAV75" s="221"/>
      <c r="AAW75" s="221"/>
      <c r="AAX75" s="221"/>
      <c r="AAY75" s="221"/>
      <c r="AAZ75" s="221"/>
      <c r="ABA75" s="221"/>
      <c r="ABB75" s="221"/>
      <c r="ABC75" s="221"/>
      <c r="ABD75" s="221"/>
      <c r="ABE75" s="221"/>
      <c r="ABF75" s="221"/>
      <c r="ABG75" s="221"/>
      <c r="ABH75" s="221"/>
      <c r="ABI75" s="221"/>
      <c r="ABJ75" s="221"/>
      <c r="ABK75" s="221"/>
      <c r="ABL75" s="221"/>
      <c r="ABM75" s="221"/>
      <c r="ABN75" s="221"/>
      <c r="ABO75" s="221"/>
      <c r="ABP75" s="221"/>
      <c r="ABQ75" s="221"/>
      <c r="ABR75" s="221"/>
      <c r="ABS75" s="221"/>
      <c r="ABT75" s="221"/>
      <c r="ABU75" s="221"/>
      <c r="ABV75" s="221"/>
      <c r="ABW75" s="221"/>
      <c r="ABX75" s="221"/>
      <c r="ABY75" s="221"/>
      <c r="ABZ75" s="221"/>
      <c r="ACA75" s="221"/>
      <c r="ACB75" s="221"/>
      <c r="ACC75" s="221"/>
      <c r="ACD75" s="221"/>
      <c r="ACE75" s="221"/>
      <c r="ACF75" s="221"/>
      <c r="ACG75" s="221"/>
      <c r="ACH75" s="221"/>
      <c r="ACI75" s="221"/>
      <c r="ACJ75" s="221"/>
      <c r="ACK75" s="221"/>
      <c r="ACL75" s="221"/>
      <c r="ACM75" s="221"/>
      <c r="ACN75" s="221"/>
      <c r="ACO75" s="221"/>
      <c r="ACP75" s="221"/>
      <c r="ACQ75" s="221"/>
      <c r="ACR75" s="221"/>
      <c r="ACS75" s="221"/>
      <c r="ACT75" s="221"/>
      <c r="ACU75" s="221"/>
      <c r="ACV75" s="221"/>
      <c r="ACW75" s="221"/>
      <c r="ACX75" s="221"/>
      <c r="ACY75" s="221"/>
      <c r="ACZ75" s="221"/>
      <c r="ADA75" s="221"/>
      <c r="ADB75" s="221"/>
      <c r="ADC75" s="221"/>
      <c r="ADD75" s="221"/>
      <c r="ADE75" s="221"/>
      <c r="ADF75" s="221"/>
      <c r="ADG75" s="221"/>
      <c r="ADH75" s="221"/>
      <c r="ADI75" s="221"/>
      <c r="ADJ75" s="221"/>
      <c r="ADK75" s="221"/>
      <c r="ADL75" s="221"/>
      <c r="ADM75" s="221"/>
      <c r="ADN75" s="221"/>
      <c r="ADO75" s="221"/>
      <c r="ADP75" s="221"/>
      <c r="ADQ75" s="221"/>
      <c r="ADR75" s="221"/>
      <c r="ADS75" s="221"/>
      <c r="ADT75" s="221"/>
      <c r="ADU75" s="221"/>
      <c r="ADV75" s="221"/>
      <c r="ADW75" s="221"/>
      <c r="ADX75" s="221"/>
      <c r="ADY75" s="221"/>
      <c r="ADZ75" s="221"/>
      <c r="AEA75" s="221"/>
      <c r="AEB75" s="221"/>
      <c r="AEC75" s="221"/>
      <c r="AED75" s="221"/>
      <c r="AEE75" s="221"/>
      <c r="AEF75" s="221"/>
      <c r="AEG75" s="221"/>
      <c r="AEH75" s="221"/>
      <c r="AEI75" s="221"/>
      <c r="AEJ75" s="221"/>
      <c r="AEK75" s="221"/>
      <c r="AEL75" s="221"/>
      <c r="AEM75" s="221"/>
      <c r="AEN75" s="221"/>
      <c r="AEO75" s="221"/>
      <c r="AEP75" s="221"/>
      <c r="AEQ75" s="221"/>
      <c r="AER75" s="221"/>
      <c r="AES75" s="221"/>
      <c r="AET75" s="221"/>
      <c r="AEU75" s="221"/>
      <c r="AEV75" s="221"/>
      <c r="AEW75" s="221"/>
      <c r="AEX75" s="221"/>
      <c r="AEY75" s="221"/>
      <c r="AEZ75" s="221"/>
      <c r="AFA75" s="221"/>
      <c r="AFB75" s="221"/>
      <c r="AFC75" s="221"/>
      <c r="AFD75" s="221"/>
      <c r="AFE75" s="221"/>
      <c r="AFF75" s="221"/>
      <c r="AFG75" s="221"/>
      <c r="AFH75" s="221"/>
      <c r="AFI75" s="221"/>
      <c r="AFJ75" s="221"/>
      <c r="AFK75" s="221"/>
      <c r="AFL75" s="221"/>
      <c r="AFM75" s="221"/>
      <c r="AFN75" s="221"/>
      <c r="AFO75" s="221"/>
      <c r="AFP75" s="221"/>
      <c r="AFQ75" s="221"/>
      <c r="AFR75" s="221"/>
      <c r="AFS75" s="221"/>
      <c r="AFT75" s="221"/>
      <c r="AFU75" s="221"/>
      <c r="AFV75" s="221"/>
      <c r="AFW75" s="221"/>
      <c r="AFX75" s="221"/>
      <c r="AFY75" s="221"/>
      <c r="AFZ75" s="221"/>
      <c r="AGA75" s="221"/>
      <c r="AGB75" s="221"/>
      <c r="AGC75" s="221"/>
      <c r="AGD75" s="221"/>
      <c r="AGE75" s="221"/>
      <c r="AGF75" s="221"/>
      <c r="AGG75" s="221"/>
      <c r="AGH75" s="221"/>
      <c r="AGI75" s="221"/>
      <c r="AGJ75" s="221"/>
      <c r="AGK75" s="221"/>
      <c r="AGL75" s="221"/>
      <c r="AGM75" s="221"/>
      <c r="AGN75" s="221"/>
      <c r="AGO75" s="221"/>
      <c r="AGP75" s="221"/>
      <c r="AGQ75" s="221"/>
      <c r="AGR75" s="221"/>
      <c r="AGS75" s="221"/>
      <c r="AGT75" s="221"/>
      <c r="AGU75" s="221"/>
      <c r="AGV75" s="221"/>
      <c r="AGW75" s="221"/>
      <c r="AGX75" s="221"/>
      <c r="AGY75" s="221"/>
      <c r="AGZ75" s="221"/>
      <c r="AHA75" s="221"/>
      <c r="AHB75" s="221"/>
      <c r="AHC75" s="221"/>
      <c r="AHD75" s="221"/>
      <c r="AHE75" s="221"/>
      <c r="AHF75" s="221"/>
      <c r="AHG75" s="221"/>
      <c r="AHH75" s="221"/>
      <c r="AHI75" s="221"/>
      <c r="AHJ75" s="221"/>
      <c r="AHK75" s="221"/>
      <c r="AHL75" s="221"/>
      <c r="AHM75" s="221"/>
      <c r="AHN75" s="221"/>
      <c r="AHO75" s="221"/>
      <c r="AHP75" s="221"/>
      <c r="AHQ75" s="221"/>
      <c r="AHR75" s="221"/>
      <c r="AHS75" s="221"/>
      <c r="AHT75" s="221"/>
      <c r="AHU75" s="221"/>
      <c r="AHV75" s="221"/>
      <c r="AHW75" s="221"/>
      <c r="AHX75" s="221"/>
      <c r="AHY75" s="221"/>
      <c r="AHZ75" s="221"/>
      <c r="AIA75" s="221"/>
      <c r="AIB75" s="221"/>
      <c r="AIC75" s="221"/>
      <c r="AID75" s="221"/>
      <c r="AIE75" s="221"/>
      <c r="AIF75" s="221"/>
      <c r="AIG75" s="221"/>
      <c r="AIH75" s="221"/>
      <c r="AII75" s="221"/>
      <c r="AIJ75" s="221"/>
      <c r="AIK75" s="221"/>
      <c r="AIL75" s="221"/>
      <c r="AIM75" s="221"/>
      <c r="AIN75" s="221"/>
      <c r="AIO75" s="221"/>
      <c r="AIP75" s="221"/>
      <c r="AIQ75" s="221"/>
      <c r="AIR75" s="221"/>
      <c r="AIS75" s="221"/>
      <c r="AIT75" s="221"/>
      <c r="AIU75" s="221"/>
      <c r="AIV75" s="221"/>
      <c r="AIW75" s="221"/>
      <c r="AIX75" s="221"/>
      <c r="AIY75" s="221"/>
      <c r="AIZ75" s="221"/>
      <c r="AJA75" s="221"/>
      <c r="AJB75" s="221"/>
      <c r="AJC75" s="221"/>
      <c r="AJD75" s="221"/>
      <c r="AJE75" s="221"/>
      <c r="AJF75" s="221"/>
      <c r="AJG75" s="221"/>
      <c r="AJH75" s="221"/>
      <c r="AJI75" s="221"/>
      <c r="AJJ75" s="221"/>
      <c r="AJK75" s="221"/>
      <c r="AJL75" s="221"/>
      <c r="AJM75" s="221"/>
      <c r="AJN75" s="221"/>
      <c r="AJO75" s="221"/>
      <c r="AJP75" s="221"/>
      <c r="AJQ75" s="221"/>
      <c r="AJR75" s="221"/>
      <c r="AJS75" s="221"/>
      <c r="AJT75" s="221"/>
      <c r="AJU75" s="221"/>
      <c r="AJV75" s="221"/>
      <c r="AJW75" s="221"/>
      <c r="AJX75" s="221"/>
      <c r="AJY75" s="221"/>
      <c r="AJZ75" s="221"/>
      <c r="AKA75" s="221"/>
      <c r="AKB75" s="221"/>
      <c r="AKC75" s="221"/>
      <c r="AKD75" s="221"/>
      <c r="AKE75" s="221"/>
      <c r="AKF75" s="221"/>
      <c r="AKG75" s="221"/>
      <c r="AKH75" s="221"/>
      <c r="AKI75" s="221"/>
      <c r="AKJ75" s="221"/>
      <c r="AKK75" s="221"/>
      <c r="AKL75" s="221"/>
      <c r="AKM75" s="221"/>
      <c r="AKN75" s="221"/>
      <c r="AKO75" s="221"/>
      <c r="AKP75" s="221"/>
      <c r="AKQ75" s="221"/>
      <c r="AKR75" s="221"/>
      <c r="AKS75" s="221"/>
      <c r="AKT75" s="221"/>
      <c r="AKU75" s="221"/>
      <c r="AKV75" s="221"/>
      <c r="AKW75" s="221"/>
      <c r="AKX75" s="221"/>
      <c r="AKY75" s="221"/>
      <c r="AKZ75" s="221"/>
      <c r="ALA75" s="221"/>
      <c r="ALB75" s="221"/>
      <c r="ALC75" s="221"/>
      <c r="ALD75" s="221"/>
      <c r="ALE75" s="221"/>
      <c r="ALF75" s="221"/>
      <c r="ALG75" s="221"/>
      <c r="ALH75" s="221"/>
      <c r="ALI75" s="221"/>
      <c r="ALJ75" s="221"/>
      <c r="ALK75" s="221"/>
      <c r="ALL75" s="221"/>
      <c r="ALM75" s="221"/>
      <c r="ALN75" s="221"/>
      <c r="ALO75" s="221"/>
      <c r="ALP75" s="221"/>
      <c r="ALQ75" s="221"/>
      <c r="ALR75" s="221"/>
      <c r="ALS75" s="221"/>
      <c r="ALT75" s="221"/>
      <c r="ALU75" s="221"/>
      <c r="ALV75" s="221"/>
      <c r="ALW75" s="221"/>
      <c r="ALX75" s="221"/>
      <c r="ALY75" s="221"/>
      <c r="ALZ75" s="221"/>
      <c r="AMA75" s="221"/>
      <c r="AMB75" s="221"/>
      <c r="AMC75" s="221"/>
      <c r="AMD75" s="221"/>
      <c r="AME75" s="221"/>
      <c r="AMF75" s="221"/>
      <c r="AMG75" s="221"/>
      <c r="AMH75" s="221"/>
      <c r="AMI75" s="221"/>
      <c r="AMJ75" s="221"/>
      <c r="AMK75" s="221"/>
    </row>
    <row r="76" spans="1:1025" s="225" customFormat="1" x14ac:dyDescent="0.25">
      <c r="A76" s="221" t="s">
        <v>106</v>
      </c>
      <c r="B76" s="221" t="s">
        <v>143</v>
      </c>
      <c r="C76" s="227" t="str">
        <f>'common foods'!$D$65</f>
        <v>03066</v>
      </c>
      <c r="D76" s="232">
        <v>270</v>
      </c>
      <c r="E76" s="232">
        <v>0.3</v>
      </c>
      <c r="F76" s="232">
        <v>0.1</v>
      </c>
      <c r="G76" s="232">
        <v>12.8</v>
      </c>
      <c r="H76" s="232">
        <v>3.6</v>
      </c>
      <c r="I76" s="232">
        <v>0.9</v>
      </c>
      <c r="J76" s="232">
        <v>2</v>
      </c>
      <c r="K76" s="232">
        <v>240</v>
      </c>
      <c r="L76" s="221" t="s">
        <v>436</v>
      </c>
      <c r="M76" s="221" t="s">
        <v>443</v>
      </c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221"/>
      <c r="GJ76" s="221"/>
      <c r="GK76" s="221"/>
      <c r="GL76" s="221"/>
      <c r="GM76" s="221"/>
      <c r="GN76" s="221"/>
      <c r="GO76" s="221"/>
      <c r="GP76" s="221"/>
      <c r="GQ76" s="221"/>
      <c r="GR76" s="221"/>
      <c r="GS76" s="221"/>
      <c r="GT76" s="221"/>
      <c r="GU76" s="221"/>
      <c r="GV76" s="221"/>
      <c r="GW76" s="221"/>
      <c r="GX76" s="221"/>
      <c r="GY76" s="221"/>
      <c r="GZ76" s="221"/>
      <c r="HA76" s="221"/>
      <c r="HB76" s="221"/>
      <c r="HC76" s="221"/>
      <c r="HD76" s="221"/>
      <c r="HE76" s="221"/>
      <c r="HF76" s="221"/>
      <c r="HG76" s="221"/>
      <c r="HH76" s="221"/>
      <c r="HI76" s="221"/>
      <c r="HJ76" s="221"/>
      <c r="HK76" s="221"/>
      <c r="HL76" s="221"/>
      <c r="HM76" s="221"/>
      <c r="HN76" s="221"/>
      <c r="HO76" s="221"/>
      <c r="HP76" s="221"/>
      <c r="HQ76" s="221"/>
      <c r="HR76" s="221"/>
      <c r="HS76" s="221"/>
      <c r="HT76" s="221"/>
      <c r="HU76" s="221"/>
      <c r="HV76" s="221"/>
      <c r="HW76" s="221"/>
      <c r="HX76" s="221"/>
      <c r="HY76" s="221"/>
      <c r="HZ76" s="221"/>
      <c r="IA76" s="221"/>
      <c r="IB76" s="221"/>
      <c r="IC76" s="221"/>
      <c r="ID76" s="221"/>
      <c r="IE76" s="221"/>
      <c r="IF76" s="221"/>
      <c r="IG76" s="221"/>
      <c r="IH76" s="221"/>
      <c r="II76" s="221"/>
      <c r="IJ76" s="221"/>
      <c r="IK76" s="221"/>
      <c r="IL76" s="221"/>
      <c r="IM76" s="221"/>
      <c r="IN76" s="221"/>
      <c r="IO76" s="221"/>
      <c r="IP76" s="221"/>
      <c r="IQ76" s="221"/>
      <c r="IR76" s="221"/>
      <c r="IS76" s="221"/>
      <c r="IT76" s="221"/>
      <c r="IU76" s="221"/>
      <c r="IV76" s="221"/>
      <c r="IW76" s="221"/>
      <c r="IX76" s="221"/>
      <c r="IY76" s="221"/>
      <c r="IZ76" s="221"/>
      <c r="JA76" s="221"/>
      <c r="JB76" s="221"/>
      <c r="JC76" s="221"/>
      <c r="JD76" s="221"/>
      <c r="JE76" s="221"/>
      <c r="JF76" s="221"/>
      <c r="JG76" s="221"/>
      <c r="JH76" s="221"/>
      <c r="JI76" s="221"/>
      <c r="JJ76" s="221"/>
      <c r="JK76" s="221"/>
      <c r="JL76" s="221"/>
      <c r="JM76" s="221"/>
      <c r="JN76" s="221"/>
      <c r="JO76" s="221"/>
      <c r="JP76" s="221"/>
      <c r="JQ76" s="221"/>
      <c r="JR76" s="221"/>
      <c r="JS76" s="221"/>
      <c r="JT76" s="221"/>
      <c r="JU76" s="221"/>
      <c r="JV76" s="221"/>
      <c r="JW76" s="221"/>
      <c r="JX76" s="221"/>
      <c r="JY76" s="221"/>
      <c r="JZ76" s="221"/>
      <c r="KA76" s="221"/>
      <c r="KB76" s="221"/>
      <c r="KC76" s="221"/>
      <c r="KD76" s="221"/>
      <c r="KE76" s="221"/>
      <c r="KF76" s="221"/>
      <c r="KG76" s="221"/>
      <c r="KH76" s="221"/>
      <c r="KI76" s="221"/>
      <c r="KJ76" s="221"/>
      <c r="KK76" s="221"/>
      <c r="KL76" s="221"/>
      <c r="KM76" s="221"/>
      <c r="KN76" s="221"/>
      <c r="KO76" s="221"/>
      <c r="KP76" s="221"/>
      <c r="KQ76" s="221"/>
      <c r="KR76" s="221"/>
      <c r="KS76" s="221"/>
      <c r="KT76" s="221"/>
      <c r="KU76" s="221"/>
      <c r="KV76" s="221"/>
      <c r="KW76" s="221"/>
      <c r="KX76" s="221"/>
      <c r="KY76" s="221"/>
      <c r="KZ76" s="221"/>
      <c r="LA76" s="221"/>
      <c r="LB76" s="221"/>
      <c r="LC76" s="221"/>
      <c r="LD76" s="221"/>
      <c r="LE76" s="221"/>
      <c r="LF76" s="221"/>
      <c r="LG76" s="221"/>
      <c r="LH76" s="221"/>
      <c r="LI76" s="221"/>
      <c r="LJ76" s="221"/>
      <c r="LK76" s="221"/>
      <c r="LL76" s="221"/>
      <c r="LM76" s="221"/>
      <c r="LN76" s="221"/>
      <c r="LO76" s="221"/>
      <c r="LP76" s="221"/>
      <c r="LQ76" s="221"/>
      <c r="LR76" s="221"/>
      <c r="LS76" s="221"/>
      <c r="LT76" s="221"/>
      <c r="LU76" s="221"/>
      <c r="LV76" s="221"/>
      <c r="LW76" s="221"/>
      <c r="LX76" s="221"/>
      <c r="LY76" s="221"/>
      <c r="LZ76" s="221"/>
      <c r="MA76" s="221"/>
      <c r="MB76" s="221"/>
      <c r="MC76" s="221"/>
      <c r="MD76" s="221"/>
      <c r="ME76" s="221"/>
      <c r="MF76" s="221"/>
      <c r="MG76" s="221"/>
      <c r="MH76" s="221"/>
      <c r="MI76" s="221"/>
      <c r="MJ76" s="221"/>
      <c r="MK76" s="221"/>
      <c r="ML76" s="221"/>
      <c r="MM76" s="221"/>
      <c r="MN76" s="221"/>
      <c r="MO76" s="221"/>
      <c r="MP76" s="221"/>
      <c r="MQ76" s="221"/>
      <c r="MR76" s="221"/>
      <c r="MS76" s="221"/>
      <c r="MT76" s="221"/>
      <c r="MU76" s="221"/>
      <c r="MV76" s="221"/>
      <c r="MW76" s="221"/>
      <c r="MX76" s="221"/>
      <c r="MY76" s="221"/>
      <c r="MZ76" s="221"/>
      <c r="NA76" s="221"/>
      <c r="NB76" s="221"/>
      <c r="NC76" s="221"/>
      <c r="ND76" s="221"/>
      <c r="NE76" s="221"/>
      <c r="NF76" s="221"/>
      <c r="NG76" s="221"/>
      <c r="NH76" s="221"/>
      <c r="NI76" s="221"/>
      <c r="NJ76" s="221"/>
      <c r="NK76" s="221"/>
      <c r="NL76" s="221"/>
      <c r="NM76" s="221"/>
      <c r="NN76" s="221"/>
      <c r="NO76" s="221"/>
      <c r="NP76" s="221"/>
      <c r="NQ76" s="221"/>
      <c r="NR76" s="221"/>
      <c r="NS76" s="221"/>
      <c r="NT76" s="221"/>
      <c r="NU76" s="221"/>
      <c r="NV76" s="221"/>
      <c r="NW76" s="221"/>
      <c r="NX76" s="221"/>
      <c r="NY76" s="221"/>
      <c r="NZ76" s="221"/>
      <c r="OA76" s="221"/>
      <c r="OB76" s="221"/>
      <c r="OC76" s="221"/>
      <c r="OD76" s="221"/>
      <c r="OE76" s="221"/>
      <c r="OF76" s="221"/>
      <c r="OG76" s="221"/>
      <c r="OH76" s="221"/>
      <c r="OI76" s="221"/>
      <c r="OJ76" s="221"/>
      <c r="OK76" s="221"/>
      <c r="OL76" s="221"/>
      <c r="OM76" s="221"/>
      <c r="ON76" s="221"/>
      <c r="OO76" s="221"/>
      <c r="OP76" s="221"/>
      <c r="OQ76" s="221"/>
      <c r="OR76" s="221"/>
      <c r="OS76" s="221"/>
      <c r="OT76" s="221"/>
      <c r="OU76" s="221"/>
      <c r="OV76" s="221"/>
      <c r="OW76" s="221"/>
      <c r="OX76" s="221"/>
      <c r="OY76" s="221"/>
      <c r="OZ76" s="221"/>
      <c r="PA76" s="221"/>
      <c r="PB76" s="221"/>
      <c r="PC76" s="221"/>
      <c r="PD76" s="221"/>
      <c r="PE76" s="221"/>
      <c r="PF76" s="221"/>
      <c r="PG76" s="221"/>
      <c r="PH76" s="221"/>
      <c r="PI76" s="221"/>
      <c r="PJ76" s="221"/>
      <c r="PK76" s="221"/>
      <c r="PL76" s="221"/>
      <c r="PM76" s="221"/>
      <c r="PN76" s="221"/>
      <c r="PO76" s="221"/>
      <c r="PP76" s="221"/>
      <c r="PQ76" s="221"/>
      <c r="PR76" s="221"/>
      <c r="PS76" s="221"/>
      <c r="PT76" s="221"/>
      <c r="PU76" s="221"/>
      <c r="PV76" s="221"/>
      <c r="PW76" s="221"/>
      <c r="PX76" s="221"/>
      <c r="PY76" s="221"/>
      <c r="PZ76" s="221"/>
      <c r="QA76" s="221"/>
      <c r="QB76" s="221"/>
      <c r="QC76" s="221"/>
      <c r="QD76" s="221"/>
      <c r="QE76" s="221"/>
      <c r="QF76" s="221"/>
      <c r="QG76" s="221"/>
      <c r="QH76" s="221"/>
      <c r="QI76" s="221"/>
      <c r="QJ76" s="221"/>
      <c r="QK76" s="221"/>
      <c r="QL76" s="221"/>
      <c r="QM76" s="221"/>
      <c r="QN76" s="221"/>
      <c r="QO76" s="221"/>
      <c r="QP76" s="221"/>
      <c r="QQ76" s="221"/>
      <c r="QR76" s="221"/>
      <c r="QS76" s="221"/>
      <c r="QT76" s="221"/>
      <c r="QU76" s="221"/>
      <c r="QV76" s="221"/>
      <c r="QW76" s="221"/>
      <c r="QX76" s="221"/>
      <c r="QY76" s="221"/>
      <c r="QZ76" s="221"/>
      <c r="RA76" s="221"/>
      <c r="RB76" s="221"/>
      <c r="RC76" s="221"/>
      <c r="RD76" s="221"/>
      <c r="RE76" s="221"/>
      <c r="RF76" s="221"/>
      <c r="RG76" s="221"/>
      <c r="RH76" s="221"/>
      <c r="RI76" s="221"/>
      <c r="RJ76" s="221"/>
      <c r="RK76" s="221"/>
      <c r="RL76" s="221"/>
      <c r="RM76" s="221"/>
      <c r="RN76" s="221"/>
      <c r="RO76" s="221"/>
      <c r="RP76" s="221"/>
      <c r="RQ76" s="221"/>
      <c r="RR76" s="221"/>
      <c r="RS76" s="221"/>
      <c r="RT76" s="221"/>
      <c r="RU76" s="221"/>
      <c r="RV76" s="221"/>
      <c r="RW76" s="221"/>
      <c r="RX76" s="221"/>
      <c r="RY76" s="221"/>
      <c r="RZ76" s="221"/>
      <c r="SA76" s="221"/>
      <c r="SB76" s="221"/>
      <c r="SC76" s="221"/>
      <c r="SD76" s="221"/>
      <c r="SE76" s="221"/>
      <c r="SF76" s="221"/>
      <c r="SG76" s="221"/>
      <c r="SH76" s="221"/>
      <c r="SI76" s="221"/>
      <c r="SJ76" s="221"/>
      <c r="SK76" s="221"/>
      <c r="SL76" s="221"/>
      <c r="SM76" s="221"/>
      <c r="SN76" s="221"/>
      <c r="SO76" s="221"/>
      <c r="SP76" s="221"/>
      <c r="SQ76" s="221"/>
      <c r="SR76" s="221"/>
      <c r="SS76" s="221"/>
      <c r="ST76" s="221"/>
      <c r="SU76" s="221"/>
      <c r="SV76" s="221"/>
      <c r="SW76" s="221"/>
      <c r="SX76" s="221"/>
      <c r="SY76" s="221"/>
      <c r="SZ76" s="221"/>
      <c r="TA76" s="221"/>
      <c r="TB76" s="221"/>
      <c r="TC76" s="221"/>
      <c r="TD76" s="221"/>
      <c r="TE76" s="221"/>
      <c r="TF76" s="221"/>
      <c r="TG76" s="221"/>
      <c r="TH76" s="221"/>
      <c r="TI76" s="221"/>
      <c r="TJ76" s="221"/>
      <c r="TK76" s="221"/>
      <c r="TL76" s="221"/>
      <c r="TM76" s="221"/>
      <c r="TN76" s="221"/>
      <c r="TO76" s="221"/>
      <c r="TP76" s="221"/>
      <c r="TQ76" s="221"/>
      <c r="TR76" s="221"/>
      <c r="TS76" s="221"/>
      <c r="TT76" s="221"/>
      <c r="TU76" s="221"/>
      <c r="TV76" s="221"/>
      <c r="TW76" s="221"/>
      <c r="TX76" s="221"/>
      <c r="TY76" s="221"/>
      <c r="TZ76" s="221"/>
      <c r="UA76" s="221"/>
      <c r="UB76" s="221"/>
      <c r="UC76" s="221"/>
      <c r="UD76" s="221"/>
      <c r="UE76" s="221"/>
      <c r="UF76" s="221"/>
      <c r="UG76" s="221"/>
      <c r="UH76" s="221"/>
      <c r="UI76" s="221"/>
      <c r="UJ76" s="221"/>
      <c r="UK76" s="221"/>
      <c r="UL76" s="221"/>
      <c r="UM76" s="221"/>
      <c r="UN76" s="221"/>
      <c r="UO76" s="221"/>
      <c r="UP76" s="221"/>
      <c r="UQ76" s="221"/>
      <c r="UR76" s="221"/>
      <c r="US76" s="221"/>
      <c r="UT76" s="221"/>
      <c r="UU76" s="221"/>
      <c r="UV76" s="221"/>
      <c r="UW76" s="221"/>
      <c r="UX76" s="221"/>
      <c r="UY76" s="221"/>
      <c r="UZ76" s="221"/>
      <c r="VA76" s="221"/>
      <c r="VB76" s="221"/>
      <c r="VC76" s="221"/>
      <c r="VD76" s="221"/>
      <c r="VE76" s="221"/>
      <c r="VF76" s="221"/>
      <c r="VG76" s="221"/>
      <c r="VH76" s="221"/>
      <c r="VI76" s="221"/>
      <c r="VJ76" s="221"/>
      <c r="VK76" s="221"/>
      <c r="VL76" s="221"/>
      <c r="VM76" s="221"/>
      <c r="VN76" s="221"/>
      <c r="VO76" s="221"/>
      <c r="VP76" s="221"/>
      <c r="VQ76" s="221"/>
      <c r="VR76" s="221"/>
      <c r="VS76" s="221"/>
      <c r="VT76" s="221"/>
      <c r="VU76" s="221"/>
      <c r="VV76" s="221"/>
      <c r="VW76" s="221"/>
      <c r="VX76" s="221"/>
      <c r="VY76" s="221"/>
      <c r="VZ76" s="221"/>
      <c r="WA76" s="221"/>
      <c r="WB76" s="221"/>
      <c r="WC76" s="221"/>
      <c r="WD76" s="221"/>
      <c r="WE76" s="221"/>
      <c r="WF76" s="221"/>
      <c r="WG76" s="221"/>
      <c r="WH76" s="221"/>
      <c r="WI76" s="221"/>
      <c r="WJ76" s="221"/>
      <c r="WK76" s="221"/>
      <c r="WL76" s="221"/>
      <c r="WM76" s="221"/>
      <c r="WN76" s="221"/>
      <c r="WO76" s="221"/>
      <c r="WP76" s="221"/>
      <c r="WQ76" s="221"/>
      <c r="WR76" s="221"/>
      <c r="WS76" s="221"/>
      <c r="WT76" s="221"/>
      <c r="WU76" s="221"/>
      <c r="WV76" s="221"/>
      <c r="WW76" s="221"/>
      <c r="WX76" s="221"/>
      <c r="WY76" s="221"/>
      <c r="WZ76" s="221"/>
      <c r="XA76" s="221"/>
      <c r="XB76" s="221"/>
      <c r="XC76" s="221"/>
      <c r="XD76" s="221"/>
      <c r="XE76" s="221"/>
      <c r="XF76" s="221"/>
      <c r="XG76" s="221"/>
      <c r="XH76" s="221"/>
      <c r="XI76" s="221"/>
      <c r="XJ76" s="221"/>
      <c r="XK76" s="221"/>
      <c r="XL76" s="221"/>
      <c r="XM76" s="221"/>
      <c r="XN76" s="221"/>
      <c r="XO76" s="221"/>
      <c r="XP76" s="221"/>
      <c r="XQ76" s="221"/>
      <c r="XR76" s="221"/>
      <c r="XS76" s="221"/>
      <c r="XT76" s="221"/>
      <c r="XU76" s="221"/>
      <c r="XV76" s="221"/>
      <c r="XW76" s="221"/>
      <c r="XX76" s="221"/>
      <c r="XY76" s="221"/>
      <c r="XZ76" s="221"/>
      <c r="YA76" s="221"/>
      <c r="YB76" s="221"/>
      <c r="YC76" s="221"/>
      <c r="YD76" s="221"/>
      <c r="YE76" s="221"/>
      <c r="YF76" s="221"/>
      <c r="YG76" s="221"/>
      <c r="YH76" s="221"/>
      <c r="YI76" s="221"/>
      <c r="YJ76" s="221"/>
      <c r="YK76" s="221"/>
      <c r="YL76" s="221"/>
      <c r="YM76" s="221"/>
      <c r="YN76" s="221"/>
      <c r="YO76" s="221"/>
      <c r="YP76" s="221"/>
      <c r="YQ76" s="221"/>
      <c r="YR76" s="221"/>
      <c r="YS76" s="221"/>
      <c r="YT76" s="221"/>
      <c r="YU76" s="221"/>
      <c r="YV76" s="221"/>
      <c r="YW76" s="221"/>
      <c r="YX76" s="221"/>
      <c r="YY76" s="221"/>
      <c r="YZ76" s="221"/>
      <c r="ZA76" s="221"/>
      <c r="ZB76" s="221"/>
      <c r="ZC76" s="221"/>
      <c r="ZD76" s="221"/>
      <c r="ZE76" s="221"/>
      <c r="ZF76" s="221"/>
      <c r="ZG76" s="221"/>
      <c r="ZH76" s="221"/>
      <c r="ZI76" s="221"/>
      <c r="ZJ76" s="221"/>
      <c r="ZK76" s="221"/>
      <c r="ZL76" s="221"/>
      <c r="ZM76" s="221"/>
      <c r="ZN76" s="221"/>
      <c r="ZO76" s="221"/>
      <c r="ZP76" s="221"/>
      <c r="ZQ76" s="221"/>
      <c r="ZR76" s="221"/>
      <c r="ZS76" s="221"/>
      <c r="ZT76" s="221"/>
      <c r="ZU76" s="221"/>
      <c r="ZV76" s="221"/>
      <c r="ZW76" s="221"/>
      <c r="ZX76" s="221"/>
      <c r="ZY76" s="221"/>
      <c r="ZZ76" s="221"/>
      <c r="AAA76" s="221"/>
      <c r="AAB76" s="221"/>
      <c r="AAC76" s="221"/>
      <c r="AAD76" s="221"/>
      <c r="AAE76" s="221"/>
      <c r="AAF76" s="221"/>
      <c r="AAG76" s="221"/>
      <c r="AAH76" s="221"/>
      <c r="AAI76" s="221"/>
      <c r="AAJ76" s="221"/>
      <c r="AAK76" s="221"/>
      <c r="AAL76" s="221"/>
      <c r="AAM76" s="221"/>
      <c r="AAN76" s="221"/>
      <c r="AAO76" s="221"/>
      <c r="AAP76" s="221"/>
      <c r="AAQ76" s="221"/>
      <c r="AAR76" s="221"/>
      <c r="AAS76" s="221"/>
      <c r="AAT76" s="221"/>
      <c r="AAU76" s="221"/>
      <c r="AAV76" s="221"/>
      <c r="AAW76" s="221"/>
      <c r="AAX76" s="221"/>
      <c r="AAY76" s="221"/>
      <c r="AAZ76" s="221"/>
      <c r="ABA76" s="221"/>
      <c r="ABB76" s="221"/>
      <c r="ABC76" s="221"/>
      <c r="ABD76" s="221"/>
      <c r="ABE76" s="221"/>
      <c r="ABF76" s="221"/>
      <c r="ABG76" s="221"/>
      <c r="ABH76" s="221"/>
      <c r="ABI76" s="221"/>
      <c r="ABJ76" s="221"/>
      <c r="ABK76" s="221"/>
      <c r="ABL76" s="221"/>
      <c r="ABM76" s="221"/>
      <c r="ABN76" s="221"/>
      <c r="ABO76" s="221"/>
      <c r="ABP76" s="221"/>
      <c r="ABQ76" s="221"/>
      <c r="ABR76" s="221"/>
      <c r="ABS76" s="221"/>
      <c r="ABT76" s="221"/>
      <c r="ABU76" s="221"/>
      <c r="ABV76" s="221"/>
      <c r="ABW76" s="221"/>
      <c r="ABX76" s="221"/>
      <c r="ABY76" s="221"/>
      <c r="ABZ76" s="221"/>
      <c r="ACA76" s="221"/>
      <c r="ACB76" s="221"/>
      <c r="ACC76" s="221"/>
      <c r="ACD76" s="221"/>
      <c r="ACE76" s="221"/>
      <c r="ACF76" s="221"/>
      <c r="ACG76" s="221"/>
      <c r="ACH76" s="221"/>
      <c r="ACI76" s="221"/>
      <c r="ACJ76" s="221"/>
      <c r="ACK76" s="221"/>
      <c r="ACL76" s="221"/>
      <c r="ACM76" s="221"/>
      <c r="ACN76" s="221"/>
      <c r="ACO76" s="221"/>
      <c r="ACP76" s="221"/>
      <c r="ACQ76" s="221"/>
      <c r="ACR76" s="221"/>
      <c r="ACS76" s="221"/>
      <c r="ACT76" s="221"/>
      <c r="ACU76" s="221"/>
      <c r="ACV76" s="221"/>
      <c r="ACW76" s="221"/>
      <c r="ACX76" s="221"/>
      <c r="ACY76" s="221"/>
      <c r="ACZ76" s="221"/>
      <c r="ADA76" s="221"/>
      <c r="ADB76" s="221"/>
      <c r="ADC76" s="221"/>
      <c r="ADD76" s="221"/>
      <c r="ADE76" s="221"/>
      <c r="ADF76" s="221"/>
      <c r="ADG76" s="221"/>
      <c r="ADH76" s="221"/>
      <c r="ADI76" s="221"/>
      <c r="ADJ76" s="221"/>
      <c r="ADK76" s="221"/>
      <c r="ADL76" s="221"/>
      <c r="ADM76" s="221"/>
      <c r="ADN76" s="221"/>
      <c r="ADO76" s="221"/>
      <c r="ADP76" s="221"/>
      <c r="ADQ76" s="221"/>
      <c r="ADR76" s="221"/>
      <c r="ADS76" s="221"/>
      <c r="ADT76" s="221"/>
      <c r="ADU76" s="221"/>
      <c r="ADV76" s="221"/>
      <c r="ADW76" s="221"/>
      <c r="ADX76" s="221"/>
      <c r="ADY76" s="221"/>
      <c r="ADZ76" s="221"/>
      <c r="AEA76" s="221"/>
      <c r="AEB76" s="221"/>
      <c r="AEC76" s="221"/>
      <c r="AED76" s="221"/>
      <c r="AEE76" s="221"/>
      <c r="AEF76" s="221"/>
      <c r="AEG76" s="221"/>
      <c r="AEH76" s="221"/>
      <c r="AEI76" s="221"/>
      <c r="AEJ76" s="221"/>
      <c r="AEK76" s="221"/>
      <c r="AEL76" s="221"/>
      <c r="AEM76" s="221"/>
      <c r="AEN76" s="221"/>
      <c r="AEO76" s="221"/>
      <c r="AEP76" s="221"/>
      <c r="AEQ76" s="221"/>
      <c r="AER76" s="221"/>
      <c r="AES76" s="221"/>
      <c r="AET76" s="221"/>
      <c r="AEU76" s="221"/>
      <c r="AEV76" s="221"/>
      <c r="AEW76" s="221"/>
      <c r="AEX76" s="221"/>
      <c r="AEY76" s="221"/>
      <c r="AEZ76" s="221"/>
      <c r="AFA76" s="221"/>
      <c r="AFB76" s="221"/>
      <c r="AFC76" s="221"/>
      <c r="AFD76" s="221"/>
      <c r="AFE76" s="221"/>
      <c r="AFF76" s="221"/>
      <c r="AFG76" s="221"/>
      <c r="AFH76" s="221"/>
      <c r="AFI76" s="221"/>
      <c r="AFJ76" s="221"/>
      <c r="AFK76" s="221"/>
      <c r="AFL76" s="221"/>
      <c r="AFM76" s="221"/>
      <c r="AFN76" s="221"/>
      <c r="AFO76" s="221"/>
      <c r="AFP76" s="221"/>
      <c r="AFQ76" s="221"/>
      <c r="AFR76" s="221"/>
      <c r="AFS76" s="221"/>
      <c r="AFT76" s="221"/>
      <c r="AFU76" s="221"/>
      <c r="AFV76" s="221"/>
      <c r="AFW76" s="221"/>
      <c r="AFX76" s="221"/>
      <c r="AFY76" s="221"/>
      <c r="AFZ76" s="221"/>
      <c r="AGA76" s="221"/>
      <c r="AGB76" s="221"/>
      <c r="AGC76" s="221"/>
      <c r="AGD76" s="221"/>
      <c r="AGE76" s="221"/>
      <c r="AGF76" s="221"/>
      <c r="AGG76" s="221"/>
      <c r="AGH76" s="221"/>
      <c r="AGI76" s="221"/>
      <c r="AGJ76" s="221"/>
      <c r="AGK76" s="221"/>
      <c r="AGL76" s="221"/>
      <c r="AGM76" s="221"/>
      <c r="AGN76" s="221"/>
      <c r="AGO76" s="221"/>
      <c r="AGP76" s="221"/>
      <c r="AGQ76" s="221"/>
      <c r="AGR76" s="221"/>
      <c r="AGS76" s="221"/>
      <c r="AGT76" s="221"/>
      <c r="AGU76" s="221"/>
      <c r="AGV76" s="221"/>
      <c r="AGW76" s="221"/>
      <c r="AGX76" s="221"/>
      <c r="AGY76" s="221"/>
      <c r="AGZ76" s="221"/>
      <c r="AHA76" s="221"/>
      <c r="AHB76" s="221"/>
      <c r="AHC76" s="221"/>
      <c r="AHD76" s="221"/>
      <c r="AHE76" s="221"/>
      <c r="AHF76" s="221"/>
      <c r="AHG76" s="221"/>
      <c r="AHH76" s="221"/>
      <c r="AHI76" s="221"/>
      <c r="AHJ76" s="221"/>
      <c r="AHK76" s="221"/>
      <c r="AHL76" s="221"/>
      <c r="AHM76" s="221"/>
      <c r="AHN76" s="221"/>
      <c r="AHO76" s="221"/>
      <c r="AHP76" s="221"/>
      <c r="AHQ76" s="221"/>
      <c r="AHR76" s="221"/>
      <c r="AHS76" s="221"/>
      <c r="AHT76" s="221"/>
      <c r="AHU76" s="221"/>
      <c r="AHV76" s="221"/>
      <c r="AHW76" s="221"/>
      <c r="AHX76" s="221"/>
      <c r="AHY76" s="221"/>
      <c r="AHZ76" s="221"/>
      <c r="AIA76" s="221"/>
      <c r="AIB76" s="221"/>
      <c r="AIC76" s="221"/>
      <c r="AID76" s="221"/>
      <c r="AIE76" s="221"/>
      <c r="AIF76" s="221"/>
      <c r="AIG76" s="221"/>
      <c r="AIH76" s="221"/>
      <c r="AII76" s="221"/>
      <c r="AIJ76" s="221"/>
      <c r="AIK76" s="221"/>
      <c r="AIL76" s="221"/>
      <c r="AIM76" s="221"/>
      <c r="AIN76" s="221"/>
      <c r="AIO76" s="221"/>
      <c r="AIP76" s="221"/>
      <c r="AIQ76" s="221"/>
      <c r="AIR76" s="221"/>
      <c r="AIS76" s="221"/>
      <c r="AIT76" s="221"/>
      <c r="AIU76" s="221"/>
      <c r="AIV76" s="221"/>
      <c r="AIW76" s="221"/>
      <c r="AIX76" s="221"/>
      <c r="AIY76" s="221"/>
      <c r="AIZ76" s="221"/>
      <c r="AJA76" s="221"/>
      <c r="AJB76" s="221"/>
      <c r="AJC76" s="221"/>
      <c r="AJD76" s="221"/>
      <c r="AJE76" s="221"/>
      <c r="AJF76" s="221"/>
      <c r="AJG76" s="221"/>
      <c r="AJH76" s="221"/>
      <c r="AJI76" s="221"/>
      <c r="AJJ76" s="221"/>
      <c r="AJK76" s="221"/>
      <c r="AJL76" s="221"/>
      <c r="AJM76" s="221"/>
      <c r="AJN76" s="221"/>
      <c r="AJO76" s="221"/>
      <c r="AJP76" s="221"/>
      <c r="AJQ76" s="221"/>
      <c r="AJR76" s="221"/>
      <c r="AJS76" s="221"/>
      <c r="AJT76" s="221"/>
      <c r="AJU76" s="221"/>
      <c r="AJV76" s="221"/>
      <c r="AJW76" s="221"/>
      <c r="AJX76" s="221"/>
      <c r="AJY76" s="221"/>
      <c r="AJZ76" s="221"/>
      <c r="AKA76" s="221"/>
      <c r="AKB76" s="221"/>
      <c r="AKC76" s="221"/>
      <c r="AKD76" s="221"/>
      <c r="AKE76" s="221"/>
      <c r="AKF76" s="221"/>
      <c r="AKG76" s="221"/>
      <c r="AKH76" s="221"/>
      <c r="AKI76" s="221"/>
      <c r="AKJ76" s="221"/>
      <c r="AKK76" s="221"/>
      <c r="AKL76" s="221"/>
      <c r="AKM76" s="221"/>
      <c r="AKN76" s="221"/>
      <c r="AKO76" s="221"/>
      <c r="AKP76" s="221"/>
      <c r="AKQ76" s="221"/>
      <c r="AKR76" s="221"/>
      <c r="AKS76" s="221"/>
      <c r="AKT76" s="221"/>
      <c r="AKU76" s="221"/>
      <c r="AKV76" s="221"/>
      <c r="AKW76" s="221"/>
      <c r="AKX76" s="221"/>
      <c r="AKY76" s="221"/>
      <c r="AKZ76" s="221"/>
      <c r="ALA76" s="221"/>
      <c r="ALB76" s="221"/>
      <c r="ALC76" s="221"/>
      <c r="ALD76" s="221"/>
      <c r="ALE76" s="221"/>
      <c r="ALF76" s="221"/>
      <c r="ALG76" s="221"/>
      <c r="ALH76" s="221"/>
      <c r="ALI76" s="221"/>
      <c r="ALJ76" s="221"/>
      <c r="ALK76" s="221"/>
      <c r="ALL76" s="221"/>
      <c r="ALM76" s="221"/>
      <c r="ALN76" s="221"/>
      <c r="ALO76" s="221"/>
      <c r="ALP76" s="221"/>
      <c r="ALQ76" s="221"/>
      <c r="ALR76" s="221"/>
      <c r="ALS76" s="221"/>
      <c r="ALT76" s="221"/>
      <c r="ALU76" s="221"/>
      <c r="ALV76" s="221"/>
      <c r="ALW76" s="221"/>
      <c r="ALX76" s="221"/>
      <c r="ALY76" s="221"/>
      <c r="ALZ76" s="221"/>
      <c r="AMA76" s="221"/>
      <c r="AMB76" s="221"/>
      <c r="AMC76" s="221"/>
      <c r="AMD76" s="221"/>
      <c r="AME76" s="221"/>
      <c r="AMF76" s="221"/>
      <c r="AMG76" s="221"/>
      <c r="AMH76" s="221"/>
      <c r="AMI76" s="221"/>
      <c r="AMJ76" s="221"/>
      <c r="AMK76" s="221"/>
    </row>
    <row r="77" spans="1:1025" s="225" customFormat="1" x14ac:dyDescent="0.25">
      <c r="A77" s="221" t="s">
        <v>8</v>
      </c>
      <c r="B77" s="221" t="s">
        <v>16</v>
      </c>
      <c r="C77" s="227" t="str">
        <f>'common foods'!$D$4</f>
        <v>01003</v>
      </c>
      <c r="D77" s="227">
        <v>281.83</v>
      </c>
      <c r="E77" s="227">
        <v>0.16</v>
      </c>
      <c r="F77" s="227">
        <v>5.2999999999999999E-2</v>
      </c>
      <c r="G77" s="227">
        <v>15.48</v>
      </c>
      <c r="H77" s="227">
        <v>15.48</v>
      </c>
      <c r="I77" s="227">
        <v>0.9</v>
      </c>
      <c r="J77" s="227">
        <v>0.75</v>
      </c>
      <c r="K77" s="227">
        <v>2</v>
      </c>
      <c r="L77" s="221" t="s">
        <v>433</v>
      </c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  <c r="AE77" s="221"/>
      <c r="AF77" s="221"/>
      <c r="AG77" s="221"/>
      <c r="AH77" s="221"/>
      <c r="AI77" s="221"/>
      <c r="AJ77" s="221"/>
      <c r="AK77" s="221"/>
      <c r="AL77" s="221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1"/>
      <c r="AX77" s="221"/>
      <c r="AY77" s="221"/>
      <c r="AZ77" s="221"/>
      <c r="BA77" s="221"/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21"/>
      <c r="BM77" s="221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1"/>
      <c r="CE77" s="221"/>
      <c r="CF77" s="221"/>
      <c r="CG77" s="221"/>
      <c r="CH77" s="221"/>
      <c r="CI77" s="221"/>
      <c r="CJ77" s="221"/>
      <c r="CK77" s="221"/>
      <c r="CL77" s="221"/>
      <c r="CM77" s="221"/>
      <c r="CN77" s="221"/>
      <c r="CO77" s="221"/>
      <c r="CP77" s="221"/>
      <c r="CQ77" s="221"/>
      <c r="CR77" s="221"/>
      <c r="CS77" s="221"/>
      <c r="CT77" s="221"/>
      <c r="CU77" s="221"/>
      <c r="CV77" s="221"/>
      <c r="CW77" s="221"/>
      <c r="CX77" s="221"/>
      <c r="CY77" s="221"/>
      <c r="CZ77" s="221"/>
      <c r="DA77" s="221"/>
      <c r="DB77" s="221"/>
      <c r="DC77" s="221"/>
      <c r="DD77" s="221"/>
      <c r="DE77" s="221"/>
      <c r="DF77" s="221"/>
      <c r="DG77" s="221"/>
      <c r="DH77" s="221"/>
      <c r="DI77" s="221"/>
      <c r="DJ77" s="221"/>
      <c r="DK77" s="221"/>
      <c r="DL77" s="221"/>
      <c r="DM77" s="221"/>
      <c r="DN77" s="221"/>
      <c r="DO77" s="221"/>
      <c r="DP77" s="221"/>
      <c r="DQ77" s="221"/>
      <c r="DR77" s="221"/>
      <c r="DS77" s="221"/>
      <c r="DT77" s="221"/>
      <c r="DU77" s="221"/>
      <c r="DV77" s="221"/>
      <c r="DW77" s="221"/>
      <c r="DX77" s="221"/>
      <c r="DY77" s="221"/>
      <c r="DZ77" s="221"/>
      <c r="EA77" s="221"/>
      <c r="EB77" s="221"/>
      <c r="EC77" s="221"/>
      <c r="ED77" s="221"/>
      <c r="EE77" s="221"/>
      <c r="EF77" s="221"/>
      <c r="EG77" s="221"/>
      <c r="EH77" s="221"/>
      <c r="EI77" s="221"/>
      <c r="EJ77" s="221"/>
      <c r="EK77" s="221"/>
      <c r="EL77" s="221"/>
      <c r="EM77" s="221"/>
      <c r="EN77" s="221"/>
      <c r="EO77" s="221"/>
      <c r="EP77" s="221"/>
      <c r="EQ77" s="221"/>
      <c r="ER77" s="221"/>
      <c r="ES77" s="221"/>
      <c r="ET77" s="221"/>
      <c r="EU77" s="221"/>
      <c r="EV77" s="221"/>
      <c r="EW77" s="221"/>
      <c r="EX77" s="221"/>
      <c r="EY77" s="221"/>
      <c r="EZ77" s="221"/>
      <c r="FA77" s="221"/>
      <c r="FB77" s="221"/>
      <c r="FC77" s="221"/>
      <c r="FD77" s="221"/>
      <c r="FE77" s="221"/>
      <c r="FF77" s="221"/>
      <c r="FG77" s="221"/>
      <c r="FH77" s="221"/>
      <c r="FI77" s="221"/>
      <c r="FJ77" s="221"/>
      <c r="FK77" s="221"/>
      <c r="FL77" s="221"/>
      <c r="FM77" s="221"/>
      <c r="FN77" s="221"/>
      <c r="FO77" s="221"/>
      <c r="FP77" s="221"/>
      <c r="FQ77" s="221"/>
      <c r="FR77" s="221"/>
      <c r="FS77" s="221"/>
      <c r="FT77" s="221"/>
      <c r="FU77" s="221"/>
      <c r="FV77" s="221"/>
      <c r="FW77" s="221"/>
      <c r="FX77" s="221"/>
      <c r="FY77" s="221"/>
      <c r="FZ77" s="221"/>
      <c r="GA77" s="221"/>
      <c r="GB77" s="221"/>
      <c r="GC77" s="221"/>
      <c r="GD77" s="221"/>
      <c r="GE77" s="221"/>
      <c r="GF77" s="221"/>
      <c r="GG77" s="221"/>
      <c r="GH77" s="221"/>
      <c r="GI77" s="221"/>
      <c r="GJ77" s="221"/>
      <c r="GK77" s="221"/>
      <c r="GL77" s="221"/>
      <c r="GM77" s="221"/>
      <c r="GN77" s="221"/>
      <c r="GO77" s="221"/>
      <c r="GP77" s="221"/>
      <c r="GQ77" s="221"/>
      <c r="GR77" s="221"/>
      <c r="GS77" s="221"/>
      <c r="GT77" s="221"/>
      <c r="GU77" s="221"/>
      <c r="GV77" s="221"/>
      <c r="GW77" s="221"/>
      <c r="GX77" s="221"/>
      <c r="GY77" s="221"/>
      <c r="GZ77" s="221"/>
      <c r="HA77" s="221"/>
      <c r="HB77" s="221"/>
      <c r="HC77" s="221"/>
      <c r="HD77" s="221"/>
      <c r="HE77" s="221"/>
      <c r="HF77" s="221"/>
      <c r="HG77" s="221"/>
      <c r="HH77" s="221"/>
      <c r="HI77" s="221"/>
      <c r="HJ77" s="221"/>
      <c r="HK77" s="221"/>
      <c r="HL77" s="221"/>
      <c r="HM77" s="221"/>
      <c r="HN77" s="221"/>
      <c r="HO77" s="221"/>
      <c r="HP77" s="221"/>
      <c r="HQ77" s="221"/>
      <c r="HR77" s="221"/>
      <c r="HS77" s="221"/>
      <c r="HT77" s="221"/>
      <c r="HU77" s="221"/>
      <c r="HV77" s="221"/>
      <c r="HW77" s="221"/>
      <c r="HX77" s="221"/>
      <c r="HY77" s="221"/>
      <c r="HZ77" s="221"/>
      <c r="IA77" s="221"/>
      <c r="IB77" s="221"/>
      <c r="IC77" s="221"/>
      <c r="ID77" s="221"/>
      <c r="IE77" s="221"/>
      <c r="IF77" s="221"/>
      <c r="IG77" s="221"/>
      <c r="IH77" s="221"/>
      <c r="II77" s="221"/>
      <c r="IJ77" s="221"/>
      <c r="IK77" s="221"/>
      <c r="IL77" s="221"/>
      <c r="IM77" s="221"/>
      <c r="IN77" s="221"/>
      <c r="IO77" s="221"/>
      <c r="IP77" s="221"/>
      <c r="IQ77" s="221"/>
      <c r="IR77" s="221"/>
      <c r="IS77" s="221"/>
      <c r="IT77" s="221"/>
      <c r="IU77" s="221"/>
      <c r="IV77" s="221"/>
      <c r="IW77" s="221"/>
      <c r="IX77" s="221"/>
      <c r="IY77" s="221"/>
      <c r="IZ77" s="221"/>
      <c r="JA77" s="221"/>
      <c r="JB77" s="221"/>
      <c r="JC77" s="221"/>
      <c r="JD77" s="221"/>
      <c r="JE77" s="221"/>
      <c r="JF77" s="221"/>
      <c r="JG77" s="221"/>
      <c r="JH77" s="221"/>
      <c r="JI77" s="221"/>
      <c r="JJ77" s="221"/>
      <c r="JK77" s="221"/>
      <c r="JL77" s="221"/>
      <c r="JM77" s="221"/>
      <c r="JN77" s="221"/>
      <c r="JO77" s="221"/>
      <c r="JP77" s="221"/>
      <c r="JQ77" s="221"/>
      <c r="JR77" s="221"/>
      <c r="JS77" s="221"/>
      <c r="JT77" s="221"/>
      <c r="JU77" s="221"/>
      <c r="JV77" s="221"/>
      <c r="JW77" s="221"/>
      <c r="JX77" s="221"/>
      <c r="JY77" s="221"/>
      <c r="JZ77" s="221"/>
      <c r="KA77" s="221"/>
      <c r="KB77" s="221"/>
      <c r="KC77" s="221"/>
      <c r="KD77" s="221"/>
      <c r="KE77" s="221"/>
      <c r="KF77" s="221"/>
      <c r="KG77" s="221"/>
      <c r="KH77" s="221"/>
      <c r="KI77" s="221"/>
      <c r="KJ77" s="221"/>
      <c r="KK77" s="221"/>
      <c r="KL77" s="221"/>
      <c r="KM77" s="221"/>
      <c r="KN77" s="221"/>
      <c r="KO77" s="221"/>
      <c r="KP77" s="221"/>
      <c r="KQ77" s="221"/>
      <c r="KR77" s="221"/>
      <c r="KS77" s="221"/>
      <c r="KT77" s="221"/>
      <c r="KU77" s="221"/>
      <c r="KV77" s="221"/>
      <c r="KW77" s="221"/>
      <c r="KX77" s="221"/>
      <c r="KY77" s="221"/>
      <c r="KZ77" s="221"/>
      <c r="LA77" s="221"/>
      <c r="LB77" s="221"/>
      <c r="LC77" s="221"/>
      <c r="LD77" s="221"/>
      <c r="LE77" s="221"/>
      <c r="LF77" s="221"/>
      <c r="LG77" s="221"/>
      <c r="LH77" s="221"/>
      <c r="LI77" s="221"/>
      <c r="LJ77" s="221"/>
      <c r="LK77" s="221"/>
      <c r="LL77" s="221"/>
      <c r="LM77" s="221"/>
      <c r="LN77" s="221"/>
      <c r="LO77" s="221"/>
      <c r="LP77" s="221"/>
      <c r="LQ77" s="221"/>
      <c r="LR77" s="221"/>
      <c r="LS77" s="221"/>
      <c r="LT77" s="221"/>
      <c r="LU77" s="221"/>
      <c r="LV77" s="221"/>
      <c r="LW77" s="221"/>
      <c r="LX77" s="221"/>
      <c r="LY77" s="221"/>
      <c r="LZ77" s="221"/>
      <c r="MA77" s="221"/>
      <c r="MB77" s="221"/>
      <c r="MC77" s="221"/>
      <c r="MD77" s="221"/>
      <c r="ME77" s="221"/>
      <c r="MF77" s="221"/>
      <c r="MG77" s="221"/>
      <c r="MH77" s="221"/>
      <c r="MI77" s="221"/>
      <c r="MJ77" s="221"/>
      <c r="MK77" s="221"/>
      <c r="ML77" s="221"/>
      <c r="MM77" s="221"/>
      <c r="MN77" s="221"/>
      <c r="MO77" s="221"/>
      <c r="MP77" s="221"/>
      <c r="MQ77" s="221"/>
      <c r="MR77" s="221"/>
      <c r="MS77" s="221"/>
      <c r="MT77" s="221"/>
      <c r="MU77" s="221"/>
      <c r="MV77" s="221"/>
      <c r="MW77" s="221"/>
      <c r="MX77" s="221"/>
      <c r="MY77" s="221"/>
      <c r="MZ77" s="221"/>
      <c r="NA77" s="221"/>
      <c r="NB77" s="221"/>
      <c r="NC77" s="221"/>
      <c r="ND77" s="221"/>
      <c r="NE77" s="221"/>
      <c r="NF77" s="221"/>
      <c r="NG77" s="221"/>
      <c r="NH77" s="221"/>
      <c r="NI77" s="221"/>
      <c r="NJ77" s="221"/>
      <c r="NK77" s="221"/>
      <c r="NL77" s="221"/>
      <c r="NM77" s="221"/>
      <c r="NN77" s="221"/>
      <c r="NO77" s="221"/>
      <c r="NP77" s="221"/>
      <c r="NQ77" s="221"/>
      <c r="NR77" s="221"/>
      <c r="NS77" s="221"/>
      <c r="NT77" s="221"/>
      <c r="NU77" s="221"/>
      <c r="NV77" s="221"/>
      <c r="NW77" s="221"/>
      <c r="NX77" s="221"/>
      <c r="NY77" s="221"/>
      <c r="NZ77" s="221"/>
      <c r="OA77" s="221"/>
      <c r="OB77" s="221"/>
      <c r="OC77" s="221"/>
      <c r="OD77" s="221"/>
      <c r="OE77" s="221"/>
      <c r="OF77" s="221"/>
      <c r="OG77" s="221"/>
      <c r="OH77" s="221"/>
      <c r="OI77" s="221"/>
      <c r="OJ77" s="221"/>
      <c r="OK77" s="221"/>
      <c r="OL77" s="221"/>
      <c r="OM77" s="221"/>
      <c r="ON77" s="221"/>
      <c r="OO77" s="221"/>
      <c r="OP77" s="221"/>
      <c r="OQ77" s="221"/>
      <c r="OR77" s="221"/>
      <c r="OS77" s="221"/>
      <c r="OT77" s="221"/>
      <c r="OU77" s="221"/>
      <c r="OV77" s="221"/>
      <c r="OW77" s="221"/>
      <c r="OX77" s="221"/>
      <c r="OY77" s="221"/>
      <c r="OZ77" s="221"/>
      <c r="PA77" s="221"/>
      <c r="PB77" s="221"/>
      <c r="PC77" s="221"/>
      <c r="PD77" s="221"/>
      <c r="PE77" s="221"/>
      <c r="PF77" s="221"/>
      <c r="PG77" s="221"/>
      <c r="PH77" s="221"/>
      <c r="PI77" s="221"/>
      <c r="PJ77" s="221"/>
      <c r="PK77" s="221"/>
      <c r="PL77" s="221"/>
      <c r="PM77" s="221"/>
      <c r="PN77" s="221"/>
      <c r="PO77" s="221"/>
      <c r="PP77" s="221"/>
      <c r="PQ77" s="221"/>
      <c r="PR77" s="221"/>
      <c r="PS77" s="221"/>
      <c r="PT77" s="221"/>
      <c r="PU77" s="221"/>
      <c r="PV77" s="221"/>
      <c r="PW77" s="221"/>
      <c r="PX77" s="221"/>
      <c r="PY77" s="221"/>
      <c r="PZ77" s="221"/>
      <c r="QA77" s="221"/>
      <c r="QB77" s="221"/>
      <c r="QC77" s="221"/>
      <c r="QD77" s="221"/>
      <c r="QE77" s="221"/>
      <c r="QF77" s="221"/>
      <c r="QG77" s="221"/>
      <c r="QH77" s="221"/>
      <c r="QI77" s="221"/>
      <c r="QJ77" s="221"/>
      <c r="QK77" s="221"/>
      <c r="QL77" s="221"/>
      <c r="QM77" s="221"/>
      <c r="QN77" s="221"/>
      <c r="QO77" s="221"/>
      <c r="QP77" s="221"/>
      <c r="QQ77" s="221"/>
      <c r="QR77" s="221"/>
      <c r="QS77" s="221"/>
      <c r="QT77" s="221"/>
      <c r="QU77" s="221"/>
      <c r="QV77" s="221"/>
      <c r="QW77" s="221"/>
      <c r="QX77" s="221"/>
      <c r="QY77" s="221"/>
      <c r="QZ77" s="221"/>
      <c r="RA77" s="221"/>
      <c r="RB77" s="221"/>
      <c r="RC77" s="221"/>
      <c r="RD77" s="221"/>
      <c r="RE77" s="221"/>
      <c r="RF77" s="221"/>
      <c r="RG77" s="221"/>
      <c r="RH77" s="221"/>
      <c r="RI77" s="221"/>
      <c r="RJ77" s="221"/>
      <c r="RK77" s="221"/>
      <c r="RL77" s="221"/>
      <c r="RM77" s="221"/>
      <c r="RN77" s="221"/>
      <c r="RO77" s="221"/>
      <c r="RP77" s="221"/>
      <c r="RQ77" s="221"/>
      <c r="RR77" s="221"/>
      <c r="RS77" s="221"/>
      <c r="RT77" s="221"/>
      <c r="RU77" s="221"/>
      <c r="RV77" s="221"/>
      <c r="RW77" s="221"/>
      <c r="RX77" s="221"/>
      <c r="RY77" s="221"/>
      <c r="RZ77" s="221"/>
      <c r="SA77" s="221"/>
      <c r="SB77" s="221"/>
      <c r="SC77" s="221"/>
      <c r="SD77" s="221"/>
      <c r="SE77" s="221"/>
      <c r="SF77" s="221"/>
      <c r="SG77" s="221"/>
      <c r="SH77" s="221"/>
      <c r="SI77" s="221"/>
      <c r="SJ77" s="221"/>
      <c r="SK77" s="221"/>
      <c r="SL77" s="221"/>
      <c r="SM77" s="221"/>
      <c r="SN77" s="221"/>
      <c r="SO77" s="221"/>
      <c r="SP77" s="221"/>
      <c r="SQ77" s="221"/>
      <c r="SR77" s="221"/>
      <c r="SS77" s="221"/>
      <c r="ST77" s="221"/>
      <c r="SU77" s="221"/>
      <c r="SV77" s="221"/>
      <c r="SW77" s="221"/>
      <c r="SX77" s="221"/>
      <c r="SY77" s="221"/>
      <c r="SZ77" s="221"/>
      <c r="TA77" s="221"/>
      <c r="TB77" s="221"/>
      <c r="TC77" s="221"/>
      <c r="TD77" s="221"/>
      <c r="TE77" s="221"/>
      <c r="TF77" s="221"/>
      <c r="TG77" s="221"/>
      <c r="TH77" s="221"/>
      <c r="TI77" s="221"/>
      <c r="TJ77" s="221"/>
      <c r="TK77" s="221"/>
      <c r="TL77" s="221"/>
      <c r="TM77" s="221"/>
      <c r="TN77" s="221"/>
      <c r="TO77" s="221"/>
      <c r="TP77" s="221"/>
      <c r="TQ77" s="221"/>
      <c r="TR77" s="221"/>
      <c r="TS77" s="221"/>
      <c r="TT77" s="221"/>
      <c r="TU77" s="221"/>
      <c r="TV77" s="221"/>
      <c r="TW77" s="221"/>
      <c r="TX77" s="221"/>
      <c r="TY77" s="221"/>
      <c r="TZ77" s="221"/>
      <c r="UA77" s="221"/>
      <c r="UB77" s="221"/>
      <c r="UC77" s="221"/>
      <c r="UD77" s="221"/>
      <c r="UE77" s="221"/>
      <c r="UF77" s="221"/>
      <c r="UG77" s="221"/>
      <c r="UH77" s="221"/>
      <c r="UI77" s="221"/>
      <c r="UJ77" s="221"/>
      <c r="UK77" s="221"/>
      <c r="UL77" s="221"/>
      <c r="UM77" s="221"/>
      <c r="UN77" s="221"/>
      <c r="UO77" s="221"/>
      <c r="UP77" s="221"/>
      <c r="UQ77" s="221"/>
      <c r="UR77" s="221"/>
      <c r="US77" s="221"/>
      <c r="UT77" s="221"/>
      <c r="UU77" s="221"/>
      <c r="UV77" s="221"/>
      <c r="UW77" s="221"/>
      <c r="UX77" s="221"/>
      <c r="UY77" s="221"/>
      <c r="UZ77" s="221"/>
      <c r="VA77" s="221"/>
      <c r="VB77" s="221"/>
      <c r="VC77" s="221"/>
      <c r="VD77" s="221"/>
      <c r="VE77" s="221"/>
      <c r="VF77" s="221"/>
      <c r="VG77" s="221"/>
      <c r="VH77" s="221"/>
      <c r="VI77" s="221"/>
      <c r="VJ77" s="221"/>
      <c r="VK77" s="221"/>
      <c r="VL77" s="221"/>
      <c r="VM77" s="221"/>
      <c r="VN77" s="221"/>
      <c r="VO77" s="221"/>
      <c r="VP77" s="221"/>
      <c r="VQ77" s="221"/>
      <c r="VR77" s="221"/>
      <c r="VS77" s="221"/>
      <c r="VT77" s="221"/>
      <c r="VU77" s="221"/>
      <c r="VV77" s="221"/>
      <c r="VW77" s="221"/>
      <c r="VX77" s="221"/>
      <c r="VY77" s="221"/>
      <c r="VZ77" s="221"/>
      <c r="WA77" s="221"/>
      <c r="WB77" s="221"/>
      <c r="WC77" s="221"/>
      <c r="WD77" s="221"/>
      <c r="WE77" s="221"/>
      <c r="WF77" s="221"/>
      <c r="WG77" s="221"/>
      <c r="WH77" s="221"/>
      <c r="WI77" s="221"/>
      <c r="WJ77" s="221"/>
      <c r="WK77" s="221"/>
      <c r="WL77" s="221"/>
      <c r="WM77" s="221"/>
      <c r="WN77" s="221"/>
      <c r="WO77" s="221"/>
      <c r="WP77" s="221"/>
      <c r="WQ77" s="221"/>
      <c r="WR77" s="221"/>
      <c r="WS77" s="221"/>
      <c r="WT77" s="221"/>
      <c r="WU77" s="221"/>
      <c r="WV77" s="221"/>
      <c r="WW77" s="221"/>
      <c r="WX77" s="221"/>
      <c r="WY77" s="221"/>
      <c r="WZ77" s="221"/>
      <c r="XA77" s="221"/>
      <c r="XB77" s="221"/>
      <c r="XC77" s="221"/>
      <c r="XD77" s="221"/>
      <c r="XE77" s="221"/>
      <c r="XF77" s="221"/>
      <c r="XG77" s="221"/>
      <c r="XH77" s="221"/>
      <c r="XI77" s="221"/>
      <c r="XJ77" s="221"/>
      <c r="XK77" s="221"/>
      <c r="XL77" s="221"/>
      <c r="XM77" s="221"/>
      <c r="XN77" s="221"/>
      <c r="XO77" s="221"/>
      <c r="XP77" s="221"/>
      <c r="XQ77" s="221"/>
      <c r="XR77" s="221"/>
      <c r="XS77" s="221"/>
      <c r="XT77" s="221"/>
      <c r="XU77" s="221"/>
      <c r="XV77" s="221"/>
      <c r="XW77" s="221"/>
      <c r="XX77" s="221"/>
      <c r="XY77" s="221"/>
      <c r="XZ77" s="221"/>
      <c r="YA77" s="221"/>
      <c r="YB77" s="221"/>
      <c r="YC77" s="221"/>
      <c r="YD77" s="221"/>
      <c r="YE77" s="221"/>
      <c r="YF77" s="221"/>
      <c r="YG77" s="221"/>
      <c r="YH77" s="221"/>
      <c r="YI77" s="221"/>
      <c r="YJ77" s="221"/>
      <c r="YK77" s="221"/>
      <c r="YL77" s="221"/>
      <c r="YM77" s="221"/>
      <c r="YN77" s="221"/>
      <c r="YO77" s="221"/>
      <c r="YP77" s="221"/>
      <c r="YQ77" s="221"/>
      <c r="YR77" s="221"/>
      <c r="YS77" s="221"/>
      <c r="YT77" s="221"/>
      <c r="YU77" s="221"/>
      <c r="YV77" s="221"/>
      <c r="YW77" s="221"/>
      <c r="YX77" s="221"/>
      <c r="YY77" s="221"/>
      <c r="YZ77" s="221"/>
      <c r="ZA77" s="221"/>
      <c r="ZB77" s="221"/>
      <c r="ZC77" s="221"/>
      <c r="ZD77" s="221"/>
      <c r="ZE77" s="221"/>
      <c r="ZF77" s="221"/>
      <c r="ZG77" s="221"/>
      <c r="ZH77" s="221"/>
      <c r="ZI77" s="221"/>
      <c r="ZJ77" s="221"/>
      <c r="ZK77" s="221"/>
      <c r="ZL77" s="221"/>
      <c r="ZM77" s="221"/>
      <c r="ZN77" s="221"/>
      <c r="ZO77" s="221"/>
      <c r="ZP77" s="221"/>
      <c r="ZQ77" s="221"/>
      <c r="ZR77" s="221"/>
      <c r="ZS77" s="221"/>
      <c r="ZT77" s="221"/>
      <c r="ZU77" s="221"/>
      <c r="ZV77" s="221"/>
      <c r="ZW77" s="221"/>
      <c r="ZX77" s="221"/>
      <c r="ZY77" s="221"/>
      <c r="ZZ77" s="221"/>
      <c r="AAA77" s="221"/>
      <c r="AAB77" s="221"/>
      <c r="AAC77" s="221"/>
      <c r="AAD77" s="221"/>
      <c r="AAE77" s="221"/>
      <c r="AAF77" s="221"/>
      <c r="AAG77" s="221"/>
      <c r="AAH77" s="221"/>
      <c r="AAI77" s="221"/>
      <c r="AAJ77" s="221"/>
      <c r="AAK77" s="221"/>
      <c r="AAL77" s="221"/>
      <c r="AAM77" s="221"/>
      <c r="AAN77" s="221"/>
      <c r="AAO77" s="221"/>
      <c r="AAP77" s="221"/>
      <c r="AAQ77" s="221"/>
      <c r="AAR77" s="221"/>
      <c r="AAS77" s="221"/>
      <c r="AAT77" s="221"/>
      <c r="AAU77" s="221"/>
      <c r="AAV77" s="221"/>
      <c r="AAW77" s="221"/>
      <c r="AAX77" s="221"/>
      <c r="AAY77" s="221"/>
      <c r="AAZ77" s="221"/>
      <c r="ABA77" s="221"/>
      <c r="ABB77" s="221"/>
      <c r="ABC77" s="221"/>
      <c r="ABD77" s="221"/>
      <c r="ABE77" s="221"/>
      <c r="ABF77" s="221"/>
      <c r="ABG77" s="221"/>
      <c r="ABH77" s="221"/>
      <c r="ABI77" s="221"/>
      <c r="ABJ77" s="221"/>
      <c r="ABK77" s="221"/>
      <c r="ABL77" s="221"/>
      <c r="ABM77" s="221"/>
      <c r="ABN77" s="221"/>
      <c r="ABO77" s="221"/>
      <c r="ABP77" s="221"/>
      <c r="ABQ77" s="221"/>
      <c r="ABR77" s="221"/>
      <c r="ABS77" s="221"/>
      <c r="ABT77" s="221"/>
      <c r="ABU77" s="221"/>
      <c r="ABV77" s="221"/>
      <c r="ABW77" s="221"/>
      <c r="ABX77" s="221"/>
      <c r="ABY77" s="221"/>
      <c r="ABZ77" s="221"/>
      <c r="ACA77" s="221"/>
      <c r="ACB77" s="221"/>
      <c r="ACC77" s="221"/>
      <c r="ACD77" s="221"/>
      <c r="ACE77" s="221"/>
      <c r="ACF77" s="221"/>
      <c r="ACG77" s="221"/>
      <c r="ACH77" s="221"/>
      <c r="ACI77" s="221"/>
      <c r="ACJ77" s="221"/>
      <c r="ACK77" s="221"/>
      <c r="ACL77" s="221"/>
      <c r="ACM77" s="221"/>
      <c r="ACN77" s="221"/>
      <c r="ACO77" s="221"/>
      <c r="ACP77" s="221"/>
      <c r="ACQ77" s="221"/>
      <c r="ACR77" s="221"/>
      <c r="ACS77" s="221"/>
      <c r="ACT77" s="221"/>
      <c r="ACU77" s="221"/>
      <c r="ACV77" s="221"/>
      <c r="ACW77" s="221"/>
      <c r="ACX77" s="221"/>
      <c r="ACY77" s="221"/>
      <c r="ACZ77" s="221"/>
      <c r="ADA77" s="221"/>
      <c r="ADB77" s="221"/>
      <c r="ADC77" s="221"/>
      <c r="ADD77" s="221"/>
      <c r="ADE77" s="221"/>
      <c r="ADF77" s="221"/>
      <c r="ADG77" s="221"/>
      <c r="ADH77" s="221"/>
      <c r="ADI77" s="221"/>
      <c r="ADJ77" s="221"/>
      <c r="ADK77" s="221"/>
      <c r="ADL77" s="221"/>
      <c r="ADM77" s="221"/>
      <c r="ADN77" s="221"/>
      <c r="ADO77" s="221"/>
      <c r="ADP77" s="221"/>
      <c r="ADQ77" s="221"/>
      <c r="ADR77" s="221"/>
      <c r="ADS77" s="221"/>
      <c r="ADT77" s="221"/>
      <c r="ADU77" s="221"/>
      <c r="ADV77" s="221"/>
      <c r="ADW77" s="221"/>
      <c r="ADX77" s="221"/>
      <c r="ADY77" s="221"/>
      <c r="ADZ77" s="221"/>
      <c r="AEA77" s="221"/>
      <c r="AEB77" s="221"/>
      <c r="AEC77" s="221"/>
      <c r="AED77" s="221"/>
      <c r="AEE77" s="221"/>
      <c r="AEF77" s="221"/>
      <c r="AEG77" s="221"/>
      <c r="AEH77" s="221"/>
      <c r="AEI77" s="221"/>
      <c r="AEJ77" s="221"/>
      <c r="AEK77" s="221"/>
      <c r="AEL77" s="221"/>
      <c r="AEM77" s="221"/>
      <c r="AEN77" s="221"/>
      <c r="AEO77" s="221"/>
      <c r="AEP77" s="221"/>
      <c r="AEQ77" s="221"/>
      <c r="AER77" s="221"/>
      <c r="AES77" s="221"/>
      <c r="AET77" s="221"/>
      <c r="AEU77" s="221"/>
      <c r="AEV77" s="221"/>
      <c r="AEW77" s="221"/>
      <c r="AEX77" s="221"/>
      <c r="AEY77" s="221"/>
      <c r="AEZ77" s="221"/>
      <c r="AFA77" s="221"/>
      <c r="AFB77" s="221"/>
      <c r="AFC77" s="221"/>
      <c r="AFD77" s="221"/>
      <c r="AFE77" s="221"/>
      <c r="AFF77" s="221"/>
      <c r="AFG77" s="221"/>
      <c r="AFH77" s="221"/>
      <c r="AFI77" s="221"/>
      <c r="AFJ77" s="221"/>
      <c r="AFK77" s="221"/>
      <c r="AFL77" s="221"/>
      <c r="AFM77" s="221"/>
      <c r="AFN77" s="221"/>
      <c r="AFO77" s="221"/>
      <c r="AFP77" s="221"/>
      <c r="AFQ77" s="221"/>
      <c r="AFR77" s="221"/>
      <c r="AFS77" s="221"/>
      <c r="AFT77" s="221"/>
      <c r="AFU77" s="221"/>
      <c r="AFV77" s="221"/>
      <c r="AFW77" s="221"/>
      <c r="AFX77" s="221"/>
      <c r="AFY77" s="221"/>
      <c r="AFZ77" s="221"/>
      <c r="AGA77" s="221"/>
      <c r="AGB77" s="221"/>
      <c r="AGC77" s="221"/>
      <c r="AGD77" s="221"/>
      <c r="AGE77" s="221"/>
      <c r="AGF77" s="221"/>
      <c r="AGG77" s="221"/>
      <c r="AGH77" s="221"/>
      <c r="AGI77" s="221"/>
      <c r="AGJ77" s="221"/>
      <c r="AGK77" s="221"/>
      <c r="AGL77" s="221"/>
      <c r="AGM77" s="221"/>
      <c r="AGN77" s="221"/>
      <c r="AGO77" s="221"/>
      <c r="AGP77" s="221"/>
      <c r="AGQ77" s="221"/>
      <c r="AGR77" s="221"/>
      <c r="AGS77" s="221"/>
      <c r="AGT77" s="221"/>
      <c r="AGU77" s="221"/>
      <c r="AGV77" s="221"/>
      <c r="AGW77" s="221"/>
      <c r="AGX77" s="221"/>
      <c r="AGY77" s="221"/>
      <c r="AGZ77" s="221"/>
      <c r="AHA77" s="221"/>
      <c r="AHB77" s="221"/>
      <c r="AHC77" s="221"/>
      <c r="AHD77" s="221"/>
      <c r="AHE77" s="221"/>
      <c r="AHF77" s="221"/>
      <c r="AHG77" s="221"/>
      <c r="AHH77" s="221"/>
      <c r="AHI77" s="221"/>
      <c r="AHJ77" s="221"/>
      <c r="AHK77" s="221"/>
      <c r="AHL77" s="221"/>
      <c r="AHM77" s="221"/>
      <c r="AHN77" s="221"/>
      <c r="AHO77" s="221"/>
      <c r="AHP77" s="221"/>
      <c r="AHQ77" s="221"/>
      <c r="AHR77" s="221"/>
      <c r="AHS77" s="221"/>
      <c r="AHT77" s="221"/>
      <c r="AHU77" s="221"/>
      <c r="AHV77" s="221"/>
      <c r="AHW77" s="221"/>
      <c r="AHX77" s="221"/>
      <c r="AHY77" s="221"/>
      <c r="AHZ77" s="221"/>
      <c r="AIA77" s="221"/>
      <c r="AIB77" s="221"/>
      <c r="AIC77" s="221"/>
      <c r="AID77" s="221"/>
      <c r="AIE77" s="221"/>
      <c r="AIF77" s="221"/>
      <c r="AIG77" s="221"/>
      <c r="AIH77" s="221"/>
      <c r="AII77" s="221"/>
      <c r="AIJ77" s="221"/>
      <c r="AIK77" s="221"/>
      <c r="AIL77" s="221"/>
      <c r="AIM77" s="221"/>
      <c r="AIN77" s="221"/>
      <c r="AIO77" s="221"/>
      <c r="AIP77" s="221"/>
      <c r="AIQ77" s="221"/>
      <c r="AIR77" s="221"/>
      <c r="AIS77" s="221"/>
      <c r="AIT77" s="221"/>
      <c r="AIU77" s="221"/>
      <c r="AIV77" s="221"/>
      <c r="AIW77" s="221"/>
      <c r="AIX77" s="221"/>
      <c r="AIY77" s="221"/>
      <c r="AIZ77" s="221"/>
      <c r="AJA77" s="221"/>
      <c r="AJB77" s="221"/>
      <c r="AJC77" s="221"/>
      <c r="AJD77" s="221"/>
      <c r="AJE77" s="221"/>
      <c r="AJF77" s="221"/>
      <c r="AJG77" s="221"/>
      <c r="AJH77" s="221"/>
      <c r="AJI77" s="221"/>
      <c r="AJJ77" s="221"/>
      <c r="AJK77" s="221"/>
      <c r="AJL77" s="221"/>
      <c r="AJM77" s="221"/>
      <c r="AJN77" s="221"/>
      <c r="AJO77" s="221"/>
      <c r="AJP77" s="221"/>
      <c r="AJQ77" s="221"/>
      <c r="AJR77" s="221"/>
      <c r="AJS77" s="221"/>
      <c r="AJT77" s="221"/>
      <c r="AJU77" s="221"/>
      <c r="AJV77" s="221"/>
      <c r="AJW77" s="221"/>
      <c r="AJX77" s="221"/>
      <c r="AJY77" s="221"/>
      <c r="AJZ77" s="221"/>
      <c r="AKA77" s="221"/>
      <c r="AKB77" s="221"/>
      <c r="AKC77" s="221"/>
      <c r="AKD77" s="221"/>
      <c r="AKE77" s="221"/>
      <c r="AKF77" s="221"/>
      <c r="AKG77" s="221"/>
      <c r="AKH77" s="221"/>
      <c r="AKI77" s="221"/>
      <c r="AKJ77" s="221"/>
      <c r="AKK77" s="221"/>
      <c r="AKL77" s="221"/>
      <c r="AKM77" s="221"/>
      <c r="AKN77" s="221"/>
      <c r="AKO77" s="221"/>
      <c r="AKP77" s="221"/>
      <c r="AKQ77" s="221"/>
      <c r="AKR77" s="221"/>
      <c r="AKS77" s="221"/>
      <c r="AKT77" s="221"/>
      <c r="AKU77" s="221"/>
      <c r="AKV77" s="221"/>
      <c r="AKW77" s="221"/>
      <c r="AKX77" s="221"/>
      <c r="AKY77" s="221"/>
      <c r="AKZ77" s="221"/>
      <c r="ALA77" s="221"/>
      <c r="ALB77" s="221"/>
      <c r="ALC77" s="221"/>
      <c r="ALD77" s="221"/>
      <c r="ALE77" s="221"/>
      <c r="ALF77" s="221"/>
      <c r="ALG77" s="221"/>
      <c r="ALH77" s="221"/>
      <c r="ALI77" s="221"/>
      <c r="ALJ77" s="221"/>
      <c r="ALK77" s="221"/>
      <c r="ALL77" s="221"/>
      <c r="ALM77" s="221"/>
      <c r="ALN77" s="221"/>
      <c r="ALO77" s="221"/>
      <c r="ALP77" s="221"/>
      <c r="ALQ77" s="221"/>
      <c r="ALR77" s="221"/>
      <c r="ALS77" s="221"/>
      <c r="ALT77" s="221"/>
      <c r="ALU77" s="221"/>
      <c r="ALV77" s="221"/>
      <c r="ALW77" s="221"/>
      <c r="ALX77" s="221"/>
      <c r="ALY77" s="221"/>
      <c r="ALZ77" s="221"/>
      <c r="AMA77" s="221"/>
      <c r="AMB77" s="221"/>
      <c r="AMC77" s="221"/>
      <c r="AMD77" s="221"/>
      <c r="AME77" s="221"/>
      <c r="AMF77" s="221"/>
      <c r="AMG77" s="221"/>
      <c r="AMH77" s="221"/>
      <c r="AMI77" s="221"/>
      <c r="AMJ77" s="221"/>
      <c r="AMK77" s="221"/>
    </row>
    <row r="78" spans="1:1025" s="225" customFormat="1" x14ac:dyDescent="0.25">
      <c r="A78" s="228" t="s">
        <v>106</v>
      </c>
      <c r="B78" s="228" t="s">
        <v>137</v>
      </c>
      <c r="C78" s="229" t="str">
        <f>'common foods'!$D$62</f>
        <v>03062</v>
      </c>
      <c r="D78" s="229">
        <v>1678</v>
      </c>
      <c r="E78" s="229">
        <v>8</v>
      </c>
      <c r="F78" s="229">
        <v>1</v>
      </c>
      <c r="G78" s="229">
        <v>70.099999999999994</v>
      </c>
      <c r="H78" s="229">
        <v>3.7</v>
      </c>
      <c r="I78" s="229">
        <v>1</v>
      </c>
      <c r="J78" s="229">
        <v>10.8</v>
      </c>
      <c r="K78" s="229">
        <v>648</v>
      </c>
      <c r="L78" s="228" t="s">
        <v>433</v>
      </c>
      <c r="M78" s="228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  <c r="AJ78" s="221"/>
      <c r="AK78" s="221"/>
      <c r="AL78" s="221"/>
      <c r="AM78" s="221"/>
      <c r="AN78" s="221"/>
      <c r="AO78" s="221"/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221"/>
      <c r="CJ78" s="221"/>
      <c r="CK78" s="221"/>
      <c r="CL78" s="221"/>
      <c r="CM78" s="221"/>
      <c r="CN78" s="221"/>
      <c r="CO78" s="221"/>
      <c r="CP78" s="221"/>
      <c r="CQ78" s="221"/>
      <c r="CR78" s="221"/>
      <c r="CS78" s="221"/>
      <c r="CT78" s="221"/>
      <c r="CU78" s="221"/>
      <c r="CV78" s="221"/>
      <c r="CW78" s="221"/>
      <c r="CX78" s="221"/>
      <c r="CY78" s="221"/>
      <c r="CZ78" s="221"/>
      <c r="DA78" s="221"/>
      <c r="DB78" s="221"/>
      <c r="DC78" s="221"/>
      <c r="DD78" s="221"/>
      <c r="DE78" s="221"/>
      <c r="DF78" s="221"/>
      <c r="DG78" s="221"/>
      <c r="DH78" s="221"/>
      <c r="DI78" s="221"/>
      <c r="DJ78" s="221"/>
      <c r="DK78" s="221"/>
      <c r="DL78" s="221"/>
      <c r="DM78" s="221"/>
      <c r="DN78" s="221"/>
      <c r="DO78" s="221"/>
      <c r="DP78" s="221"/>
      <c r="DQ78" s="221"/>
      <c r="DR78" s="221"/>
      <c r="DS78" s="221"/>
      <c r="DT78" s="221"/>
      <c r="DU78" s="221"/>
      <c r="DV78" s="221"/>
      <c r="DW78" s="221"/>
      <c r="DX78" s="221"/>
      <c r="DY78" s="221"/>
      <c r="DZ78" s="221"/>
      <c r="EA78" s="221"/>
      <c r="EB78" s="221"/>
      <c r="EC78" s="221"/>
      <c r="ED78" s="221"/>
      <c r="EE78" s="221"/>
      <c r="EF78" s="221"/>
      <c r="EG78" s="221"/>
      <c r="EH78" s="221"/>
      <c r="EI78" s="221"/>
      <c r="EJ78" s="221"/>
      <c r="EK78" s="221"/>
      <c r="EL78" s="221"/>
      <c r="EM78" s="221"/>
      <c r="EN78" s="221"/>
      <c r="EO78" s="221"/>
      <c r="EP78" s="221"/>
      <c r="EQ78" s="221"/>
      <c r="ER78" s="221"/>
      <c r="ES78" s="221"/>
      <c r="ET78" s="221"/>
      <c r="EU78" s="221"/>
      <c r="EV78" s="221"/>
      <c r="EW78" s="221"/>
      <c r="EX78" s="221"/>
      <c r="EY78" s="221"/>
      <c r="EZ78" s="221"/>
      <c r="FA78" s="221"/>
      <c r="FB78" s="221"/>
      <c r="FC78" s="221"/>
      <c r="FD78" s="221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221"/>
      <c r="GJ78" s="221"/>
      <c r="GK78" s="221"/>
      <c r="GL78" s="221"/>
      <c r="GM78" s="221"/>
      <c r="GN78" s="221"/>
      <c r="GO78" s="221"/>
      <c r="GP78" s="221"/>
      <c r="GQ78" s="221"/>
      <c r="GR78" s="221"/>
      <c r="GS78" s="221"/>
      <c r="GT78" s="221"/>
      <c r="GU78" s="221"/>
      <c r="GV78" s="221"/>
      <c r="GW78" s="221"/>
      <c r="GX78" s="221"/>
      <c r="GY78" s="221"/>
      <c r="GZ78" s="221"/>
      <c r="HA78" s="221"/>
      <c r="HB78" s="221"/>
      <c r="HC78" s="221"/>
      <c r="HD78" s="221"/>
      <c r="HE78" s="221"/>
      <c r="HF78" s="221"/>
      <c r="HG78" s="221"/>
      <c r="HH78" s="221"/>
      <c r="HI78" s="221"/>
      <c r="HJ78" s="221"/>
      <c r="HK78" s="221"/>
      <c r="HL78" s="221"/>
      <c r="HM78" s="221"/>
      <c r="HN78" s="221"/>
      <c r="HO78" s="221"/>
      <c r="HP78" s="221"/>
      <c r="HQ78" s="221"/>
      <c r="HR78" s="221"/>
      <c r="HS78" s="221"/>
      <c r="HT78" s="221"/>
      <c r="HU78" s="221"/>
      <c r="HV78" s="221"/>
      <c r="HW78" s="221"/>
      <c r="HX78" s="221"/>
      <c r="HY78" s="221"/>
      <c r="HZ78" s="221"/>
      <c r="IA78" s="221"/>
      <c r="IB78" s="221"/>
      <c r="IC78" s="221"/>
      <c r="ID78" s="221"/>
      <c r="IE78" s="221"/>
      <c r="IF78" s="221"/>
      <c r="IG78" s="221"/>
      <c r="IH78" s="221"/>
      <c r="II78" s="221"/>
      <c r="IJ78" s="221"/>
      <c r="IK78" s="221"/>
      <c r="IL78" s="221"/>
      <c r="IM78" s="221"/>
      <c r="IN78" s="221"/>
      <c r="IO78" s="221"/>
      <c r="IP78" s="221"/>
      <c r="IQ78" s="221"/>
      <c r="IR78" s="221"/>
      <c r="IS78" s="221"/>
      <c r="IT78" s="221"/>
      <c r="IU78" s="221"/>
      <c r="IV78" s="221"/>
      <c r="IW78" s="221"/>
      <c r="IX78" s="221"/>
      <c r="IY78" s="221"/>
      <c r="IZ78" s="221"/>
      <c r="JA78" s="221"/>
      <c r="JB78" s="221"/>
      <c r="JC78" s="221"/>
      <c r="JD78" s="221"/>
      <c r="JE78" s="221"/>
      <c r="JF78" s="221"/>
      <c r="JG78" s="221"/>
      <c r="JH78" s="221"/>
      <c r="JI78" s="221"/>
      <c r="JJ78" s="221"/>
      <c r="JK78" s="221"/>
      <c r="JL78" s="221"/>
      <c r="JM78" s="221"/>
      <c r="JN78" s="221"/>
      <c r="JO78" s="221"/>
      <c r="JP78" s="221"/>
      <c r="JQ78" s="221"/>
      <c r="JR78" s="221"/>
      <c r="JS78" s="221"/>
      <c r="JT78" s="221"/>
      <c r="JU78" s="221"/>
      <c r="JV78" s="221"/>
      <c r="JW78" s="221"/>
      <c r="JX78" s="221"/>
      <c r="JY78" s="221"/>
      <c r="JZ78" s="221"/>
      <c r="KA78" s="221"/>
      <c r="KB78" s="221"/>
      <c r="KC78" s="221"/>
      <c r="KD78" s="221"/>
      <c r="KE78" s="221"/>
      <c r="KF78" s="221"/>
      <c r="KG78" s="221"/>
      <c r="KH78" s="221"/>
      <c r="KI78" s="221"/>
      <c r="KJ78" s="221"/>
      <c r="KK78" s="221"/>
      <c r="KL78" s="221"/>
      <c r="KM78" s="221"/>
      <c r="KN78" s="221"/>
      <c r="KO78" s="221"/>
      <c r="KP78" s="221"/>
      <c r="KQ78" s="221"/>
      <c r="KR78" s="221"/>
      <c r="KS78" s="221"/>
      <c r="KT78" s="221"/>
      <c r="KU78" s="221"/>
      <c r="KV78" s="221"/>
      <c r="KW78" s="221"/>
      <c r="KX78" s="221"/>
      <c r="KY78" s="221"/>
      <c r="KZ78" s="221"/>
      <c r="LA78" s="221"/>
      <c r="LB78" s="221"/>
      <c r="LC78" s="221"/>
      <c r="LD78" s="221"/>
      <c r="LE78" s="221"/>
      <c r="LF78" s="221"/>
      <c r="LG78" s="221"/>
      <c r="LH78" s="221"/>
      <c r="LI78" s="221"/>
      <c r="LJ78" s="221"/>
      <c r="LK78" s="221"/>
      <c r="LL78" s="221"/>
      <c r="LM78" s="221"/>
      <c r="LN78" s="221"/>
      <c r="LO78" s="221"/>
      <c r="LP78" s="221"/>
      <c r="LQ78" s="221"/>
      <c r="LR78" s="221"/>
      <c r="LS78" s="221"/>
      <c r="LT78" s="221"/>
      <c r="LU78" s="221"/>
      <c r="LV78" s="221"/>
      <c r="LW78" s="221"/>
      <c r="LX78" s="221"/>
      <c r="LY78" s="221"/>
      <c r="LZ78" s="221"/>
      <c r="MA78" s="221"/>
      <c r="MB78" s="221"/>
      <c r="MC78" s="221"/>
      <c r="MD78" s="221"/>
      <c r="ME78" s="221"/>
      <c r="MF78" s="221"/>
      <c r="MG78" s="221"/>
      <c r="MH78" s="221"/>
      <c r="MI78" s="221"/>
      <c r="MJ78" s="221"/>
      <c r="MK78" s="221"/>
      <c r="ML78" s="221"/>
      <c r="MM78" s="221"/>
      <c r="MN78" s="221"/>
      <c r="MO78" s="221"/>
      <c r="MP78" s="221"/>
      <c r="MQ78" s="221"/>
      <c r="MR78" s="221"/>
      <c r="MS78" s="221"/>
      <c r="MT78" s="221"/>
      <c r="MU78" s="221"/>
      <c r="MV78" s="221"/>
      <c r="MW78" s="221"/>
      <c r="MX78" s="221"/>
      <c r="MY78" s="221"/>
      <c r="MZ78" s="221"/>
      <c r="NA78" s="221"/>
      <c r="NB78" s="221"/>
      <c r="NC78" s="221"/>
      <c r="ND78" s="221"/>
      <c r="NE78" s="221"/>
      <c r="NF78" s="221"/>
      <c r="NG78" s="221"/>
      <c r="NH78" s="221"/>
      <c r="NI78" s="221"/>
      <c r="NJ78" s="221"/>
      <c r="NK78" s="221"/>
      <c r="NL78" s="221"/>
      <c r="NM78" s="221"/>
      <c r="NN78" s="221"/>
      <c r="NO78" s="221"/>
      <c r="NP78" s="221"/>
      <c r="NQ78" s="221"/>
      <c r="NR78" s="221"/>
      <c r="NS78" s="221"/>
      <c r="NT78" s="221"/>
      <c r="NU78" s="221"/>
      <c r="NV78" s="221"/>
      <c r="NW78" s="221"/>
      <c r="NX78" s="221"/>
      <c r="NY78" s="221"/>
      <c r="NZ78" s="221"/>
      <c r="OA78" s="221"/>
      <c r="OB78" s="221"/>
      <c r="OC78" s="221"/>
      <c r="OD78" s="221"/>
      <c r="OE78" s="221"/>
      <c r="OF78" s="221"/>
      <c r="OG78" s="221"/>
      <c r="OH78" s="221"/>
      <c r="OI78" s="221"/>
      <c r="OJ78" s="221"/>
      <c r="OK78" s="221"/>
      <c r="OL78" s="221"/>
      <c r="OM78" s="221"/>
      <c r="ON78" s="221"/>
      <c r="OO78" s="221"/>
      <c r="OP78" s="221"/>
      <c r="OQ78" s="221"/>
      <c r="OR78" s="221"/>
      <c r="OS78" s="221"/>
      <c r="OT78" s="221"/>
      <c r="OU78" s="221"/>
      <c r="OV78" s="221"/>
      <c r="OW78" s="221"/>
      <c r="OX78" s="221"/>
      <c r="OY78" s="221"/>
      <c r="OZ78" s="221"/>
      <c r="PA78" s="221"/>
      <c r="PB78" s="221"/>
      <c r="PC78" s="221"/>
      <c r="PD78" s="221"/>
      <c r="PE78" s="221"/>
      <c r="PF78" s="221"/>
      <c r="PG78" s="221"/>
      <c r="PH78" s="221"/>
      <c r="PI78" s="221"/>
      <c r="PJ78" s="221"/>
      <c r="PK78" s="221"/>
      <c r="PL78" s="221"/>
      <c r="PM78" s="221"/>
      <c r="PN78" s="221"/>
      <c r="PO78" s="221"/>
      <c r="PP78" s="221"/>
      <c r="PQ78" s="221"/>
      <c r="PR78" s="221"/>
      <c r="PS78" s="221"/>
      <c r="PT78" s="221"/>
      <c r="PU78" s="221"/>
      <c r="PV78" s="221"/>
      <c r="PW78" s="221"/>
      <c r="PX78" s="221"/>
      <c r="PY78" s="221"/>
      <c r="PZ78" s="221"/>
      <c r="QA78" s="221"/>
      <c r="QB78" s="221"/>
      <c r="QC78" s="221"/>
      <c r="QD78" s="221"/>
      <c r="QE78" s="221"/>
      <c r="QF78" s="221"/>
      <c r="QG78" s="221"/>
      <c r="QH78" s="221"/>
      <c r="QI78" s="221"/>
      <c r="QJ78" s="221"/>
      <c r="QK78" s="221"/>
      <c r="QL78" s="221"/>
      <c r="QM78" s="221"/>
      <c r="QN78" s="221"/>
      <c r="QO78" s="221"/>
      <c r="QP78" s="221"/>
      <c r="QQ78" s="221"/>
      <c r="QR78" s="221"/>
      <c r="QS78" s="221"/>
      <c r="QT78" s="221"/>
      <c r="QU78" s="221"/>
      <c r="QV78" s="221"/>
      <c r="QW78" s="221"/>
      <c r="QX78" s="221"/>
      <c r="QY78" s="221"/>
      <c r="QZ78" s="221"/>
      <c r="RA78" s="221"/>
      <c r="RB78" s="221"/>
      <c r="RC78" s="221"/>
      <c r="RD78" s="221"/>
      <c r="RE78" s="221"/>
      <c r="RF78" s="221"/>
      <c r="RG78" s="221"/>
      <c r="RH78" s="221"/>
      <c r="RI78" s="221"/>
      <c r="RJ78" s="221"/>
      <c r="RK78" s="221"/>
      <c r="RL78" s="221"/>
      <c r="RM78" s="221"/>
      <c r="RN78" s="221"/>
      <c r="RO78" s="221"/>
      <c r="RP78" s="221"/>
      <c r="RQ78" s="221"/>
      <c r="RR78" s="221"/>
      <c r="RS78" s="221"/>
      <c r="RT78" s="221"/>
      <c r="RU78" s="221"/>
      <c r="RV78" s="221"/>
      <c r="RW78" s="221"/>
      <c r="RX78" s="221"/>
      <c r="RY78" s="221"/>
      <c r="RZ78" s="221"/>
      <c r="SA78" s="221"/>
      <c r="SB78" s="221"/>
      <c r="SC78" s="221"/>
      <c r="SD78" s="221"/>
      <c r="SE78" s="221"/>
      <c r="SF78" s="221"/>
      <c r="SG78" s="221"/>
      <c r="SH78" s="221"/>
      <c r="SI78" s="221"/>
      <c r="SJ78" s="221"/>
      <c r="SK78" s="221"/>
      <c r="SL78" s="221"/>
      <c r="SM78" s="221"/>
      <c r="SN78" s="221"/>
      <c r="SO78" s="221"/>
      <c r="SP78" s="221"/>
      <c r="SQ78" s="221"/>
      <c r="SR78" s="221"/>
      <c r="SS78" s="221"/>
      <c r="ST78" s="221"/>
      <c r="SU78" s="221"/>
      <c r="SV78" s="221"/>
      <c r="SW78" s="221"/>
      <c r="SX78" s="221"/>
      <c r="SY78" s="221"/>
      <c r="SZ78" s="221"/>
      <c r="TA78" s="221"/>
      <c r="TB78" s="221"/>
      <c r="TC78" s="221"/>
      <c r="TD78" s="221"/>
      <c r="TE78" s="221"/>
      <c r="TF78" s="221"/>
      <c r="TG78" s="221"/>
      <c r="TH78" s="221"/>
      <c r="TI78" s="221"/>
      <c r="TJ78" s="221"/>
      <c r="TK78" s="221"/>
      <c r="TL78" s="221"/>
      <c r="TM78" s="221"/>
      <c r="TN78" s="221"/>
      <c r="TO78" s="221"/>
      <c r="TP78" s="221"/>
      <c r="TQ78" s="221"/>
      <c r="TR78" s="221"/>
      <c r="TS78" s="221"/>
      <c r="TT78" s="221"/>
      <c r="TU78" s="221"/>
      <c r="TV78" s="221"/>
      <c r="TW78" s="221"/>
      <c r="TX78" s="221"/>
      <c r="TY78" s="221"/>
      <c r="TZ78" s="221"/>
      <c r="UA78" s="221"/>
      <c r="UB78" s="221"/>
      <c r="UC78" s="221"/>
      <c r="UD78" s="221"/>
      <c r="UE78" s="221"/>
      <c r="UF78" s="221"/>
      <c r="UG78" s="221"/>
      <c r="UH78" s="221"/>
      <c r="UI78" s="221"/>
      <c r="UJ78" s="221"/>
      <c r="UK78" s="221"/>
      <c r="UL78" s="221"/>
      <c r="UM78" s="221"/>
      <c r="UN78" s="221"/>
      <c r="UO78" s="221"/>
      <c r="UP78" s="221"/>
      <c r="UQ78" s="221"/>
      <c r="UR78" s="221"/>
      <c r="US78" s="221"/>
      <c r="UT78" s="221"/>
      <c r="UU78" s="221"/>
      <c r="UV78" s="221"/>
      <c r="UW78" s="221"/>
      <c r="UX78" s="221"/>
      <c r="UY78" s="221"/>
      <c r="UZ78" s="221"/>
      <c r="VA78" s="221"/>
      <c r="VB78" s="221"/>
      <c r="VC78" s="221"/>
      <c r="VD78" s="221"/>
      <c r="VE78" s="221"/>
      <c r="VF78" s="221"/>
      <c r="VG78" s="221"/>
      <c r="VH78" s="221"/>
      <c r="VI78" s="221"/>
      <c r="VJ78" s="221"/>
      <c r="VK78" s="221"/>
      <c r="VL78" s="221"/>
      <c r="VM78" s="221"/>
      <c r="VN78" s="221"/>
      <c r="VO78" s="221"/>
      <c r="VP78" s="221"/>
      <c r="VQ78" s="221"/>
      <c r="VR78" s="221"/>
      <c r="VS78" s="221"/>
      <c r="VT78" s="221"/>
      <c r="VU78" s="221"/>
      <c r="VV78" s="221"/>
      <c r="VW78" s="221"/>
      <c r="VX78" s="221"/>
      <c r="VY78" s="221"/>
      <c r="VZ78" s="221"/>
      <c r="WA78" s="221"/>
      <c r="WB78" s="221"/>
      <c r="WC78" s="221"/>
      <c r="WD78" s="221"/>
      <c r="WE78" s="221"/>
      <c r="WF78" s="221"/>
      <c r="WG78" s="221"/>
      <c r="WH78" s="221"/>
      <c r="WI78" s="221"/>
      <c r="WJ78" s="221"/>
      <c r="WK78" s="221"/>
      <c r="WL78" s="221"/>
      <c r="WM78" s="221"/>
      <c r="WN78" s="221"/>
      <c r="WO78" s="221"/>
      <c r="WP78" s="221"/>
      <c r="WQ78" s="221"/>
      <c r="WR78" s="221"/>
      <c r="WS78" s="221"/>
      <c r="WT78" s="221"/>
      <c r="WU78" s="221"/>
      <c r="WV78" s="221"/>
      <c r="WW78" s="221"/>
      <c r="WX78" s="221"/>
      <c r="WY78" s="221"/>
      <c r="WZ78" s="221"/>
      <c r="XA78" s="221"/>
      <c r="XB78" s="221"/>
      <c r="XC78" s="221"/>
      <c r="XD78" s="221"/>
      <c r="XE78" s="221"/>
      <c r="XF78" s="221"/>
      <c r="XG78" s="221"/>
      <c r="XH78" s="221"/>
      <c r="XI78" s="221"/>
      <c r="XJ78" s="221"/>
      <c r="XK78" s="221"/>
      <c r="XL78" s="221"/>
      <c r="XM78" s="221"/>
      <c r="XN78" s="221"/>
      <c r="XO78" s="221"/>
      <c r="XP78" s="221"/>
      <c r="XQ78" s="221"/>
      <c r="XR78" s="221"/>
      <c r="XS78" s="221"/>
      <c r="XT78" s="221"/>
      <c r="XU78" s="221"/>
      <c r="XV78" s="221"/>
      <c r="XW78" s="221"/>
      <c r="XX78" s="221"/>
      <c r="XY78" s="221"/>
      <c r="XZ78" s="221"/>
      <c r="YA78" s="221"/>
      <c r="YB78" s="221"/>
      <c r="YC78" s="221"/>
      <c r="YD78" s="221"/>
      <c r="YE78" s="221"/>
      <c r="YF78" s="221"/>
      <c r="YG78" s="221"/>
      <c r="YH78" s="221"/>
      <c r="YI78" s="221"/>
      <c r="YJ78" s="221"/>
      <c r="YK78" s="221"/>
      <c r="YL78" s="221"/>
      <c r="YM78" s="221"/>
      <c r="YN78" s="221"/>
      <c r="YO78" s="221"/>
      <c r="YP78" s="221"/>
      <c r="YQ78" s="221"/>
      <c r="YR78" s="221"/>
      <c r="YS78" s="221"/>
      <c r="YT78" s="221"/>
      <c r="YU78" s="221"/>
      <c r="YV78" s="221"/>
      <c r="YW78" s="221"/>
      <c r="YX78" s="221"/>
      <c r="YY78" s="221"/>
      <c r="YZ78" s="221"/>
      <c r="ZA78" s="221"/>
      <c r="ZB78" s="221"/>
      <c r="ZC78" s="221"/>
      <c r="ZD78" s="221"/>
      <c r="ZE78" s="221"/>
      <c r="ZF78" s="221"/>
      <c r="ZG78" s="221"/>
      <c r="ZH78" s="221"/>
      <c r="ZI78" s="221"/>
      <c r="ZJ78" s="221"/>
      <c r="ZK78" s="221"/>
      <c r="ZL78" s="221"/>
      <c r="ZM78" s="221"/>
      <c r="ZN78" s="221"/>
      <c r="ZO78" s="221"/>
      <c r="ZP78" s="221"/>
      <c r="ZQ78" s="221"/>
      <c r="ZR78" s="221"/>
      <c r="ZS78" s="221"/>
      <c r="ZT78" s="221"/>
      <c r="ZU78" s="221"/>
      <c r="ZV78" s="221"/>
      <c r="ZW78" s="221"/>
      <c r="ZX78" s="221"/>
      <c r="ZY78" s="221"/>
      <c r="ZZ78" s="221"/>
      <c r="AAA78" s="221"/>
      <c r="AAB78" s="221"/>
      <c r="AAC78" s="221"/>
      <c r="AAD78" s="221"/>
      <c r="AAE78" s="221"/>
      <c r="AAF78" s="221"/>
      <c r="AAG78" s="221"/>
      <c r="AAH78" s="221"/>
      <c r="AAI78" s="221"/>
      <c r="AAJ78" s="221"/>
      <c r="AAK78" s="221"/>
      <c r="AAL78" s="221"/>
      <c r="AAM78" s="221"/>
      <c r="AAN78" s="221"/>
      <c r="AAO78" s="221"/>
      <c r="AAP78" s="221"/>
      <c r="AAQ78" s="221"/>
      <c r="AAR78" s="221"/>
      <c r="AAS78" s="221"/>
      <c r="AAT78" s="221"/>
      <c r="AAU78" s="221"/>
      <c r="AAV78" s="221"/>
      <c r="AAW78" s="221"/>
      <c r="AAX78" s="221"/>
      <c r="AAY78" s="221"/>
      <c r="AAZ78" s="221"/>
      <c r="ABA78" s="221"/>
      <c r="ABB78" s="221"/>
      <c r="ABC78" s="221"/>
      <c r="ABD78" s="221"/>
      <c r="ABE78" s="221"/>
      <c r="ABF78" s="221"/>
      <c r="ABG78" s="221"/>
      <c r="ABH78" s="221"/>
      <c r="ABI78" s="221"/>
      <c r="ABJ78" s="221"/>
      <c r="ABK78" s="221"/>
      <c r="ABL78" s="221"/>
      <c r="ABM78" s="221"/>
      <c r="ABN78" s="221"/>
      <c r="ABO78" s="221"/>
      <c r="ABP78" s="221"/>
      <c r="ABQ78" s="221"/>
      <c r="ABR78" s="221"/>
      <c r="ABS78" s="221"/>
      <c r="ABT78" s="221"/>
      <c r="ABU78" s="221"/>
      <c r="ABV78" s="221"/>
      <c r="ABW78" s="221"/>
      <c r="ABX78" s="221"/>
      <c r="ABY78" s="221"/>
      <c r="ABZ78" s="221"/>
      <c r="ACA78" s="221"/>
      <c r="ACB78" s="221"/>
      <c r="ACC78" s="221"/>
      <c r="ACD78" s="221"/>
      <c r="ACE78" s="221"/>
      <c r="ACF78" s="221"/>
      <c r="ACG78" s="221"/>
      <c r="ACH78" s="221"/>
      <c r="ACI78" s="221"/>
      <c r="ACJ78" s="221"/>
      <c r="ACK78" s="221"/>
      <c r="ACL78" s="221"/>
      <c r="ACM78" s="221"/>
      <c r="ACN78" s="221"/>
      <c r="ACO78" s="221"/>
      <c r="ACP78" s="221"/>
      <c r="ACQ78" s="221"/>
      <c r="ACR78" s="221"/>
      <c r="ACS78" s="221"/>
      <c r="ACT78" s="221"/>
      <c r="ACU78" s="221"/>
      <c r="ACV78" s="221"/>
      <c r="ACW78" s="221"/>
      <c r="ACX78" s="221"/>
      <c r="ACY78" s="221"/>
      <c r="ACZ78" s="221"/>
      <c r="ADA78" s="221"/>
      <c r="ADB78" s="221"/>
      <c r="ADC78" s="221"/>
      <c r="ADD78" s="221"/>
      <c r="ADE78" s="221"/>
      <c r="ADF78" s="221"/>
      <c r="ADG78" s="221"/>
      <c r="ADH78" s="221"/>
      <c r="ADI78" s="221"/>
      <c r="ADJ78" s="221"/>
      <c r="ADK78" s="221"/>
      <c r="ADL78" s="221"/>
      <c r="ADM78" s="221"/>
      <c r="ADN78" s="221"/>
      <c r="ADO78" s="221"/>
      <c r="ADP78" s="221"/>
      <c r="ADQ78" s="221"/>
      <c r="ADR78" s="221"/>
      <c r="ADS78" s="221"/>
      <c r="ADT78" s="221"/>
      <c r="ADU78" s="221"/>
      <c r="ADV78" s="221"/>
      <c r="ADW78" s="221"/>
      <c r="ADX78" s="221"/>
      <c r="ADY78" s="221"/>
      <c r="ADZ78" s="221"/>
      <c r="AEA78" s="221"/>
      <c r="AEB78" s="221"/>
      <c r="AEC78" s="221"/>
      <c r="AED78" s="221"/>
      <c r="AEE78" s="221"/>
      <c r="AEF78" s="221"/>
      <c r="AEG78" s="221"/>
      <c r="AEH78" s="221"/>
      <c r="AEI78" s="221"/>
      <c r="AEJ78" s="221"/>
      <c r="AEK78" s="221"/>
      <c r="AEL78" s="221"/>
      <c r="AEM78" s="221"/>
      <c r="AEN78" s="221"/>
      <c r="AEO78" s="221"/>
      <c r="AEP78" s="221"/>
      <c r="AEQ78" s="221"/>
      <c r="AER78" s="221"/>
      <c r="AES78" s="221"/>
      <c r="AET78" s="221"/>
      <c r="AEU78" s="221"/>
      <c r="AEV78" s="221"/>
      <c r="AEW78" s="221"/>
      <c r="AEX78" s="221"/>
      <c r="AEY78" s="221"/>
      <c r="AEZ78" s="221"/>
      <c r="AFA78" s="221"/>
      <c r="AFB78" s="221"/>
      <c r="AFC78" s="221"/>
      <c r="AFD78" s="221"/>
      <c r="AFE78" s="221"/>
      <c r="AFF78" s="221"/>
      <c r="AFG78" s="221"/>
      <c r="AFH78" s="221"/>
      <c r="AFI78" s="221"/>
      <c r="AFJ78" s="221"/>
      <c r="AFK78" s="221"/>
      <c r="AFL78" s="221"/>
      <c r="AFM78" s="221"/>
      <c r="AFN78" s="221"/>
      <c r="AFO78" s="221"/>
      <c r="AFP78" s="221"/>
      <c r="AFQ78" s="221"/>
      <c r="AFR78" s="221"/>
      <c r="AFS78" s="221"/>
      <c r="AFT78" s="221"/>
      <c r="AFU78" s="221"/>
      <c r="AFV78" s="221"/>
      <c r="AFW78" s="221"/>
      <c r="AFX78" s="221"/>
      <c r="AFY78" s="221"/>
      <c r="AFZ78" s="221"/>
      <c r="AGA78" s="221"/>
      <c r="AGB78" s="221"/>
      <c r="AGC78" s="221"/>
      <c r="AGD78" s="221"/>
      <c r="AGE78" s="221"/>
      <c r="AGF78" s="221"/>
      <c r="AGG78" s="221"/>
      <c r="AGH78" s="221"/>
      <c r="AGI78" s="221"/>
      <c r="AGJ78" s="221"/>
      <c r="AGK78" s="221"/>
      <c r="AGL78" s="221"/>
      <c r="AGM78" s="221"/>
      <c r="AGN78" s="221"/>
      <c r="AGO78" s="221"/>
      <c r="AGP78" s="221"/>
      <c r="AGQ78" s="221"/>
      <c r="AGR78" s="221"/>
      <c r="AGS78" s="221"/>
      <c r="AGT78" s="221"/>
      <c r="AGU78" s="221"/>
      <c r="AGV78" s="221"/>
      <c r="AGW78" s="221"/>
      <c r="AGX78" s="221"/>
      <c r="AGY78" s="221"/>
      <c r="AGZ78" s="221"/>
      <c r="AHA78" s="221"/>
      <c r="AHB78" s="221"/>
      <c r="AHC78" s="221"/>
      <c r="AHD78" s="221"/>
      <c r="AHE78" s="221"/>
      <c r="AHF78" s="221"/>
      <c r="AHG78" s="221"/>
      <c r="AHH78" s="221"/>
      <c r="AHI78" s="221"/>
      <c r="AHJ78" s="221"/>
      <c r="AHK78" s="221"/>
      <c r="AHL78" s="221"/>
      <c r="AHM78" s="221"/>
      <c r="AHN78" s="221"/>
      <c r="AHO78" s="221"/>
      <c r="AHP78" s="221"/>
      <c r="AHQ78" s="221"/>
      <c r="AHR78" s="221"/>
      <c r="AHS78" s="221"/>
      <c r="AHT78" s="221"/>
      <c r="AHU78" s="221"/>
      <c r="AHV78" s="221"/>
      <c r="AHW78" s="221"/>
      <c r="AHX78" s="221"/>
      <c r="AHY78" s="221"/>
      <c r="AHZ78" s="221"/>
      <c r="AIA78" s="221"/>
      <c r="AIB78" s="221"/>
      <c r="AIC78" s="221"/>
      <c r="AID78" s="221"/>
      <c r="AIE78" s="221"/>
      <c r="AIF78" s="221"/>
      <c r="AIG78" s="221"/>
      <c r="AIH78" s="221"/>
      <c r="AII78" s="221"/>
      <c r="AIJ78" s="221"/>
      <c r="AIK78" s="221"/>
      <c r="AIL78" s="221"/>
      <c r="AIM78" s="221"/>
      <c r="AIN78" s="221"/>
      <c r="AIO78" s="221"/>
      <c r="AIP78" s="221"/>
      <c r="AIQ78" s="221"/>
      <c r="AIR78" s="221"/>
      <c r="AIS78" s="221"/>
      <c r="AIT78" s="221"/>
      <c r="AIU78" s="221"/>
      <c r="AIV78" s="221"/>
      <c r="AIW78" s="221"/>
      <c r="AIX78" s="221"/>
      <c r="AIY78" s="221"/>
      <c r="AIZ78" s="221"/>
      <c r="AJA78" s="221"/>
      <c r="AJB78" s="221"/>
      <c r="AJC78" s="221"/>
      <c r="AJD78" s="221"/>
      <c r="AJE78" s="221"/>
      <c r="AJF78" s="221"/>
      <c r="AJG78" s="221"/>
      <c r="AJH78" s="221"/>
      <c r="AJI78" s="221"/>
      <c r="AJJ78" s="221"/>
      <c r="AJK78" s="221"/>
      <c r="AJL78" s="221"/>
      <c r="AJM78" s="221"/>
      <c r="AJN78" s="221"/>
      <c r="AJO78" s="221"/>
      <c r="AJP78" s="221"/>
      <c r="AJQ78" s="221"/>
      <c r="AJR78" s="221"/>
      <c r="AJS78" s="221"/>
      <c r="AJT78" s="221"/>
      <c r="AJU78" s="221"/>
      <c r="AJV78" s="221"/>
      <c r="AJW78" s="221"/>
      <c r="AJX78" s="221"/>
      <c r="AJY78" s="221"/>
      <c r="AJZ78" s="221"/>
      <c r="AKA78" s="221"/>
      <c r="AKB78" s="221"/>
      <c r="AKC78" s="221"/>
      <c r="AKD78" s="221"/>
      <c r="AKE78" s="221"/>
      <c r="AKF78" s="221"/>
      <c r="AKG78" s="221"/>
      <c r="AKH78" s="221"/>
      <c r="AKI78" s="221"/>
      <c r="AKJ78" s="221"/>
      <c r="AKK78" s="221"/>
      <c r="AKL78" s="221"/>
      <c r="AKM78" s="221"/>
      <c r="AKN78" s="221"/>
      <c r="AKO78" s="221"/>
      <c r="AKP78" s="221"/>
      <c r="AKQ78" s="221"/>
      <c r="AKR78" s="221"/>
      <c r="AKS78" s="221"/>
      <c r="AKT78" s="221"/>
      <c r="AKU78" s="221"/>
      <c r="AKV78" s="221"/>
      <c r="AKW78" s="221"/>
      <c r="AKX78" s="221"/>
      <c r="AKY78" s="221"/>
      <c r="AKZ78" s="221"/>
      <c r="ALA78" s="221"/>
      <c r="ALB78" s="221"/>
      <c r="ALC78" s="221"/>
      <c r="ALD78" s="221"/>
      <c r="ALE78" s="221"/>
      <c r="ALF78" s="221"/>
      <c r="ALG78" s="221"/>
      <c r="ALH78" s="221"/>
      <c r="ALI78" s="221"/>
      <c r="ALJ78" s="221"/>
      <c r="ALK78" s="221"/>
      <c r="ALL78" s="221"/>
      <c r="ALM78" s="221"/>
      <c r="ALN78" s="221"/>
      <c r="ALO78" s="221"/>
      <c r="ALP78" s="221"/>
      <c r="ALQ78" s="221"/>
      <c r="ALR78" s="221"/>
      <c r="ALS78" s="221"/>
      <c r="ALT78" s="221"/>
      <c r="ALU78" s="221"/>
      <c r="ALV78" s="221"/>
      <c r="ALW78" s="221"/>
      <c r="ALX78" s="221"/>
      <c r="ALY78" s="221"/>
      <c r="ALZ78" s="221"/>
      <c r="AMA78" s="221"/>
      <c r="AMB78" s="221"/>
      <c r="AMC78" s="221"/>
      <c r="AMD78" s="221"/>
      <c r="AME78" s="221"/>
      <c r="AMF78" s="221"/>
      <c r="AMG78" s="221"/>
      <c r="AMH78" s="221"/>
      <c r="AMI78" s="221"/>
      <c r="AMJ78" s="221"/>
      <c r="AMK78" s="221"/>
    </row>
    <row r="79" spans="1:1025" s="225" customFormat="1" x14ac:dyDescent="0.25">
      <c r="A79" s="221" t="s">
        <v>369</v>
      </c>
      <c r="B79" s="221" t="s">
        <v>388</v>
      </c>
      <c r="C79" s="227" t="str">
        <f>'common foods'!$D$185</f>
        <v>10119</v>
      </c>
      <c r="D79" s="223">
        <v>582</v>
      </c>
      <c r="E79" s="223">
        <v>9.4</v>
      </c>
      <c r="F79" s="223">
        <v>3.8</v>
      </c>
      <c r="G79" s="223">
        <v>4.4000000000000004</v>
      </c>
      <c r="H79" s="223">
        <v>2.6</v>
      </c>
      <c r="I79" s="223">
        <v>1</v>
      </c>
      <c r="J79" s="223">
        <v>9.5</v>
      </c>
      <c r="K79" s="223">
        <v>39</v>
      </c>
      <c r="L79" s="221" t="s">
        <v>433</v>
      </c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1"/>
      <c r="AK79" s="221"/>
      <c r="AL79" s="221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AX79" s="221"/>
      <c r="AY79" s="221"/>
      <c r="AZ79" s="221"/>
      <c r="BA79" s="221"/>
      <c r="BB79" s="221"/>
      <c r="BC79" s="221"/>
      <c r="BD79" s="221"/>
      <c r="BE79" s="221"/>
      <c r="BF79" s="221"/>
      <c r="BG79" s="221"/>
      <c r="BH79" s="221"/>
      <c r="BI79" s="221"/>
      <c r="BJ79" s="221"/>
      <c r="BK79" s="221"/>
      <c r="BL79" s="221"/>
      <c r="BM79" s="221"/>
      <c r="BN79" s="221"/>
      <c r="BO79" s="221"/>
      <c r="BP79" s="221"/>
      <c r="BQ79" s="221"/>
      <c r="BR79" s="221"/>
      <c r="BS79" s="221"/>
      <c r="BT79" s="221"/>
      <c r="BU79" s="221"/>
      <c r="BV79" s="221"/>
      <c r="BW79" s="221"/>
      <c r="BX79" s="221"/>
      <c r="BY79" s="221"/>
      <c r="BZ79" s="221"/>
      <c r="CA79" s="221"/>
      <c r="CB79" s="221"/>
      <c r="CC79" s="221"/>
      <c r="CD79" s="221"/>
      <c r="CE79" s="221"/>
      <c r="CF79" s="221"/>
      <c r="CG79" s="221"/>
      <c r="CH79" s="221"/>
      <c r="CI79" s="221"/>
      <c r="CJ79" s="221"/>
      <c r="CK79" s="221"/>
      <c r="CL79" s="221"/>
      <c r="CM79" s="221"/>
      <c r="CN79" s="221"/>
      <c r="CO79" s="221"/>
      <c r="CP79" s="221"/>
      <c r="CQ79" s="221"/>
      <c r="CR79" s="221"/>
      <c r="CS79" s="221"/>
      <c r="CT79" s="221"/>
      <c r="CU79" s="221"/>
      <c r="CV79" s="221"/>
      <c r="CW79" s="221"/>
      <c r="CX79" s="221"/>
      <c r="CY79" s="221"/>
      <c r="CZ79" s="221"/>
      <c r="DA79" s="221"/>
      <c r="DB79" s="221"/>
      <c r="DC79" s="221"/>
      <c r="DD79" s="221"/>
      <c r="DE79" s="221"/>
      <c r="DF79" s="221"/>
      <c r="DG79" s="221"/>
      <c r="DH79" s="221"/>
      <c r="DI79" s="221"/>
      <c r="DJ79" s="221"/>
      <c r="DK79" s="221"/>
      <c r="DL79" s="221"/>
      <c r="DM79" s="221"/>
      <c r="DN79" s="221"/>
      <c r="DO79" s="221"/>
      <c r="DP79" s="221"/>
      <c r="DQ79" s="221"/>
      <c r="DR79" s="221"/>
      <c r="DS79" s="221"/>
      <c r="DT79" s="221"/>
      <c r="DU79" s="221"/>
      <c r="DV79" s="221"/>
      <c r="DW79" s="221"/>
      <c r="DX79" s="221"/>
      <c r="DY79" s="221"/>
      <c r="DZ79" s="221"/>
      <c r="EA79" s="221"/>
      <c r="EB79" s="221"/>
      <c r="EC79" s="221"/>
      <c r="ED79" s="221"/>
      <c r="EE79" s="221"/>
      <c r="EF79" s="221"/>
      <c r="EG79" s="221"/>
      <c r="EH79" s="221"/>
      <c r="EI79" s="221"/>
      <c r="EJ79" s="221"/>
      <c r="EK79" s="221"/>
      <c r="EL79" s="221"/>
      <c r="EM79" s="221"/>
      <c r="EN79" s="221"/>
      <c r="EO79" s="221"/>
      <c r="EP79" s="221"/>
      <c r="EQ79" s="221"/>
      <c r="ER79" s="221"/>
      <c r="ES79" s="221"/>
      <c r="ET79" s="221"/>
      <c r="EU79" s="221"/>
      <c r="EV79" s="221"/>
      <c r="EW79" s="221"/>
      <c r="EX79" s="221"/>
      <c r="EY79" s="221"/>
      <c r="EZ79" s="221"/>
      <c r="FA79" s="221"/>
      <c r="FB79" s="221"/>
      <c r="FC79" s="221"/>
      <c r="FD79" s="221"/>
      <c r="FE79" s="221"/>
      <c r="FF79" s="221"/>
      <c r="FG79" s="221"/>
      <c r="FH79" s="221"/>
      <c r="FI79" s="221"/>
      <c r="FJ79" s="221"/>
      <c r="FK79" s="221"/>
      <c r="FL79" s="221"/>
      <c r="FM79" s="221"/>
      <c r="FN79" s="221"/>
      <c r="FO79" s="221"/>
      <c r="FP79" s="221"/>
      <c r="FQ79" s="221"/>
      <c r="FR79" s="221"/>
      <c r="FS79" s="221"/>
      <c r="FT79" s="221"/>
      <c r="FU79" s="221"/>
      <c r="FV79" s="221"/>
      <c r="FW79" s="221"/>
      <c r="FX79" s="221"/>
      <c r="FY79" s="221"/>
      <c r="FZ79" s="221"/>
      <c r="GA79" s="221"/>
      <c r="GB79" s="221"/>
      <c r="GC79" s="221"/>
      <c r="GD79" s="221"/>
      <c r="GE79" s="221"/>
      <c r="GF79" s="221"/>
      <c r="GG79" s="221"/>
      <c r="GH79" s="221"/>
      <c r="GI79" s="221"/>
      <c r="GJ79" s="221"/>
      <c r="GK79" s="221"/>
      <c r="GL79" s="221"/>
      <c r="GM79" s="221"/>
      <c r="GN79" s="221"/>
      <c r="GO79" s="221"/>
      <c r="GP79" s="221"/>
      <c r="GQ79" s="221"/>
      <c r="GR79" s="221"/>
      <c r="GS79" s="221"/>
      <c r="GT79" s="221"/>
      <c r="GU79" s="221"/>
      <c r="GV79" s="221"/>
      <c r="GW79" s="221"/>
      <c r="GX79" s="221"/>
      <c r="GY79" s="221"/>
      <c r="GZ79" s="221"/>
      <c r="HA79" s="221"/>
      <c r="HB79" s="221"/>
      <c r="HC79" s="221"/>
      <c r="HD79" s="221"/>
      <c r="HE79" s="221"/>
      <c r="HF79" s="221"/>
      <c r="HG79" s="221"/>
      <c r="HH79" s="221"/>
      <c r="HI79" s="221"/>
      <c r="HJ79" s="221"/>
      <c r="HK79" s="221"/>
      <c r="HL79" s="221"/>
      <c r="HM79" s="221"/>
      <c r="HN79" s="221"/>
      <c r="HO79" s="221"/>
      <c r="HP79" s="221"/>
      <c r="HQ79" s="221"/>
      <c r="HR79" s="221"/>
      <c r="HS79" s="221"/>
      <c r="HT79" s="221"/>
      <c r="HU79" s="221"/>
      <c r="HV79" s="221"/>
      <c r="HW79" s="221"/>
      <c r="HX79" s="221"/>
      <c r="HY79" s="221"/>
      <c r="HZ79" s="221"/>
      <c r="IA79" s="221"/>
      <c r="IB79" s="221"/>
      <c r="IC79" s="221"/>
      <c r="ID79" s="221"/>
      <c r="IE79" s="221"/>
      <c r="IF79" s="221"/>
      <c r="IG79" s="221"/>
      <c r="IH79" s="221"/>
      <c r="II79" s="221"/>
      <c r="IJ79" s="221"/>
      <c r="IK79" s="221"/>
      <c r="IL79" s="221"/>
      <c r="IM79" s="221"/>
      <c r="IN79" s="221"/>
      <c r="IO79" s="221"/>
      <c r="IP79" s="221"/>
      <c r="IQ79" s="221"/>
      <c r="IR79" s="221"/>
      <c r="IS79" s="221"/>
      <c r="IT79" s="221"/>
      <c r="IU79" s="221"/>
      <c r="IV79" s="221"/>
      <c r="IW79" s="221"/>
      <c r="IX79" s="221"/>
      <c r="IY79" s="221"/>
      <c r="IZ79" s="221"/>
      <c r="JA79" s="221"/>
      <c r="JB79" s="221"/>
      <c r="JC79" s="221"/>
      <c r="JD79" s="221"/>
      <c r="JE79" s="221"/>
      <c r="JF79" s="221"/>
      <c r="JG79" s="221"/>
      <c r="JH79" s="221"/>
      <c r="JI79" s="221"/>
      <c r="JJ79" s="221"/>
      <c r="JK79" s="221"/>
      <c r="JL79" s="221"/>
      <c r="JM79" s="221"/>
      <c r="JN79" s="221"/>
      <c r="JO79" s="221"/>
      <c r="JP79" s="221"/>
      <c r="JQ79" s="221"/>
      <c r="JR79" s="221"/>
      <c r="JS79" s="221"/>
      <c r="JT79" s="221"/>
      <c r="JU79" s="221"/>
      <c r="JV79" s="221"/>
      <c r="JW79" s="221"/>
      <c r="JX79" s="221"/>
      <c r="JY79" s="221"/>
      <c r="JZ79" s="221"/>
      <c r="KA79" s="221"/>
      <c r="KB79" s="221"/>
      <c r="KC79" s="221"/>
      <c r="KD79" s="221"/>
      <c r="KE79" s="221"/>
      <c r="KF79" s="221"/>
      <c r="KG79" s="221"/>
      <c r="KH79" s="221"/>
      <c r="KI79" s="221"/>
      <c r="KJ79" s="221"/>
      <c r="KK79" s="221"/>
      <c r="KL79" s="221"/>
      <c r="KM79" s="221"/>
      <c r="KN79" s="221"/>
      <c r="KO79" s="221"/>
      <c r="KP79" s="221"/>
      <c r="KQ79" s="221"/>
      <c r="KR79" s="221"/>
      <c r="KS79" s="221"/>
      <c r="KT79" s="221"/>
      <c r="KU79" s="221"/>
      <c r="KV79" s="221"/>
      <c r="KW79" s="221"/>
      <c r="KX79" s="221"/>
      <c r="KY79" s="221"/>
      <c r="KZ79" s="221"/>
      <c r="LA79" s="221"/>
      <c r="LB79" s="221"/>
      <c r="LC79" s="221"/>
      <c r="LD79" s="221"/>
      <c r="LE79" s="221"/>
      <c r="LF79" s="221"/>
      <c r="LG79" s="221"/>
      <c r="LH79" s="221"/>
      <c r="LI79" s="221"/>
      <c r="LJ79" s="221"/>
      <c r="LK79" s="221"/>
      <c r="LL79" s="221"/>
      <c r="LM79" s="221"/>
      <c r="LN79" s="221"/>
      <c r="LO79" s="221"/>
      <c r="LP79" s="221"/>
      <c r="LQ79" s="221"/>
      <c r="LR79" s="221"/>
      <c r="LS79" s="221"/>
      <c r="LT79" s="221"/>
      <c r="LU79" s="221"/>
      <c r="LV79" s="221"/>
      <c r="LW79" s="221"/>
      <c r="LX79" s="221"/>
      <c r="LY79" s="221"/>
      <c r="LZ79" s="221"/>
      <c r="MA79" s="221"/>
      <c r="MB79" s="221"/>
      <c r="MC79" s="221"/>
      <c r="MD79" s="221"/>
      <c r="ME79" s="221"/>
      <c r="MF79" s="221"/>
      <c r="MG79" s="221"/>
      <c r="MH79" s="221"/>
      <c r="MI79" s="221"/>
      <c r="MJ79" s="221"/>
      <c r="MK79" s="221"/>
      <c r="ML79" s="221"/>
      <c r="MM79" s="221"/>
      <c r="MN79" s="221"/>
      <c r="MO79" s="221"/>
      <c r="MP79" s="221"/>
      <c r="MQ79" s="221"/>
      <c r="MR79" s="221"/>
      <c r="MS79" s="221"/>
      <c r="MT79" s="221"/>
      <c r="MU79" s="221"/>
      <c r="MV79" s="221"/>
      <c r="MW79" s="221"/>
      <c r="MX79" s="221"/>
      <c r="MY79" s="221"/>
      <c r="MZ79" s="221"/>
      <c r="NA79" s="221"/>
      <c r="NB79" s="221"/>
      <c r="NC79" s="221"/>
      <c r="ND79" s="221"/>
      <c r="NE79" s="221"/>
      <c r="NF79" s="221"/>
      <c r="NG79" s="221"/>
      <c r="NH79" s="221"/>
      <c r="NI79" s="221"/>
      <c r="NJ79" s="221"/>
      <c r="NK79" s="221"/>
      <c r="NL79" s="221"/>
      <c r="NM79" s="221"/>
      <c r="NN79" s="221"/>
      <c r="NO79" s="221"/>
      <c r="NP79" s="221"/>
      <c r="NQ79" s="221"/>
      <c r="NR79" s="221"/>
      <c r="NS79" s="221"/>
      <c r="NT79" s="221"/>
      <c r="NU79" s="221"/>
      <c r="NV79" s="221"/>
      <c r="NW79" s="221"/>
      <c r="NX79" s="221"/>
      <c r="NY79" s="221"/>
      <c r="NZ79" s="221"/>
      <c r="OA79" s="221"/>
      <c r="OB79" s="221"/>
      <c r="OC79" s="221"/>
      <c r="OD79" s="221"/>
      <c r="OE79" s="221"/>
      <c r="OF79" s="221"/>
      <c r="OG79" s="221"/>
      <c r="OH79" s="221"/>
      <c r="OI79" s="221"/>
      <c r="OJ79" s="221"/>
      <c r="OK79" s="221"/>
      <c r="OL79" s="221"/>
      <c r="OM79" s="221"/>
      <c r="ON79" s="221"/>
      <c r="OO79" s="221"/>
      <c r="OP79" s="221"/>
      <c r="OQ79" s="221"/>
      <c r="OR79" s="221"/>
      <c r="OS79" s="221"/>
      <c r="OT79" s="221"/>
      <c r="OU79" s="221"/>
      <c r="OV79" s="221"/>
      <c r="OW79" s="221"/>
      <c r="OX79" s="221"/>
      <c r="OY79" s="221"/>
      <c r="OZ79" s="221"/>
      <c r="PA79" s="221"/>
      <c r="PB79" s="221"/>
      <c r="PC79" s="221"/>
      <c r="PD79" s="221"/>
      <c r="PE79" s="221"/>
      <c r="PF79" s="221"/>
      <c r="PG79" s="221"/>
      <c r="PH79" s="221"/>
      <c r="PI79" s="221"/>
      <c r="PJ79" s="221"/>
      <c r="PK79" s="221"/>
      <c r="PL79" s="221"/>
      <c r="PM79" s="221"/>
      <c r="PN79" s="221"/>
      <c r="PO79" s="221"/>
      <c r="PP79" s="221"/>
      <c r="PQ79" s="221"/>
      <c r="PR79" s="221"/>
      <c r="PS79" s="221"/>
      <c r="PT79" s="221"/>
      <c r="PU79" s="221"/>
      <c r="PV79" s="221"/>
      <c r="PW79" s="221"/>
      <c r="PX79" s="221"/>
      <c r="PY79" s="221"/>
      <c r="PZ79" s="221"/>
      <c r="QA79" s="221"/>
      <c r="QB79" s="221"/>
      <c r="QC79" s="221"/>
      <c r="QD79" s="221"/>
      <c r="QE79" s="221"/>
      <c r="QF79" s="221"/>
      <c r="QG79" s="221"/>
      <c r="QH79" s="221"/>
      <c r="QI79" s="221"/>
      <c r="QJ79" s="221"/>
      <c r="QK79" s="221"/>
      <c r="QL79" s="221"/>
      <c r="QM79" s="221"/>
      <c r="QN79" s="221"/>
      <c r="QO79" s="221"/>
      <c r="QP79" s="221"/>
      <c r="QQ79" s="221"/>
      <c r="QR79" s="221"/>
      <c r="QS79" s="221"/>
      <c r="QT79" s="221"/>
      <c r="QU79" s="221"/>
      <c r="QV79" s="221"/>
      <c r="QW79" s="221"/>
      <c r="QX79" s="221"/>
      <c r="QY79" s="221"/>
      <c r="QZ79" s="221"/>
      <c r="RA79" s="221"/>
      <c r="RB79" s="221"/>
      <c r="RC79" s="221"/>
      <c r="RD79" s="221"/>
      <c r="RE79" s="221"/>
      <c r="RF79" s="221"/>
      <c r="RG79" s="221"/>
      <c r="RH79" s="221"/>
      <c r="RI79" s="221"/>
      <c r="RJ79" s="221"/>
      <c r="RK79" s="221"/>
      <c r="RL79" s="221"/>
      <c r="RM79" s="221"/>
      <c r="RN79" s="221"/>
      <c r="RO79" s="221"/>
      <c r="RP79" s="221"/>
      <c r="RQ79" s="221"/>
      <c r="RR79" s="221"/>
      <c r="RS79" s="221"/>
      <c r="RT79" s="221"/>
      <c r="RU79" s="221"/>
      <c r="RV79" s="221"/>
      <c r="RW79" s="221"/>
      <c r="RX79" s="221"/>
      <c r="RY79" s="221"/>
      <c r="RZ79" s="221"/>
      <c r="SA79" s="221"/>
      <c r="SB79" s="221"/>
      <c r="SC79" s="221"/>
      <c r="SD79" s="221"/>
      <c r="SE79" s="221"/>
      <c r="SF79" s="221"/>
      <c r="SG79" s="221"/>
      <c r="SH79" s="221"/>
      <c r="SI79" s="221"/>
      <c r="SJ79" s="221"/>
      <c r="SK79" s="221"/>
      <c r="SL79" s="221"/>
      <c r="SM79" s="221"/>
      <c r="SN79" s="221"/>
      <c r="SO79" s="221"/>
      <c r="SP79" s="221"/>
      <c r="SQ79" s="221"/>
      <c r="SR79" s="221"/>
      <c r="SS79" s="221"/>
      <c r="ST79" s="221"/>
      <c r="SU79" s="221"/>
      <c r="SV79" s="221"/>
      <c r="SW79" s="221"/>
      <c r="SX79" s="221"/>
      <c r="SY79" s="221"/>
      <c r="SZ79" s="221"/>
      <c r="TA79" s="221"/>
      <c r="TB79" s="221"/>
      <c r="TC79" s="221"/>
      <c r="TD79" s="221"/>
      <c r="TE79" s="221"/>
      <c r="TF79" s="221"/>
      <c r="TG79" s="221"/>
      <c r="TH79" s="221"/>
      <c r="TI79" s="221"/>
      <c r="TJ79" s="221"/>
      <c r="TK79" s="221"/>
      <c r="TL79" s="221"/>
      <c r="TM79" s="221"/>
      <c r="TN79" s="221"/>
      <c r="TO79" s="221"/>
      <c r="TP79" s="221"/>
      <c r="TQ79" s="221"/>
      <c r="TR79" s="221"/>
      <c r="TS79" s="221"/>
      <c r="TT79" s="221"/>
      <c r="TU79" s="221"/>
      <c r="TV79" s="221"/>
      <c r="TW79" s="221"/>
      <c r="TX79" s="221"/>
      <c r="TY79" s="221"/>
      <c r="TZ79" s="221"/>
      <c r="UA79" s="221"/>
      <c r="UB79" s="221"/>
      <c r="UC79" s="221"/>
      <c r="UD79" s="221"/>
      <c r="UE79" s="221"/>
      <c r="UF79" s="221"/>
      <c r="UG79" s="221"/>
      <c r="UH79" s="221"/>
      <c r="UI79" s="221"/>
      <c r="UJ79" s="221"/>
      <c r="UK79" s="221"/>
      <c r="UL79" s="221"/>
      <c r="UM79" s="221"/>
      <c r="UN79" s="221"/>
      <c r="UO79" s="221"/>
      <c r="UP79" s="221"/>
      <c r="UQ79" s="221"/>
      <c r="UR79" s="221"/>
      <c r="US79" s="221"/>
      <c r="UT79" s="221"/>
      <c r="UU79" s="221"/>
      <c r="UV79" s="221"/>
      <c r="UW79" s="221"/>
      <c r="UX79" s="221"/>
      <c r="UY79" s="221"/>
      <c r="UZ79" s="221"/>
      <c r="VA79" s="221"/>
      <c r="VB79" s="221"/>
      <c r="VC79" s="221"/>
      <c r="VD79" s="221"/>
      <c r="VE79" s="221"/>
      <c r="VF79" s="221"/>
      <c r="VG79" s="221"/>
      <c r="VH79" s="221"/>
      <c r="VI79" s="221"/>
      <c r="VJ79" s="221"/>
      <c r="VK79" s="221"/>
      <c r="VL79" s="221"/>
      <c r="VM79" s="221"/>
      <c r="VN79" s="221"/>
      <c r="VO79" s="221"/>
      <c r="VP79" s="221"/>
      <c r="VQ79" s="221"/>
      <c r="VR79" s="221"/>
      <c r="VS79" s="221"/>
      <c r="VT79" s="221"/>
      <c r="VU79" s="221"/>
      <c r="VV79" s="221"/>
      <c r="VW79" s="221"/>
      <c r="VX79" s="221"/>
      <c r="VY79" s="221"/>
      <c r="VZ79" s="221"/>
      <c r="WA79" s="221"/>
      <c r="WB79" s="221"/>
      <c r="WC79" s="221"/>
      <c r="WD79" s="221"/>
      <c r="WE79" s="221"/>
      <c r="WF79" s="221"/>
      <c r="WG79" s="221"/>
      <c r="WH79" s="221"/>
      <c r="WI79" s="221"/>
      <c r="WJ79" s="221"/>
      <c r="WK79" s="221"/>
      <c r="WL79" s="221"/>
      <c r="WM79" s="221"/>
      <c r="WN79" s="221"/>
      <c r="WO79" s="221"/>
      <c r="WP79" s="221"/>
      <c r="WQ79" s="221"/>
      <c r="WR79" s="221"/>
      <c r="WS79" s="221"/>
      <c r="WT79" s="221"/>
      <c r="WU79" s="221"/>
      <c r="WV79" s="221"/>
      <c r="WW79" s="221"/>
      <c r="WX79" s="221"/>
      <c r="WY79" s="221"/>
      <c r="WZ79" s="221"/>
      <c r="XA79" s="221"/>
      <c r="XB79" s="221"/>
      <c r="XC79" s="221"/>
      <c r="XD79" s="221"/>
      <c r="XE79" s="221"/>
      <c r="XF79" s="221"/>
      <c r="XG79" s="221"/>
      <c r="XH79" s="221"/>
      <c r="XI79" s="221"/>
      <c r="XJ79" s="221"/>
      <c r="XK79" s="221"/>
      <c r="XL79" s="221"/>
      <c r="XM79" s="221"/>
      <c r="XN79" s="221"/>
      <c r="XO79" s="221"/>
      <c r="XP79" s="221"/>
      <c r="XQ79" s="221"/>
      <c r="XR79" s="221"/>
      <c r="XS79" s="221"/>
      <c r="XT79" s="221"/>
      <c r="XU79" s="221"/>
      <c r="XV79" s="221"/>
      <c r="XW79" s="221"/>
      <c r="XX79" s="221"/>
      <c r="XY79" s="221"/>
      <c r="XZ79" s="221"/>
      <c r="YA79" s="221"/>
      <c r="YB79" s="221"/>
      <c r="YC79" s="221"/>
      <c r="YD79" s="221"/>
      <c r="YE79" s="221"/>
      <c r="YF79" s="221"/>
      <c r="YG79" s="221"/>
      <c r="YH79" s="221"/>
      <c r="YI79" s="221"/>
      <c r="YJ79" s="221"/>
      <c r="YK79" s="221"/>
      <c r="YL79" s="221"/>
      <c r="YM79" s="221"/>
      <c r="YN79" s="221"/>
      <c r="YO79" s="221"/>
      <c r="YP79" s="221"/>
      <c r="YQ79" s="221"/>
      <c r="YR79" s="221"/>
      <c r="YS79" s="221"/>
      <c r="YT79" s="221"/>
      <c r="YU79" s="221"/>
      <c r="YV79" s="221"/>
      <c r="YW79" s="221"/>
      <c r="YX79" s="221"/>
      <c r="YY79" s="221"/>
      <c r="YZ79" s="221"/>
      <c r="ZA79" s="221"/>
      <c r="ZB79" s="221"/>
      <c r="ZC79" s="221"/>
      <c r="ZD79" s="221"/>
      <c r="ZE79" s="221"/>
      <c r="ZF79" s="221"/>
      <c r="ZG79" s="221"/>
      <c r="ZH79" s="221"/>
      <c r="ZI79" s="221"/>
      <c r="ZJ79" s="221"/>
      <c r="ZK79" s="221"/>
      <c r="ZL79" s="221"/>
      <c r="ZM79" s="221"/>
      <c r="ZN79" s="221"/>
      <c r="ZO79" s="221"/>
      <c r="ZP79" s="221"/>
      <c r="ZQ79" s="221"/>
      <c r="ZR79" s="221"/>
      <c r="ZS79" s="221"/>
      <c r="ZT79" s="221"/>
      <c r="ZU79" s="221"/>
      <c r="ZV79" s="221"/>
      <c r="ZW79" s="221"/>
      <c r="ZX79" s="221"/>
      <c r="ZY79" s="221"/>
      <c r="ZZ79" s="221"/>
      <c r="AAA79" s="221"/>
      <c r="AAB79" s="221"/>
      <c r="AAC79" s="221"/>
      <c r="AAD79" s="221"/>
      <c r="AAE79" s="221"/>
      <c r="AAF79" s="221"/>
      <c r="AAG79" s="221"/>
      <c r="AAH79" s="221"/>
      <c r="AAI79" s="221"/>
      <c r="AAJ79" s="221"/>
      <c r="AAK79" s="221"/>
      <c r="AAL79" s="221"/>
      <c r="AAM79" s="221"/>
      <c r="AAN79" s="221"/>
      <c r="AAO79" s="221"/>
      <c r="AAP79" s="221"/>
      <c r="AAQ79" s="221"/>
      <c r="AAR79" s="221"/>
      <c r="AAS79" s="221"/>
      <c r="AAT79" s="221"/>
      <c r="AAU79" s="221"/>
      <c r="AAV79" s="221"/>
      <c r="AAW79" s="221"/>
      <c r="AAX79" s="221"/>
      <c r="AAY79" s="221"/>
      <c r="AAZ79" s="221"/>
      <c r="ABA79" s="221"/>
      <c r="ABB79" s="221"/>
      <c r="ABC79" s="221"/>
      <c r="ABD79" s="221"/>
      <c r="ABE79" s="221"/>
      <c r="ABF79" s="221"/>
      <c r="ABG79" s="221"/>
      <c r="ABH79" s="221"/>
      <c r="ABI79" s="221"/>
      <c r="ABJ79" s="221"/>
      <c r="ABK79" s="221"/>
      <c r="ABL79" s="221"/>
      <c r="ABM79" s="221"/>
      <c r="ABN79" s="221"/>
      <c r="ABO79" s="221"/>
      <c r="ABP79" s="221"/>
      <c r="ABQ79" s="221"/>
      <c r="ABR79" s="221"/>
      <c r="ABS79" s="221"/>
      <c r="ABT79" s="221"/>
      <c r="ABU79" s="221"/>
      <c r="ABV79" s="221"/>
      <c r="ABW79" s="221"/>
      <c r="ABX79" s="221"/>
      <c r="ABY79" s="221"/>
      <c r="ABZ79" s="221"/>
      <c r="ACA79" s="221"/>
      <c r="ACB79" s="221"/>
      <c r="ACC79" s="221"/>
      <c r="ACD79" s="221"/>
      <c r="ACE79" s="221"/>
      <c r="ACF79" s="221"/>
      <c r="ACG79" s="221"/>
      <c r="ACH79" s="221"/>
      <c r="ACI79" s="221"/>
      <c r="ACJ79" s="221"/>
      <c r="ACK79" s="221"/>
      <c r="ACL79" s="221"/>
      <c r="ACM79" s="221"/>
      <c r="ACN79" s="221"/>
      <c r="ACO79" s="221"/>
      <c r="ACP79" s="221"/>
      <c r="ACQ79" s="221"/>
      <c r="ACR79" s="221"/>
      <c r="ACS79" s="221"/>
      <c r="ACT79" s="221"/>
      <c r="ACU79" s="221"/>
      <c r="ACV79" s="221"/>
      <c r="ACW79" s="221"/>
      <c r="ACX79" s="221"/>
      <c r="ACY79" s="221"/>
      <c r="ACZ79" s="221"/>
      <c r="ADA79" s="221"/>
      <c r="ADB79" s="221"/>
      <c r="ADC79" s="221"/>
      <c r="ADD79" s="221"/>
      <c r="ADE79" s="221"/>
      <c r="ADF79" s="221"/>
      <c r="ADG79" s="221"/>
      <c r="ADH79" s="221"/>
      <c r="ADI79" s="221"/>
      <c r="ADJ79" s="221"/>
      <c r="ADK79" s="221"/>
      <c r="ADL79" s="221"/>
      <c r="ADM79" s="221"/>
      <c r="ADN79" s="221"/>
      <c r="ADO79" s="221"/>
      <c r="ADP79" s="221"/>
      <c r="ADQ79" s="221"/>
      <c r="ADR79" s="221"/>
      <c r="ADS79" s="221"/>
      <c r="ADT79" s="221"/>
      <c r="ADU79" s="221"/>
      <c r="ADV79" s="221"/>
      <c r="ADW79" s="221"/>
      <c r="ADX79" s="221"/>
      <c r="ADY79" s="221"/>
      <c r="ADZ79" s="221"/>
      <c r="AEA79" s="221"/>
      <c r="AEB79" s="221"/>
      <c r="AEC79" s="221"/>
      <c r="AED79" s="221"/>
      <c r="AEE79" s="221"/>
      <c r="AEF79" s="221"/>
      <c r="AEG79" s="221"/>
      <c r="AEH79" s="221"/>
      <c r="AEI79" s="221"/>
      <c r="AEJ79" s="221"/>
      <c r="AEK79" s="221"/>
      <c r="AEL79" s="221"/>
      <c r="AEM79" s="221"/>
      <c r="AEN79" s="221"/>
      <c r="AEO79" s="221"/>
      <c r="AEP79" s="221"/>
      <c r="AEQ79" s="221"/>
      <c r="AER79" s="221"/>
      <c r="AES79" s="221"/>
      <c r="AET79" s="221"/>
      <c r="AEU79" s="221"/>
      <c r="AEV79" s="221"/>
      <c r="AEW79" s="221"/>
      <c r="AEX79" s="221"/>
      <c r="AEY79" s="221"/>
      <c r="AEZ79" s="221"/>
      <c r="AFA79" s="221"/>
      <c r="AFB79" s="221"/>
      <c r="AFC79" s="221"/>
      <c r="AFD79" s="221"/>
      <c r="AFE79" s="221"/>
      <c r="AFF79" s="221"/>
      <c r="AFG79" s="221"/>
      <c r="AFH79" s="221"/>
      <c r="AFI79" s="221"/>
      <c r="AFJ79" s="221"/>
      <c r="AFK79" s="221"/>
      <c r="AFL79" s="221"/>
      <c r="AFM79" s="221"/>
      <c r="AFN79" s="221"/>
      <c r="AFO79" s="221"/>
      <c r="AFP79" s="221"/>
      <c r="AFQ79" s="221"/>
      <c r="AFR79" s="221"/>
      <c r="AFS79" s="221"/>
      <c r="AFT79" s="221"/>
      <c r="AFU79" s="221"/>
      <c r="AFV79" s="221"/>
      <c r="AFW79" s="221"/>
      <c r="AFX79" s="221"/>
      <c r="AFY79" s="221"/>
      <c r="AFZ79" s="221"/>
      <c r="AGA79" s="221"/>
      <c r="AGB79" s="221"/>
      <c r="AGC79" s="221"/>
      <c r="AGD79" s="221"/>
      <c r="AGE79" s="221"/>
      <c r="AGF79" s="221"/>
      <c r="AGG79" s="221"/>
      <c r="AGH79" s="221"/>
      <c r="AGI79" s="221"/>
      <c r="AGJ79" s="221"/>
      <c r="AGK79" s="221"/>
      <c r="AGL79" s="221"/>
      <c r="AGM79" s="221"/>
      <c r="AGN79" s="221"/>
      <c r="AGO79" s="221"/>
      <c r="AGP79" s="221"/>
      <c r="AGQ79" s="221"/>
      <c r="AGR79" s="221"/>
      <c r="AGS79" s="221"/>
      <c r="AGT79" s="221"/>
      <c r="AGU79" s="221"/>
      <c r="AGV79" s="221"/>
      <c r="AGW79" s="221"/>
      <c r="AGX79" s="221"/>
      <c r="AGY79" s="221"/>
      <c r="AGZ79" s="221"/>
      <c r="AHA79" s="221"/>
      <c r="AHB79" s="221"/>
      <c r="AHC79" s="221"/>
      <c r="AHD79" s="221"/>
      <c r="AHE79" s="221"/>
      <c r="AHF79" s="221"/>
      <c r="AHG79" s="221"/>
      <c r="AHH79" s="221"/>
      <c r="AHI79" s="221"/>
      <c r="AHJ79" s="221"/>
      <c r="AHK79" s="221"/>
      <c r="AHL79" s="221"/>
      <c r="AHM79" s="221"/>
      <c r="AHN79" s="221"/>
      <c r="AHO79" s="221"/>
      <c r="AHP79" s="221"/>
      <c r="AHQ79" s="221"/>
      <c r="AHR79" s="221"/>
      <c r="AHS79" s="221"/>
      <c r="AHT79" s="221"/>
      <c r="AHU79" s="221"/>
      <c r="AHV79" s="221"/>
      <c r="AHW79" s="221"/>
      <c r="AHX79" s="221"/>
      <c r="AHY79" s="221"/>
      <c r="AHZ79" s="221"/>
      <c r="AIA79" s="221"/>
      <c r="AIB79" s="221"/>
      <c r="AIC79" s="221"/>
      <c r="AID79" s="221"/>
      <c r="AIE79" s="221"/>
      <c r="AIF79" s="221"/>
      <c r="AIG79" s="221"/>
      <c r="AIH79" s="221"/>
      <c r="AII79" s="221"/>
      <c r="AIJ79" s="221"/>
      <c r="AIK79" s="221"/>
      <c r="AIL79" s="221"/>
      <c r="AIM79" s="221"/>
      <c r="AIN79" s="221"/>
      <c r="AIO79" s="221"/>
      <c r="AIP79" s="221"/>
      <c r="AIQ79" s="221"/>
      <c r="AIR79" s="221"/>
      <c r="AIS79" s="221"/>
      <c r="AIT79" s="221"/>
      <c r="AIU79" s="221"/>
      <c r="AIV79" s="221"/>
      <c r="AIW79" s="221"/>
      <c r="AIX79" s="221"/>
      <c r="AIY79" s="221"/>
      <c r="AIZ79" s="221"/>
      <c r="AJA79" s="221"/>
      <c r="AJB79" s="221"/>
      <c r="AJC79" s="221"/>
      <c r="AJD79" s="221"/>
      <c r="AJE79" s="221"/>
      <c r="AJF79" s="221"/>
      <c r="AJG79" s="221"/>
      <c r="AJH79" s="221"/>
      <c r="AJI79" s="221"/>
      <c r="AJJ79" s="221"/>
      <c r="AJK79" s="221"/>
      <c r="AJL79" s="221"/>
      <c r="AJM79" s="221"/>
      <c r="AJN79" s="221"/>
      <c r="AJO79" s="221"/>
      <c r="AJP79" s="221"/>
      <c r="AJQ79" s="221"/>
      <c r="AJR79" s="221"/>
      <c r="AJS79" s="221"/>
      <c r="AJT79" s="221"/>
      <c r="AJU79" s="221"/>
      <c r="AJV79" s="221"/>
      <c r="AJW79" s="221"/>
      <c r="AJX79" s="221"/>
      <c r="AJY79" s="221"/>
      <c r="AJZ79" s="221"/>
      <c r="AKA79" s="221"/>
      <c r="AKB79" s="221"/>
      <c r="AKC79" s="221"/>
      <c r="AKD79" s="221"/>
      <c r="AKE79" s="221"/>
      <c r="AKF79" s="221"/>
      <c r="AKG79" s="221"/>
      <c r="AKH79" s="221"/>
      <c r="AKI79" s="221"/>
      <c r="AKJ79" s="221"/>
      <c r="AKK79" s="221"/>
      <c r="AKL79" s="221"/>
      <c r="AKM79" s="221"/>
      <c r="AKN79" s="221"/>
      <c r="AKO79" s="221"/>
      <c r="AKP79" s="221"/>
      <c r="AKQ79" s="221"/>
      <c r="AKR79" s="221"/>
      <c r="AKS79" s="221"/>
      <c r="AKT79" s="221"/>
      <c r="AKU79" s="221"/>
      <c r="AKV79" s="221"/>
      <c r="AKW79" s="221"/>
      <c r="AKX79" s="221"/>
      <c r="AKY79" s="221"/>
      <c r="AKZ79" s="221"/>
      <c r="ALA79" s="221"/>
      <c r="ALB79" s="221"/>
      <c r="ALC79" s="221"/>
      <c r="ALD79" s="221"/>
      <c r="ALE79" s="221"/>
      <c r="ALF79" s="221"/>
      <c r="ALG79" s="221"/>
      <c r="ALH79" s="221"/>
      <c r="ALI79" s="221"/>
      <c r="ALJ79" s="221"/>
      <c r="ALK79" s="221"/>
      <c r="ALL79" s="221"/>
      <c r="ALM79" s="221"/>
      <c r="ALN79" s="221"/>
      <c r="ALO79" s="221"/>
      <c r="ALP79" s="221"/>
      <c r="ALQ79" s="221"/>
      <c r="ALR79" s="221"/>
      <c r="ALS79" s="221"/>
      <c r="ALT79" s="221"/>
      <c r="ALU79" s="221"/>
      <c r="ALV79" s="221"/>
      <c r="ALW79" s="221"/>
      <c r="ALX79" s="221"/>
      <c r="ALY79" s="221"/>
      <c r="ALZ79" s="221"/>
      <c r="AMA79" s="221"/>
      <c r="AMB79" s="221"/>
      <c r="AMC79" s="221"/>
      <c r="AMD79" s="221"/>
      <c r="AME79" s="221"/>
      <c r="AMF79" s="221"/>
      <c r="AMG79" s="221"/>
      <c r="AMH79" s="221"/>
      <c r="AMI79" s="221"/>
      <c r="AMJ79" s="221"/>
      <c r="AMK79" s="221"/>
    </row>
    <row r="80" spans="1:1025" s="225" customFormat="1" x14ac:dyDescent="0.25">
      <c r="A80" s="228" t="s">
        <v>8</v>
      </c>
      <c r="B80" s="228" t="s">
        <v>41</v>
      </c>
      <c r="C80" s="229" t="str">
        <f>'common foods'!$D$15</f>
        <v>01014</v>
      </c>
      <c r="D80" s="229">
        <v>257</v>
      </c>
      <c r="E80" s="229">
        <v>0.1</v>
      </c>
      <c r="F80" s="229">
        <v>0.1</v>
      </c>
      <c r="G80" s="229">
        <v>14.7</v>
      </c>
      <c r="H80" s="229">
        <v>14.1</v>
      </c>
      <c r="I80" s="229">
        <v>1</v>
      </c>
      <c r="J80" s="229">
        <v>0.3</v>
      </c>
      <c r="K80" s="229">
        <v>25</v>
      </c>
      <c r="L80" s="228" t="s">
        <v>436</v>
      </c>
      <c r="M80" s="228" t="s">
        <v>445</v>
      </c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221"/>
      <c r="AD80" s="221"/>
      <c r="AE80" s="221"/>
      <c r="AF80" s="221"/>
      <c r="AG80" s="221"/>
      <c r="AH80" s="221"/>
      <c r="AI80" s="221"/>
      <c r="AJ80" s="221"/>
      <c r="AK80" s="221"/>
      <c r="AL80" s="221"/>
      <c r="AM80" s="221"/>
      <c r="AN80" s="221"/>
      <c r="AO80" s="221"/>
      <c r="AP80" s="221"/>
      <c r="AQ80" s="221"/>
      <c r="AR80" s="221"/>
      <c r="AS80" s="221"/>
      <c r="AT80" s="221"/>
      <c r="AU80" s="221"/>
      <c r="AV80" s="221"/>
      <c r="AW80" s="221"/>
      <c r="AX80" s="221"/>
      <c r="AY80" s="221"/>
      <c r="AZ80" s="221"/>
      <c r="BA80" s="221"/>
      <c r="BB80" s="221"/>
      <c r="BC80" s="221"/>
      <c r="BD80" s="221"/>
      <c r="BE80" s="221"/>
      <c r="BF80" s="221"/>
      <c r="BG80" s="221"/>
      <c r="BH80" s="221"/>
      <c r="BI80" s="221"/>
      <c r="BJ80" s="221"/>
      <c r="BK80" s="221"/>
      <c r="BL80" s="221"/>
      <c r="BM80" s="221"/>
      <c r="BN80" s="221"/>
      <c r="BO80" s="221"/>
      <c r="BP80" s="221"/>
      <c r="BQ80" s="221"/>
      <c r="BR80" s="221"/>
      <c r="BS80" s="221"/>
      <c r="BT80" s="221"/>
      <c r="BU80" s="221"/>
      <c r="BV80" s="221"/>
      <c r="BW80" s="221"/>
      <c r="BX80" s="221"/>
      <c r="BY80" s="221"/>
      <c r="BZ80" s="221"/>
      <c r="CA80" s="221"/>
      <c r="CB80" s="221"/>
      <c r="CC80" s="221"/>
      <c r="CD80" s="221"/>
      <c r="CE80" s="221"/>
      <c r="CF80" s="221"/>
      <c r="CG80" s="221"/>
      <c r="CH80" s="221"/>
      <c r="CI80" s="221"/>
      <c r="CJ80" s="221"/>
      <c r="CK80" s="221"/>
      <c r="CL80" s="221"/>
      <c r="CM80" s="221"/>
      <c r="CN80" s="221"/>
      <c r="CO80" s="221"/>
      <c r="CP80" s="221"/>
      <c r="CQ80" s="221"/>
      <c r="CR80" s="221"/>
      <c r="CS80" s="221"/>
      <c r="CT80" s="221"/>
      <c r="CU80" s="221"/>
      <c r="CV80" s="221"/>
      <c r="CW80" s="221"/>
      <c r="CX80" s="221"/>
      <c r="CY80" s="221"/>
      <c r="CZ80" s="221"/>
      <c r="DA80" s="221"/>
      <c r="DB80" s="221"/>
      <c r="DC80" s="221"/>
      <c r="DD80" s="221"/>
      <c r="DE80" s="221"/>
      <c r="DF80" s="221"/>
      <c r="DG80" s="221"/>
      <c r="DH80" s="221"/>
      <c r="DI80" s="221"/>
      <c r="DJ80" s="221"/>
      <c r="DK80" s="221"/>
      <c r="DL80" s="221"/>
      <c r="DM80" s="221"/>
      <c r="DN80" s="221"/>
      <c r="DO80" s="221"/>
      <c r="DP80" s="221"/>
      <c r="DQ80" s="221"/>
      <c r="DR80" s="221"/>
      <c r="DS80" s="221"/>
      <c r="DT80" s="221"/>
      <c r="DU80" s="221"/>
      <c r="DV80" s="221"/>
      <c r="DW80" s="221"/>
      <c r="DX80" s="221"/>
      <c r="DY80" s="221"/>
      <c r="DZ80" s="221"/>
      <c r="EA80" s="221"/>
      <c r="EB80" s="221"/>
      <c r="EC80" s="221"/>
      <c r="ED80" s="221"/>
      <c r="EE80" s="221"/>
      <c r="EF80" s="221"/>
      <c r="EG80" s="221"/>
      <c r="EH80" s="221"/>
      <c r="EI80" s="221"/>
      <c r="EJ80" s="221"/>
      <c r="EK80" s="221"/>
      <c r="EL80" s="221"/>
      <c r="EM80" s="221"/>
      <c r="EN80" s="221"/>
      <c r="EO80" s="221"/>
      <c r="EP80" s="221"/>
      <c r="EQ80" s="221"/>
      <c r="ER80" s="221"/>
      <c r="ES80" s="221"/>
      <c r="ET80" s="221"/>
      <c r="EU80" s="221"/>
      <c r="EV80" s="221"/>
      <c r="EW80" s="221"/>
      <c r="EX80" s="221"/>
      <c r="EY80" s="221"/>
      <c r="EZ80" s="221"/>
      <c r="FA80" s="221"/>
      <c r="FB80" s="221"/>
      <c r="FC80" s="221"/>
      <c r="FD80" s="221"/>
      <c r="FE80" s="221"/>
      <c r="FF80" s="221"/>
      <c r="FG80" s="221"/>
      <c r="FH80" s="221"/>
      <c r="FI80" s="221"/>
      <c r="FJ80" s="221"/>
      <c r="FK80" s="221"/>
      <c r="FL80" s="221"/>
      <c r="FM80" s="221"/>
      <c r="FN80" s="221"/>
      <c r="FO80" s="221"/>
      <c r="FP80" s="221"/>
      <c r="FQ80" s="221"/>
      <c r="FR80" s="221"/>
      <c r="FS80" s="221"/>
      <c r="FT80" s="221"/>
      <c r="FU80" s="221"/>
      <c r="FV80" s="221"/>
      <c r="FW80" s="221"/>
      <c r="FX80" s="221"/>
      <c r="FY80" s="221"/>
      <c r="FZ80" s="221"/>
      <c r="GA80" s="221"/>
      <c r="GB80" s="221"/>
      <c r="GC80" s="221"/>
      <c r="GD80" s="221"/>
      <c r="GE80" s="221"/>
      <c r="GF80" s="221"/>
      <c r="GG80" s="221"/>
      <c r="GH80" s="221"/>
      <c r="GI80" s="221"/>
      <c r="GJ80" s="221"/>
      <c r="GK80" s="221"/>
      <c r="GL80" s="221"/>
      <c r="GM80" s="221"/>
      <c r="GN80" s="221"/>
      <c r="GO80" s="221"/>
      <c r="GP80" s="221"/>
      <c r="GQ80" s="221"/>
      <c r="GR80" s="221"/>
      <c r="GS80" s="221"/>
      <c r="GT80" s="221"/>
      <c r="GU80" s="221"/>
      <c r="GV80" s="221"/>
      <c r="GW80" s="221"/>
      <c r="GX80" s="221"/>
      <c r="GY80" s="221"/>
      <c r="GZ80" s="221"/>
      <c r="HA80" s="221"/>
      <c r="HB80" s="221"/>
      <c r="HC80" s="221"/>
      <c r="HD80" s="221"/>
      <c r="HE80" s="221"/>
      <c r="HF80" s="221"/>
      <c r="HG80" s="221"/>
      <c r="HH80" s="221"/>
      <c r="HI80" s="221"/>
      <c r="HJ80" s="221"/>
      <c r="HK80" s="221"/>
      <c r="HL80" s="221"/>
      <c r="HM80" s="221"/>
      <c r="HN80" s="221"/>
      <c r="HO80" s="221"/>
      <c r="HP80" s="221"/>
      <c r="HQ80" s="221"/>
      <c r="HR80" s="221"/>
      <c r="HS80" s="221"/>
      <c r="HT80" s="221"/>
      <c r="HU80" s="221"/>
      <c r="HV80" s="221"/>
      <c r="HW80" s="221"/>
      <c r="HX80" s="221"/>
      <c r="HY80" s="221"/>
      <c r="HZ80" s="221"/>
      <c r="IA80" s="221"/>
      <c r="IB80" s="221"/>
      <c r="IC80" s="221"/>
      <c r="ID80" s="221"/>
      <c r="IE80" s="221"/>
      <c r="IF80" s="221"/>
      <c r="IG80" s="221"/>
      <c r="IH80" s="221"/>
      <c r="II80" s="221"/>
      <c r="IJ80" s="221"/>
      <c r="IK80" s="221"/>
      <c r="IL80" s="221"/>
      <c r="IM80" s="221"/>
      <c r="IN80" s="221"/>
      <c r="IO80" s="221"/>
      <c r="IP80" s="221"/>
      <c r="IQ80" s="221"/>
      <c r="IR80" s="221"/>
      <c r="IS80" s="221"/>
      <c r="IT80" s="221"/>
      <c r="IU80" s="221"/>
      <c r="IV80" s="221"/>
      <c r="IW80" s="221"/>
      <c r="IX80" s="221"/>
      <c r="IY80" s="221"/>
      <c r="IZ80" s="221"/>
      <c r="JA80" s="221"/>
      <c r="JB80" s="221"/>
      <c r="JC80" s="221"/>
      <c r="JD80" s="221"/>
      <c r="JE80" s="221"/>
      <c r="JF80" s="221"/>
      <c r="JG80" s="221"/>
      <c r="JH80" s="221"/>
      <c r="JI80" s="221"/>
      <c r="JJ80" s="221"/>
      <c r="JK80" s="221"/>
      <c r="JL80" s="221"/>
      <c r="JM80" s="221"/>
      <c r="JN80" s="221"/>
      <c r="JO80" s="221"/>
      <c r="JP80" s="221"/>
      <c r="JQ80" s="221"/>
      <c r="JR80" s="221"/>
      <c r="JS80" s="221"/>
      <c r="JT80" s="221"/>
      <c r="JU80" s="221"/>
      <c r="JV80" s="221"/>
      <c r="JW80" s="221"/>
      <c r="JX80" s="221"/>
      <c r="JY80" s="221"/>
      <c r="JZ80" s="221"/>
      <c r="KA80" s="221"/>
      <c r="KB80" s="221"/>
      <c r="KC80" s="221"/>
      <c r="KD80" s="221"/>
      <c r="KE80" s="221"/>
      <c r="KF80" s="221"/>
      <c r="KG80" s="221"/>
      <c r="KH80" s="221"/>
      <c r="KI80" s="221"/>
      <c r="KJ80" s="221"/>
      <c r="KK80" s="221"/>
      <c r="KL80" s="221"/>
      <c r="KM80" s="221"/>
      <c r="KN80" s="221"/>
      <c r="KO80" s="221"/>
      <c r="KP80" s="221"/>
      <c r="KQ80" s="221"/>
      <c r="KR80" s="221"/>
      <c r="KS80" s="221"/>
      <c r="KT80" s="221"/>
      <c r="KU80" s="221"/>
      <c r="KV80" s="221"/>
      <c r="KW80" s="221"/>
      <c r="KX80" s="221"/>
      <c r="KY80" s="221"/>
      <c r="KZ80" s="221"/>
      <c r="LA80" s="221"/>
      <c r="LB80" s="221"/>
      <c r="LC80" s="221"/>
      <c r="LD80" s="221"/>
      <c r="LE80" s="221"/>
      <c r="LF80" s="221"/>
      <c r="LG80" s="221"/>
      <c r="LH80" s="221"/>
      <c r="LI80" s="221"/>
      <c r="LJ80" s="221"/>
      <c r="LK80" s="221"/>
      <c r="LL80" s="221"/>
      <c r="LM80" s="221"/>
      <c r="LN80" s="221"/>
      <c r="LO80" s="221"/>
      <c r="LP80" s="221"/>
      <c r="LQ80" s="221"/>
      <c r="LR80" s="221"/>
      <c r="LS80" s="221"/>
      <c r="LT80" s="221"/>
      <c r="LU80" s="221"/>
      <c r="LV80" s="221"/>
      <c r="LW80" s="221"/>
      <c r="LX80" s="221"/>
      <c r="LY80" s="221"/>
      <c r="LZ80" s="221"/>
      <c r="MA80" s="221"/>
      <c r="MB80" s="221"/>
      <c r="MC80" s="221"/>
      <c r="MD80" s="221"/>
      <c r="ME80" s="221"/>
      <c r="MF80" s="221"/>
      <c r="MG80" s="221"/>
      <c r="MH80" s="221"/>
      <c r="MI80" s="221"/>
      <c r="MJ80" s="221"/>
      <c r="MK80" s="221"/>
      <c r="ML80" s="221"/>
      <c r="MM80" s="221"/>
      <c r="MN80" s="221"/>
      <c r="MO80" s="221"/>
      <c r="MP80" s="221"/>
      <c r="MQ80" s="221"/>
      <c r="MR80" s="221"/>
      <c r="MS80" s="221"/>
      <c r="MT80" s="221"/>
      <c r="MU80" s="221"/>
      <c r="MV80" s="221"/>
      <c r="MW80" s="221"/>
      <c r="MX80" s="221"/>
      <c r="MY80" s="221"/>
      <c r="MZ80" s="221"/>
      <c r="NA80" s="221"/>
      <c r="NB80" s="221"/>
      <c r="NC80" s="221"/>
      <c r="ND80" s="221"/>
      <c r="NE80" s="221"/>
      <c r="NF80" s="221"/>
      <c r="NG80" s="221"/>
      <c r="NH80" s="221"/>
      <c r="NI80" s="221"/>
      <c r="NJ80" s="221"/>
      <c r="NK80" s="221"/>
      <c r="NL80" s="221"/>
      <c r="NM80" s="221"/>
      <c r="NN80" s="221"/>
      <c r="NO80" s="221"/>
      <c r="NP80" s="221"/>
      <c r="NQ80" s="221"/>
      <c r="NR80" s="221"/>
      <c r="NS80" s="221"/>
      <c r="NT80" s="221"/>
      <c r="NU80" s="221"/>
      <c r="NV80" s="221"/>
      <c r="NW80" s="221"/>
      <c r="NX80" s="221"/>
      <c r="NY80" s="221"/>
      <c r="NZ80" s="221"/>
      <c r="OA80" s="221"/>
      <c r="OB80" s="221"/>
      <c r="OC80" s="221"/>
      <c r="OD80" s="221"/>
      <c r="OE80" s="221"/>
      <c r="OF80" s="221"/>
      <c r="OG80" s="221"/>
      <c r="OH80" s="221"/>
      <c r="OI80" s="221"/>
      <c r="OJ80" s="221"/>
      <c r="OK80" s="221"/>
      <c r="OL80" s="221"/>
      <c r="OM80" s="221"/>
      <c r="ON80" s="221"/>
      <c r="OO80" s="221"/>
      <c r="OP80" s="221"/>
      <c r="OQ80" s="221"/>
      <c r="OR80" s="221"/>
      <c r="OS80" s="221"/>
      <c r="OT80" s="221"/>
      <c r="OU80" s="221"/>
      <c r="OV80" s="221"/>
      <c r="OW80" s="221"/>
      <c r="OX80" s="221"/>
      <c r="OY80" s="221"/>
      <c r="OZ80" s="221"/>
      <c r="PA80" s="221"/>
      <c r="PB80" s="221"/>
      <c r="PC80" s="221"/>
      <c r="PD80" s="221"/>
      <c r="PE80" s="221"/>
      <c r="PF80" s="221"/>
      <c r="PG80" s="221"/>
      <c r="PH80" s="221"/>
      <c r="PI80" s="221"/>
      <c r="PJ80" s="221"/>
      <c r="PK80" s="221"/>
      <c r="PL80" s="221"/>
      <c r="PM80" s="221"/>
      <c r="PN80" s="221"/>
      <c r="PO80" s="221"/>
      <c r="PP80" s="221"/>
      <c r="PQ80" s="221"/>
      <c r="PR80" s="221"/>
      <c r="PS80" s="221"/>
      <c r="PT80" s="221"/>
      <c r="PU80" s="221"/>
      <c r="PV80" s="221"/>
      <c r="PW80" s="221"/>
      <c r="PX80" s="221"/>
      <c r="PY80" s="221"/>
      <c r="PZ80" s="221"/>
      <c r="QA80" s="221"/>
      <c r="QB80" s="221"/>
      <c r="QC80" s="221"/>
      <c r="QD80" s="221"/>
      <c r="QE80" s="221"/>
      <c r="QF80" s="221"/>
      <c r="QG80" s="221"/>
      <c r="QH80" s="221"/>
      <c r="QI80" s="221"/>
      <c r="QJ80" s="221"/>
      <c r="QK80" s="221"/>
      <c r="QL80" s="221"/>
      <c r="QM80" s="221"/>
      <c r="QN80" s="221"/>
      <c r="QO80" s="221"/>
      <c r="QP80" s="221"/>
      <c r="QQ80" s="221"/>
      <c r="QR80" s="221"/>
      <c r="QS80" s="221"/>
      <c r="QT80" s="221"/>
      <c r="QU80" s="221"/>
      <c r="QV80" s="221"/>
      <c r="QW80" s="221"/>
      <c r="QX80" s="221"/>
      <c r="QY80" s="221"/>
      <c r="QZ80" s="221"/>
      <c r="RA80" s="221"/>
      <c r="RB80" s="221"/>
      <c r="RC80" s="221"/>
      <c r="RD80" s="221"/>
      <c r="RE80" s="221"/>
      <c r="RF80" s="221"/>
      <c r="RG80" s="221"/>
      <c r="RH80" s="221"/>
      <c r="RI80" s="221"/>
      <c r="RJ80" s="221"/>
      <c r="RK80" s="221"/>
      <c r="RL80" s="221"/>
      <c r="RM80" s="221"/>
      <c r="RN80" s="221"/>
      <c r="RO80" s="221"/>
      <c r="RP80" s="221"/>
      <c r="RQ80" s="221"/>
      <c r="RR80" s="221"/>
      <c r="RS80" s="221"/>
      <c r="RT80" s="221"/>
      <c r="RU80" s="221"/>
      <c r="RV80" s="221"/>
      <c r="RW80" s="221"/>
      <c r="RX80" s="221"/>
      <c r="RY80" s="221"/>
      <c r="RZ80" s="221"/>
      <c r="SA80" s="221"/>
      <c r="SB80" s="221"/>
      <c r="SC80" s="221"/>
      <c r="SD80" s="221"/>
      <c r="SE80" s="221"/>
      <c r="SF80" s="221"/>
      <c r="SG80" s="221"/>
      <c r="SH80" s="221"/>
      <c r="SI80" s="221"/>
      <c r="SJ80" s="221"/>
      <c r="SK80" s="221"/>
      <c r="SL80" s="221"/>
      <c r="SM80" s="221"/>
      <c r="SN80" s="221"/>
      <c r="SO80" s="221"/>
      <c r="SP80" s="221"/>
      <c r="SQ80" s="221"/>
      <c r="SR80" s="221"/>
      <c r="SS80" s="221"/>
      <c r="ST80" s="221"/>
      <c r="SU80" s="221"/>
      <c r="SV80" s="221"/>
      <c r="SW80" s="221"/>
      <c r="SX80" s="221"/>
      <c r="SY80" s="221"/>
      <c r="SZ80" s="221"/>
      <c r="TA80" s="221"/>
      <c r="TB80" s="221"/>
      <c r="TC80" s="221"/>
      <c r="TD80" s="221"/>
      <c r="TE80" s="221"/>
      <c r="TF80" s="221"/>
      <c r="TG80" s="221"/>
      <c r="TH80" s="221"/>
      <c r="TI80" s="221"/>
      <c r="TJ80" s="221"/>
      <c r="TK80" s="221"/>
      <c r="TL80" s="221"/>
      <c r="TM80" s="221"/>
      <c r="TN80" s="221"/>
      <c r="TO80" s="221"/>
      <c r="TP80" s="221"/>
      <c r="TQ80" s="221"/>
      <c r="TR80" s="221"/>
      <c r="TS80" s="221"/>
      <c r="TT80" s="221"/>
      <c r="TU80" s="221"/>
      <c r="TV80" s="221"/>
      <c r="TW80" s="221"/>
      <c r="TX80" s="221"/>
      <c r="TY80" s="221"/>
      <c r="TZ80" s="221"/>
      <c r="UA80" s="221"/>
      <c r="UB80" s="221"/>
      <c r="UC80" s="221"/>
      <c r="UD80" s="221"/>
      <c r="UE80" s="221"/>
      <c r="UF80" s="221"/>
      <c r="UG80" s="221"/>
      <c r="UH80" s="221"/>
      <c r="UI80" s="221"/>
      <c r="UJ80" s="221"/>
      <c r="UK80" s="221"/>
      <c r="UL80" s="221"/>
      <c r="UM80" s="221"/>
      <c r="UN80" s="221"/>
      <c r="UO80" s="221"/>
      <c r="UP80" s="221"/>
      <c r="UQ80" s="221"/>
      <c r="UR80" s="221"/>
      <c r="US80" s="221"/>
      <c r="UT80" s="221"/>
      <c r="UU80" s="221"/>
      <c r="UV80" s="221"/>
      <c r="UW80" s="221"/>
      <c r="UX80" s="221"/>
      <c r="UY80" s="221"/>
      <c r="UZ80" s="221"/>
      <c r="VA80" s="221"/>
      <c r="VB80" s="221"/>
      <c r="VC80" s="221"/>
      <c r="VD80" s="221"/>
      <c r="VE80" s="221"/>
      <c r="VF80" s="221"/>
      <c r="VG80" s="221"/>
      <c r="VH80" s="221"/>
      <c r="VI80" s="221"/>
      <c r="VJ80" s="221"/>
      <c r="VK80" s="221"/>
      <c r="VL80" s="221"/>
      <c r="VM80" s="221"/>
      <c r="VN80" s="221"/>
      <c r="VO80" s="221"/>
      <c r="VP80" s="221"/>
      <c r="VQ80" s="221"/>
      <c r="VR80" s="221"/>
      <c r="VS80" s="221"/>
      <c r="VT80" s="221"/>
      <c r="VU80" s="221"/>
      <c r="VV80" s="221"/>
      <c r="VW80" s="221"/>
      <c r="VX80" s="221"/>
      <c r="VY80" s="221"/>
      <c r="VZ80" s="221"/>
      <c r="WA80" s="221"/>
      <c r="WB80" s="221"/>
      <c r="WC80" s="221"/>
      <c r="WD80" s="221"/>
      <c r="WE80" s="221"/>
      <c r="WF80" s="221"/>
      <c r="WG80" s="221"/>
      <c r="WH80" s="221"/>
      <c r="WI80" s="221"/>
      <c r="WJ80" s="221"/>
      <c r="WK80" s="221"/>
      <c r="WL80" s="221"/>
      <c r="WM80" s="221"/>
      <c r="WN80" s="221"/>
      <c r="WO80" s="221"/>
      <c r="WP80" s="221"/>
      <c r="WQ80" s="221"/>
      <c r="WR80" s="221"/>
      <c r="WS80" s="221"/>
      <c r="WT80" s="221"/>
      <c r="WU80" s="221"/>
      <c r="WV80" s="221"/>
      <c r="WW80" s="221"/>
      <c r="WX80" s="221"/>
      <c r="WY80" s="221"/>
      <c r="WZ80" s="221"/>
      <c r="XA80" s="221"/>
      <c r="XB80" s="221"/>
      <c r="XC80" s="221"/>
      <c r="XD80" s="221"/>
      <c r="XE80" s="221"/>
      <c r="XF80" s="221"/>
      <c r="XG80" s="221"/>
      <c r="XH80" s="221"/>
      <c r="XI80" s="221"/>
      <c r="XJ80" s="221"/>
      <c r="XK80" s="221"/>
      <c r="XL80" s="221"/>
      <c r="XM80" s="221"/>
      <c r="XN80" s="221"/>
      <c r="XO80" s="221"/>
      <c r="XP80" s="221"/>
      <c r="XQ80" s="221"/>
      <c r="XR80" s="221"/>
      <c r="XS80" s="221"/>
      <c r="XT80" s="221"/>
      <c r="XU80" s="221"/>
      <c r="XV80" s="221"/>
      <c r="XW80" s="221"/>
      <c r="XX80" s="221"/>
      <c r="XY80" s="221"/>
      <c r="XZ80" s="221"/>
      <c r="YA80" s="221"/>
      <c r="YB80" s="221"/>
      <c r="YC80" s="221"/>
      <c r="YD80" s="221"/>
      <c r="YE80" s="221"/>
      <c r="YF80" s="221"/>
      <c r="YG80" s="221"/>
      <c r="YH80" s="221"/>
      <c r="YI80" s="221"/>
      <c r="YJ80" s="221"/>
      <c r="YK80" s="221"/>
      <c r="YL80" s="221"/>
      <c r="YM80" s="221"/>
      <c r="YN80" s="221"/>
      <c r="YO80" s="221"/>
      <c r="YP80" s="221"/>
      <c r="YQ80" s="221"/>
      <c r="YR80" s="221"/>
      <c r="YS80" s="221"/>
      <c r="YT80" s="221"/>
      <c r="YU80" s="221"/>
      <c r="YV80" s="221"/>
      <c r="YW80" s="221"/>
      <c r="YX80" s="221"/>
      <c r="YY80" s="221"/>
      <c r="YZ80" s="221"/>
      <c r="ZA80" s="221"/>
      <c r="ZB80" s="221"/>
      <c r="ZC80" s="221"/>
      <c r="ZD80" s="221"/>
      <c r="ZE80" s="221"/>
      <c r="ZF80" s="221"/>
      <c r="ZG80" s="221"/>
      <c r="ZH80" s="221"/>
      <c r="ZI80" s="221"/>
      <c r="ZJ80" s="221"/>
      <c r="ZK80" s="221"/>
      <c r="ZL80" s="221"/>
      <c r="ZM80" s="221"/>
      <c r="ZN80" s="221"/>
      <c r="ZO80" s="221"/>
      <c r="ZP80" s="221"/>
      <c r="ZQ80" s="221"/>
      <c r="ZR80" s="221"/>
      <c r="ZS80" s="221"/>
      <c r="ZT80" s="221"/>
      <c r="ZU80" s="221"/>
      <c r="ZV80" s="221"/>
      <c r="ZW80" s="221"/>
      <c r="ZX80" s="221"/>
      <c r="ZY80" s="221"/>
      <c r="ZZ80" s="221"/>
      <c r="AAA80" s="221"/>
      <c r="AAB80" s="221"/>
      <c r="AAC80" s="221"/>
      <c r="AAD80" s="221"/>
      <c r="AAE80" s="221"/>
      <c r="AAF80" s="221"/>
      <c r="AAG80" s="221"/>
      <c r="AAH80" s="221"/>
      <c r="AAI80" s="221"/>
      <c r="AAJ80" s="221"/>
      <c r="AAK80" s="221"/>
      <c r="AAL80" s="221"/>
      <c r="AAM80" s="221"/>
      <c r="AAN80" s="221"/>
      <c r="AAO80" s="221"/>
      <c r="AAP80" s="221"/>
      <c r="AAQ80" s="221"/>
      <c r="AAR80" s="221"/>
      <c r="AAS80" s="221"/>
      <c r="AAT80" s="221"/>
      <c r="AAU80" s="221"/>
      <c r="AAV80" s="221"/>
      <c r="AAW80" s="221"/>
      <c r="AAX80" s="221"/>
      <c r="AAY80" s="221"/>
      <c r="AAZ80" s="221"/>
      <c r="ABA80" s="221"/>
      <c r="ABB80" s="221"/>
      <c r="ABC80" s="221"/>
      <c r="ABD80" s="221"/>
      <c r="ABE80" s="221"/>
      <c r="ABF80" s="221"/>
      <c r="ABG80" s="221"/>
      <c r="ABH80" s="221"/>
      <c r="ABI80" s="221"/>
      <c r="ABJ80" s="221"/>
      <c r="ABK80" s="221"/>
      <c r="ABL80" s="221"/>
      <c r="ABM80" s="221"/>
      <c r="ABN80" s="221"/>
      <c r="ABO80" s="221"/>
      <c r="ABP80" s="221"/>
      <c r="ABQ80" s="221"/>
      <c r="ABR80" s="221"/>
      <c r="ABS80" s="221"/>
      <c r="ABT80" s="221"/>
      <c r="ABU80" s="221"/>
      <c r="ABV80" s="221"/>
      <c r="ABW80" s="221"/>
      <c r="ABX80" s="221"/>
      <c r="ABY80" s="221"/>
      <c r="ABZ80" s="221"/>
      <c r="ACA80" s="221"/>
      <c r="ACB80" s="221"/>
      <c r="ACC80" s="221"/>
      <c r="ACD80" s="221"/>
      <c r="ACE80" s="221"/>
      <c r="ACF80" s="221"/>
      <c r="ACG80" s="221"/>
      <c r="ACH80" s="221"/>
      <c r="ACI80" s="221"/>
      <c r="ACJ80" s="221"/>
      <c r="ACK80" s="221"/>
      <c r="ACL80" s="221"/>
      <c r="ACM80" s="221"/>
      <c r="ACN80" s="221"/>
      <c r="ACO80" s="221"/>
      <c r="ACP80" s="221"/>
      <c r="ACQ80" s="221"/>
      <c r="ACR80" s="221"/>
      <c r="ACS80" s="221"/>
      <c r="ACT80" s="221"/>
      <c r="ACU80" s="221"/>
      <c r="ACV80" s="221"/>
      <c r="ACW80" s="221"/>
      <c r="ACX80" s="221"/>
      <c r="ACY80" s="221"/>
      <c r="ACZ80" s="221"/>
      <c r="ADA80" s="221"/>
      <c r="ADB80" s="221"/>
      <c r="ADC80" s="221"/>
      <c r="ADD80" s="221"/>
      <c r="ADE80" s="221"/>
      <c r="ADF80" s="221"/>
      <c r="ADG80" s="221"/>
      <c r="ADH80" s="221"/>
      <c r="ADI80" s="221"/>
      <c r="ADJ80" s="221"/>
      <c r="ADK80" s="221"/>
      <c r="ADL80" s="221"/>
      <c r="ADM80" s="221"/>
      <c r="ADN80" s="221"/>
      <c r="ADO80" s="221"/>
      <c r="ADP80" s="221"/>
      <c r="ADQ80" s="221"/>
      <c r="ADR80" s="221"/>
      <c r="ADS80" s="221"/>
      <c r="ADT80" s="221"/>
      <c r="ADU80" s="221"/>
      <c r="ADV80" s="221"/>
      <c r="ADW80" s="221"/>
      <c r="ADX80" s="221"/>
      <c r="ADY80" s="221"/>
      <c r="ADZ80" s="221"/>
      <c r="AEA80" s="221"/>
      <c r="AEB80" s="221"/>
      <c r="AEC80" s="221"/>
      <c r="AED80" s="221"/>
      <c r="AEE80" s="221"/>
      <c r="AEF80" s="221"/>
      <c r="AEG80" s="221"/>
      <c r="AEH80" s="221"/>
      <c r="AEI80" s="221"/>
      <c r="AEJ80" s="221"/>
      <c r="AEK80" s="221"/>
      <c r="AEL80" s="221"/>
      <c r="AEM80" s="221"/>
      <c r="AEN80" s="221"/>
      <c r="AEO80" s="221"/>
      <c r="AEP80" s="221"/>
      <c r="AEQ80" s="221"/>
      <c r="AER80" s="221"/>
      <c r="AES80" s="221"/>
      <c r="AET80" s="221"/>
      <c r="AEU80" s="221"/>
      <c r="AEV80" s="221"/>
      <c r="AEW80" s="221"/>
      <c r="AEX80" s="221"/>
      <c r="AEY80" s="221"/>
      <c r="AEZ80" s="221"/>
      <c r="AFA80" s="221"/>
      <c r="AFB80" s="221"/>
      <c r="AFC80" s="221"/>
      <c r="AFD80" s="221"/>
      <c r="AFE80" s="221"/>
      <c r="AFF80" s="221"/>
      <c r="AFG80" s="221"/>
      <c r="AFH80" s="221"/>
      <c r="AFI80" s="221"/>
      <c r="AFJ80" s="221"/>
      <c r="AFK80" s="221"/>
      <c r="AFL80" s="221"/>
      <c r="AFM80" s="221"/>
      <c r="AFN80" s="221"/>
      <c r="AFO80" s="221"/>
      <c r="AFP80" s="221"/>
      <c r="AFQ80" s="221"/>
      <c r="AFR80" s="221"/>
      <c r="AFS80" s="221"/>
      <c r="AFT80" s="221"/>
      <c r="AFU80" s="221"/>
      <c r="AFV80" s="221"/>
      <c r="AFW80" s="221"/>
      <c r="AFX80" s="221"/>
      <c r="AFY80" s="221"/>
      <c r="AFZ80" s="221"/>
      <c r="AGA80" s="221"/>
      <c r="AGB80" s="221"/>
      <c r="AGC80" s="221"/>
      <c r="AGD80" s="221"/>
      <c r="AGE80" s="221"/>
      <c r="AGF80" s="221"/>
      <c r="AGG80" s="221"/>
      <c r="AGH80" s="221"/>
      <c r="AGI80" s="221"/>
      <c r="AGJ80" s="221"/>
      <c r="AGK80" s="221"/>
      <c r="AGL80" s="221"/>
      <c r="AGM80" s="221"/>
      <c r="AGN80" s="221"/>
      <c r="AGO80" s="221"/>
      <c r="AGP80" s="221"/>
      <c r="AGQ80" s="221"/>
      <c r="AGR80" s="221"/>
      <c r="AGS80" s="221"/>
      <c r="AGT80" s="221"/>
      <c r="AGU80" s="221"/>
      <c r="AGV80" s="221"/>
      <c r="AGW80" s="221"/>
      <c r="AGX80" s="221"/>
      <c r="AGY80" s="221"/>
      <c r="AGZ80" s="221"/>
      <c r="AHA80" s="221"/>
      <c r="AHB80" s="221"/>
      <c r="AHC80" s="221"/>
      <c r="AHD80" s="221"/>
      <c r="AHE80" s="221"/>
      <c r="AHF80" s="221"/>
      <c r="AHG80" s="221"/>
      <c r="AHH80" s="221"/>
      <c r="AHI80" s="221"/>
      <c r="AHJ80" s="221"/>
      <c r="AHK80" s="221"/>
      <c r="AHL80" s="221"/>
      <c r="AHM80" s="221"/>
      <c r="AHN80" s="221"/>
      <c r="AHO80" s="221"/>
      <c r="AHP80" s="221"/>
      <c r="AHQ80" s="221"/>
      <c r="AHR80" s="221"/>
      <c r="AHS80" s="221"/>
      <c r="AHT80" s="221"/>
      <c r="AHU80" s="221"/>
      <c r="AHV80" s="221"/>
      <c r="AHW80" s="221"/>
      <c r="AHX80" s="221"/>
      <c r="AHY80" s="221"/>
      <c r="AHZ80" s="221"/>
      <c r="AIA80" s="221"/>
      <c r="AIB80" s="221"/>
      <c r="AIC80" s="221"/>
      <c r="AID80" s="221"/>
      <c r="AIE80" s="221"/>
      <c r="AIF80" s="221"/>
      <c r="AIG80" s="221"/>
      <c r="AIH80" s="221"/>
      <c r="AII80" s="221"/>
      <c r="AIJ80" s="221"/>
      <c r="AIK80" s="221"/>
      <c r="AIL80" s="221"/>
      <c r="AIM80" s="221"/>
      <c r="AIN80" s="221"/>
      <c r="AIO80" s="221"/>
      <c r="AIP80" s="221"/>
      <c r="AIQ80" s="221"/>
      <c r="AIR80" s="221"/>
      <c r="AIS80" s="221"/>
      <c r="AIT80" s="221"/>
      <c r="AIU80" s="221"/>
      <c r="AIV80" s="221"/>
      <c r="AIW80" s="221"/>
      <c r="AIX80" s="221"/>
      <c r="AIY80" s="221"/>
      <c r="AIZ80" s="221"/>
      <c r="AJA80" s="221"/>
      <c r="AJB80" s="221"/>
      <c r="AJC80" s="221"/>
      <c r="AJD80" s="221"/>
      <c r="AJE80" s="221"/>
      <c r="AJF80" s="221"/>
      <c r="AJG80" s="221"/>
      <c r="AJH80" s="221"/>
      <c r="AJI80" s="221"/>
      <c r="AJJ80" s="221"/>
      <c r="AJK80" s="221"/>
      <c r="AJL80" s="221"/>
      <c r="AJM80" s="221"/>
      <c r="AJN80" s="221"/>
      <c r="AJO80" s="221"/>
      <c r="AJP80" s="221"/>
      <c r="AJQ80" s="221"/>
      <c r="AJR80" s="221"/>
      <c r="AJS80" s="221"/>
      <c r="AJT80" s="221"/>
      <c r="AJU80" s="221"/>
      <c r="AJV80" s="221"/>
      <c r="AJW80" s="221"/>
      <c r="AJX80" s="221"/>
      <c r="AJY80" s="221"/>
      <c r="AJZ80" s="221"/>
      <c r="AKA80" s="221"/>
      <c r="AKB80" s="221"/>
      <c r="AKC80" s="221"/>
      <c r="AKD80" s="221"/>
      <c r="AKE80" s="221"/>
      <c r="AKF80" s="221"/>
      <c r="AKG80" s="221"/>
      <c r="AKH80" s="221"/>
      <c r="AKI80" s="221"/>
      <c r="AKJ80" s="221"/>
      <c r="AKK80" s="221"/>
      <c r="AKL80" s="221"/>
      <c r="AKM80" s="221"/>
      <c r="AKN80" s="221"/>
      <c r="AKO80" s="221"/>
      <c r="AKP80" s="221"/>
      <c r="AKQ80" s="221"/>
      <c r="AKR80" s="221"/>
      <c r="AKS80" s="221"/>
      <c r="AKT80" s="221"/>
      <c r="AKU80" s="221"/>
      <c r="AKV80" s="221"/>
      <c r="AKW80" s="221"/>
      <c r="AKX80" s="221"/>
      <c r="AKY80" s="221"/>
      <c r="AKZ80" s="221"/>
      <c r="ALA80" s="221"/>
      <c r="ALB80" s="221"/>
      <c r="ALC80" s="221"/>
      <c r="ALD80" s="221"/>
      <c r="ALE80" s="221"/>
      <c r="ALF80" s="221"/>
      <c r="ALG80" s="221"/>
      <c r="ALH80" s="221"/>
      <c r="ALI80" s="221"/>
      <c r="ALJ80" s="221"/>
      <c r="ALK80" s="221"/>
      <c r="ALL80" s="221"/>
      <c r="ALM80" s="221"/>
      <c r="ALN80" s="221"/>
      <c r="ALO80" s="221"/>
      <c r="ALP80" s="221"/>
      <c r="ALQ80" s="221"/>
      <c r="ALR80" s="221"/>
      <c r="ALS80" s="221"/>
      <c r="ALT80" s="221"/>
      <c r="ALU80" s="221"/>
      <c r="ALV80" s="221"/>
      <c r="ALW80" s="221"/>
      <c r="ALX80" s="221"/>
      <c r="ALY80" s="221"/>
      <c r="ALZ80" s="221"/>
      <c r="AMA80" s="221"/>
      <c r="AMB80" s="221"/>
      <c r="AMC80" s="221"/>
      <c r="AMD80" s="221"/>
      <c r="AME80" s="221"/>
      <c r="AMF80" s="221"/>
      <c r="AMG80" s="221"/>
      <c r="AMH80" s="221"/>
      <c r="AMI80" s="221"/>
      <c r="AMJ80" s="221"/>
      <c r="AMK80" s="221"/>
    </row>
    <row r="81" spans="1:1025" s="236" customFormat="1" ht="15.75" customHeight="1" x14ac:dyDescent="0.25">
      <c r="A81" s="228" t="s">
        <v>8</v>
      </c>
      <c r="B81" s="228" t="s">
        <v>38</v>
      </c>
      <c r="C81" s="229" t="str">
        <f>'common foods'!$D$14</f>
        <v>01013</v>
      </c>
      <c r="D81" s="229">
        <v>195</v>
      </c>
      <c r="E81" s="229">
        <v>0.1</v>
      </c>
      <c r="F81" s="229">
        <v>0</v>
      </c>
      <c r="G81" s="229">
        <v>10.5</v>
      </c>
      <c r="H81" s="229">
        <v>10.5</v>
      </c>
      <c r="I81" s="229">
        <v>1</v>
      </c>
      <c r="J81" s="229">
        <v>0.3</v>
      </c>
      <c r="K81" s="229">
        <v>2</v>
      </c>
      <c r="L81" s="228" t="s">
        <v>436</v>
      </c>
      <c r="M81" s="228" t="s">
        <v>445</v>
      </c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spans="1:1025" s="236" customFormat="1" ht="15.75" customHeight="1" x14ac:dyDescent="0.25">
      <c r="A82" s="221" t="s">
        <v>106</v>
      </c>
      <c r="B82" s="221" t="s">
        <v>125</v>
      </c>
      <c r="C82" s="227" t="str">
        <f>'common foods'!$D$56</f>
        <v>03051</v>
      </c>
      <c r="D82" s="227">
        <v>354.49</v>
      </c>
      <c r="E82" s="227">
        <v>0.5</v>
      </c>
      <c r="F82" s="227">
        <v>7.0999999999999994E-2</v>
      </c>
      <c r="G82" s="227">
        <v>16.8</v>
      </c>
      <c r="H82" s="227">
        <v>0.3</v>
      </c>
      <c r="I82" s="227">
        <v>1</v>
      </c>
      <c r="J82" s="227">
        <v>2.96</v>
      </c>
      <c r="K82" s="227">
        <v>1</v>
      </c>
      <c r="L82" s="221" t="s">
        <v>433</v>
      </c>
      <c r="M82" s="238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spans="1:1025" s="236" customFormat="1" ht="15.75" customHeight="1" x14ac:dyDescent="0.25">
      <c r="A83" s="228" t="s">
        <v>271</v>
      </c>
      <c r="B83" s="228" t="s">
        <v>291</v>
      </c>
      <c r="C83" s="229" t="str">
        <f>'common foods'!$D$137</f>
        <v>03060</v>
      </c>
      <c r="D83" s="230">
        <v>1003</v>
      </c>
      <c r="E83" s="230">
        <v>8</v>
      </c>
      <c r="F83" s="230">
        <v>5.5</v>
      </c>
      <c r="G83" s="230">
        <v>38.1</v>
      </c>
      <c r="H83" s="230">
        <v>18.3</v>
      </c>
      <c r="I83" s="230">
        <v>1.1000000000000001</v>
      </c>
      <c r="J83" s="230">
        <v>3</v>
      </c>
      <c r="K83" s="230">
        <v>89</v>
      </c>
      <c r="L83" s="228"/>
      <c r="M83" s="228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spans="1:1025" s="236" customFormat="1" ht="15.75" customHeight="1" x14ac:dyDescent="0.25">
      <c r="A84" s="228" t="s">
        <v>271</v>
      </c>
      <c r="B84" s="228" t="s">
        <v>289</v>
      </c>
      <c r="C84" s="229" t="str">
        <f>'common foods'!$D$136</f>
        <v>03059</v>
      </c>
      <c r="D84" s="230">
        <v>938</v>
      </c>
      <c r="E84" s="230">
        <v>6.5</v>
      </c>
      <c r="F84" s="230">
        <v>2.9</v>
      </c>
      <c r="G84" s="230">
        <v>36.4</v>
      </c>
      <c r="H84" s="230">
        <v>11.4</v>
      </c>
      <c r="I84" s="230">
        <v>1.1000000000000001</v>
      </c>
      <c r="J84" s="230">
        <v>4.0999999999999996</v>
      </c>
      <c r="K84" s="230">
        <v>85</v>
      </c>
      <c r="L84" s="228"/>
      <c r="M84" s="228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spans="1:1025" s="236" customFormat="1" ht="15.75" customHeight="1" x14ac:dyDescent="0.25">
      <c r="A85" s="221" t="s">
        <v>271</v>
      </c>
      <c r="B85" s="221" t="s">
        <v>452</v>
      </c>
      <c r="C85" s="227" t="str">
        <f>'common foods'!$D$153</f>
        <v>08097</v>
      </c>
      <c r="D85" s="224">
        <v>1206.79</v>
      </c>
      <c r="E85" s="224">
        <v>0.41</v>
      </c>
      <c r="F85" s="224">
        <v>0</v>
      </c>
      <c r="G85" s="224">
        <v>69.72</v>
      </c>
      <c r="H85" s="224">
        <v>67.75</v>
      </c>
      <c r="I85" s="224">
        <v>1.1000000000000001</v>
      </c>
      <c r="J85" s="224">
        <v>0.38</v>
      </c>
      <c r="K85" s="224">
        <v>13</v>
      </c>
      <c r="L85" s="221"/>
      <c r="M85" s="221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spans="1:1025" s="221" customFormat="1" x14ac:dyDescent="0.25">
      <c r="A86" s="221" t="s">
        <v>43</v>
      </c>
      <c r="B86" s="221" t="s">
        <v>58</v>
      </c>
      <c r="C86" s="241" t="str">
        <f>'common foods'!$D$23</f>
        <v>02018</v>
      </c>
      <c r="D86" s="227">
        <v>47.35</v>
      </c>
      <c r="E86" s="227">
        <v>0.2</v>
      </c>
      <c r="F86" s="227">
        <v>4.5999999999999999E-2</v>
      </c>
      <c r="G86" s="227">
        <v>0.6</v>
      </c>
      <c r="H86" s="227">
        <v>0.6</v>
      </c>
      <c r="I86" s="227">
        <v>1.1000000000000001</v>
      </c>
      <c r="J86" s="227">
        <v>1.75</v>
      </c>
      <c r="K86" s="227">
        <v>0</v>
      </c>
      <c r="L86" s="221" t="s">
        <v>433</v>
      </c>
    </row>
    <row r="87" spans="1:1025" s="225" customFormat="1" x14ac:dyDescent="0.25">
      <c r="A87" s="228" t="s">
        <v>369</v>
      </c>
      <c r="B87" s="228" t="s">
        <v>380</v>
      </c>
      <c r="C87" s="229" t="str">
        <f>'common foods'!$D$181</f>
        <v>10115</v>
      </c>
      <c r="D87" s="229">
        <v>458</v>
      </c>
      <c r="E87" s="229">
        <v>1.42</v>
      </c>
      <c r="F87" s="229">
        <v>0.38</v>
      </c>
      <c r="G87" s="229">
        <v>16.420000000000002</v>
      </c>
      <c r="H87" s="229">
        <v>2.25</v>
      </c>
      <c r="I87" s="229">
        <v>1.17</v>
      </c>
      <c r="J87" s="229">
        <v>6.46</v>
      </c>
      <c r="K87" s="229">
        <v>275</v>
      </c>
      <c r="L87" s="228" t="s">
        <v>432</v>
      </c>
      <c r="M87" s="228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  <c r="AA87" s="221"/>
      <c r="AB87" s="221"/>
      <c r="AC87" s="221"/>
      <c r="AD87" s="221"/>
      <c r="AE87" s="221"/>
      <c r="AF87" s="221"/>
      <c r="AG87" s="221"/>
      <c r="AH87" s="221"/>
      <c r="AI87" s="221"/>
      <c r="AJ87" s="221"/>
      <c r="AK87" s="221"/>
      <c r="AL87" s="221"/>
      <c r="AM87" s="221"/>
      <c r="AN87" s="221"/>
      <c r="AO87" s="221"/>
      <c r="AP87" s="221"/>
      <c r="AQ87" s="221"/>
      <c r="AR87" s="221"/>
      <c r="AS87" s="221"/>
      <c r="AT87" s="221"/>
      <c r="AU87" s="221"/>
      <c r="AV87" s="221"/>
      <c r="AW87" s="221"/>
      <c r="AX87" s="221"/>
      <c r="AY87" s="221"/>
      <c r="AZ87" s="221"/>
      <c r="BA87" s="221"/>
      <c r="BB87" s="221"/>
      <c r="BC87" s="221"/>
      <c r="BD87" s="221"/>
      <c r="BE87" s="221"/>
      <c r="BF87" s="221"/>
      <c r="BG87" s="221"/>
      <c r="BH87" s="221"/>
      <c r="BI87" s="221"/>
      <c r="BJ87" s="221"/>
      <c r="BK87" s="221"/>
      <c r="BL87" s="221"/>
      <c r="BM87" s="221"/>
      <c r="BN87" s="221"/>
      <c r="BO87" s="221"/>
      <c r="BP87" s="221"/>
      <c r="BQ87" s="221"/>
      <c r="BR87" s="221"/>
      <c r="BS87" s="221"/>
      <c r="BT87" s="221"/>
      <c r="BU87" s="221"/>
      <c r="BV87" s="221"/>
      <c r="BW87" s="221"/>
      <c r="BX87" s="221"/>
      <c r="BY87" s="221"/>
      <c r="BZ87" s="221"/>
      <c r="CA87" s="221"/>
      <c r="CB87" s="221"/>
      <c r="CC87" s="221"/>
      <c r="CD87" s="221"/>
      <c r="CE87" s="221"/>
      <c r="CF87" s="221"/>
      <c r="CG87" s="221"/>
      <c r="CH87" s="221"/>
      <c r="CI87" s="221"/>
      <c r="CJ87" s="221"/>
      <c r="CK87" s="221"/>
      <c r="CL87" s="221"/>
      <c r="CM87" s="221"/>
      <c r="CN87" s="221"/>
      <c r="CO87" s="221"/>
      <c r="CP87" s="221"/>
      <c r="CQ87" s="221"/>
      <c r="CR87" s="221"/>
      <c r="CS87" s="221"/>
      <c r="CT87" s="221"/>
      <c r="CU87" s="221"/>
      <c r="CV87" s="221"/>
      <c r="CW87" s="221"/>
      <c r="CX87" s="221"/>
      <c r="CY87" s="221"/>
      <c r="CZ87" s="221"/>
      <c r="DA87" s="221"/>
      <c r="DB87" s="221"/>
      <c r="DC87" s="221"/>
      <c r="DD87" s="221"/>
      <c r="DE87" s="221"/>
      <c r="DF87" s="221"/>
      <c r="DG87" s="221"/>
      <c r="DH87" s="221"/>
      <c r="DI87" s="221"/>
      <c r="DJ87" s="221"/>
      <c r="DK87" s="221"/>
      <c r="DL87" s="221"/>
      <c r="DM87" s="221"/>
      <c r="DN87" s="221"/>
      <c r="DO87" s="221"/>
      <c r="DP87" s="221"/>
      <c r="DQ87" s="221"/>
      <c r="DR87" s="221"/>
      <c r="DS87" s="221"/>
      <c r="DT87" s="221"/>
      <c r="DU87" s="221"/>
      <c r="DV87" s="221"/>
      <c r="DW87" s="221"/>
      <c r="DX87" s="221"/>
      <c r="DY87" s="221"/>
      <c r="DZ87" s="221"/>
      <c r="EA87" s="221"/>
      <c r="EB87" s="221"/>
      <c r="EC87" s="221"/>
      <c r="ED87" s="221"/>
      <c r="EE87" s="221"/>
      <c r="EF87" s="221"/>
      <c r="EG87" s="221"/>
      <c r="EH87" s="221"/>
      <c r="EI87" s="221"/>
      <c r="EJ87" s="221"/>
      <c r="EK87" s="221"/>
      <c r="EL87" s="221"/>
      <c r="EM87" s="221"/>
      <c r="EN87" s="221"/>
      <c r="EO87" s="221"/>
      <c r="EP87" s="221"/>
      <c r="EQ87" s="221"/>
      <c r="ER87" s="221"/>
      <c r="ES87" s="221"/>
      <c r="ET87" s="221"/>
      <c r="EU87" s="221"/>
      <c r="EV87" s="221"/>
      <c r="EW87" s="221"/>
      <c r="EX87" s="221"/>
      <c r="EY87" s="221"/>
      <c r="EZ87" s="221"/>
      <c r="FA87" s="221"/>
      <c r="FB87" s="221"/>
      <c r="FC87" s="221"/>
      <c r="FD87" s="221"/>
      <c r="FE87" s="221"/>
      <c r="FF87" s="221"/>
      <c r="FG87" s="221"/>
      <c r="FH87" s="221"/>
      <c r="FI87" s="221"/>
      <c r="FJ87" s="221"/>
      <c r="FK87" s="221"/>
      <c r="FL87" s="221"/>
      <c r="FM87" s="221"/>
      <c r="FN87" s="221"/>
      <c r="FO87" s="221"/>
      <c r="FP87" s="221"/>
      <c r="FQ87" s="221"/>
      <c r="FR87" s="221"/>
      <c r="FS87" s="221"/>
      <c r="FT87" s="221"/>
      <c r="FU87" s="221"/>
      <c r="FV87" s="221"/>
      <c r="FW87" s="221"/>
      <c r="FX87" s="221"/>
      <c r="FY87" s="221"/>
      <c r="FZ87" s="221"/>
      <c r="GA87" s="221"/>
      <c r="GB87" s="221"/>
      <c r="GC87" s="221"/>
      <c r="GD87" s="221"/>
      <c r="GE87" s="221"/>
      <c r="GF87" s="221"/>
      <c r="GG87" s="221"/>
      <c r="GH87" s="221"/>
      <c r="GI87" s="221"/>
      <c r="GJ87" s="221"/>
      <c r="GK87" s="221"/>
      <c r="GL87" s="221"/>
      <c r="GM87" s="221"/>
      <c r="GN87" s="221"/>
      <c r="GO87" s="221"/>
      <c r="GP87" s="221"/>
      <c r="GQ87" s="221"/>
      <c r="GR87" s="221"/>
      <c r="GS87" s="221"/>
      <c r="GT87" s="221"/>
      <c r="GU87" s="221"/>
      <c r="GV87" s="221"/>
      <c r="GW87" s="221"/>
      <c r="GX87" s="221"/>
      <c r="GY87" s="221"/>
      <c r="GZ87" s="221"/>
      <c r="HA87" s="221"/>
      <c r="HB87" s="221"/>
      <c r="HC87" s="221"/>
      <c r="HD87" s="221"/>
      <c r="HE87" s="221"/>
      <c r="HF87" s="221"/>
      <c r="HG87" s="221"/>
      <c r="HH87" s="221"/>
      <c r="HI87" s="221"/>
      <c r="HJ87" s="221"/>
      <c r="HK87" s="221"/>
      <c r="HL87" s="221"/>
      <c r="HM87" s="221"/>
      <c r="HN87" s="221"/>
      <c r="HO87" s="221"/>
      <c r="HP87" s="221"/>
      <c r="HQ87" s="221"/>
      <c r="HR87" s="221"/>
      <c r="HS87" s="221"/>
      <c r="HT87" s="221"/>
      <c r="HU87" s="221"/>
      <c r="HV87" s="221"/>
      <c r="HW87" s="221"/>
      <c r="HX87" s="221"/>
      <c r="HY87" s="221"/>
      <c r="HZ87" s="221"/>
      <c r="IA87" s="221"/>
      <c r="IB87" s="221"/>
      <c r="IC87" s="221"/>
      <c r="ID87" s="221"/>
      <c r="IE87" s="221"/>
      <c r="IF87" s="221"/>
      <c r="IG87" s="221"/>
      <c r="IH87" s="221"/>
      <c r="II87" s="221"/>
      <c r="IJ87" s="221"/>
      <c r="IK87" s="221"/>
      <c r="IL87" s="221"/>
      <c r="IM87" s="221"/>
      <c r="IN87" s="221"/>
      <c r="IO87" s="221"/>
      <c r="IP87" s="221"/>
      <c r="IQ87" s="221"/>
      <c r="IR87" s="221"/>
      <c r="IS87" s="221"/>
      <c r="IT87" s="221"/>
      <c r="IU87" s="221"/>
      <c r="IV87" s="221"/>
      <c r="IW87" s="221"/>
      <c r="IX87" s="221"/>
      <c r="IY87" s="221"/>
      <c r="IZ87" s="221"/>
      <c r="JA87" s="221"/>
      <c r="JB87" s="221"/>
      <c r="JC87" s="221"/>
      <c r="JD87" s="221"/>
      <c r="JE87" s="221"/>
      <c r="JF87" s="221"/>
      <c r="JG87" s="221"/>
      <c r="JH87" s="221"/>
      <c r="JI87" s="221"/>
      <c r="JJ87" s="221"/>
      <c r="JK87" s="221"/>
      <c r="JL87" s="221"/>
      <c r="JM87" s="221"/>
      <c r="JN87" s="221"/>
      <c r="JO87" s="221"/>
      <c r="JP87" s="221"/>
      <c r="JQ87" s="221"/>
      <c r="JR87" s="221"/>
      <c r="JS87" s="221"/>
      <c r="JT87" s="221"/>
      <c r="JU87" s="221"/>
      <c r="JV87" s="221"/>
      <c r="JW87" s="221"/>
      <c r="JX87" s="221"/>
      <c r="JY87" s="221"/>
      <c r="JZ87" s="221"/>
      <c r="KA87" s="221"/>
      <c r="KB87" s="221"/>
      <c r="KC87" s="221"/>
      <c r="KD87" s="221"/>
      <c r="KE87" s="221"/>
      <c r="KF87" s="221"/>
      <c r="KG87" s="221"/>
      <c r="KH87" s="221"/>
      <c r="KI87" s="221"/>
      <c r="KJ87" s="221"/>
      <c r="KK87" s="221"/>
      <c r="KL87" s="221"/>
      <c r="KM87" s="221"/>
      <c r="KN87" s="221"/>
      <c r="KO87" s="221"/>
      <c r="KP87" s="221"/>
      <c r="KQ87" s="221"/>
      <c r="KR87" s="221"/>
      <c r="KS87" s="221"/>
      <c r="KT87" s="221"/>
      <c r="KU87" s="221"/>
      <c r="KV87" s="221"/>
      <c r="KW87" s="221"/>
      <c r="KX87" s="221"/>
      <c r="KY87" s="221"/>
      <c r="KZ87" s="221"/>
      <c r="LA87" s="221"/>
      <c r="LB87" s="221"/>
      <c r="LC87" s="221"/>
      <c r="LD87" s="221"/>
      <c r="LE87" s="221"/>
      <c r="LF87" s="221"/>
      <c r="LG87" s="221"/>
      <c r="LH87" s="221"/>
      <c r="LI87" s="221"/>
      <c r="LJ87" s="221"/>
      <c r="LK87" s="221"/>
      <c r="LL87" s="221"/>
      <c r="LM87" s="221"/>
      <c r="LN87" s="221"/>
      <c r="LO87" s="221"/>
      <c r="LP87" s="221"/>
      <c r="LQ87" s="221"/>
      <c r="LR87" s="221"/>
      <c r="LS87" s="221"/>
      <c r="LT87" s="221"/>
      <c r="LU87" s="221"/>
      <c r="LV87" s="221"/>
      <c r="LW87" s="221"/>
      <c r="LX87" s="221"/>
      <c r="LY87" s="221"/>
      <c r="LZ87" s="221"/>
      <c r="MA87" s="221"/>
      <c r="MB87" s="221"/>
      <c r="MC87" s="221"/>
      <c r="MD87" s="221"/>
      <c r="ME87" s="221"/>
      <c r="MF87" s="221"/>
      <c r="MG87" s="221"/>
      <c r="MH87" s="221"/>
      <c r="MI87" s="221"/>
      <c r="MJ87" s="221"/>
      <c r="MK87" s="221"/>
      <c r="ML87" s="221"/>
      <c r="MM87" s="221"/>
      <c r="MN87" s="221"/>
      <c r="MO87" s="221"/>
      <c r="MP87" s="221"/>
      <c r="MQ87" s="221"/>
      <c r="MR87" s="221"/>
      <c r="MS87" s="221"/>
      <c r="MT87" s="221"/>
      <c r="MU87" s="221"/>
      <c r="MV87" s="221"/>
      <c r="MW87" s="221"/>
      <c r="MX87" s="221"/>
      <c r="MY87" s="221"/>
      <c r="MZ87" s="221"/>
      <c r="NA87" s="221"/>
      <c r="NB87" s="221"/>
      <c r="NC87" s="221"/>
      <c r="ND87" s="221"/>
      <c r="NE87" s="221"/>
      <c r="NF87" s="221"/>
      <c r="NG87" s="221"/>
      <c r="NH87" s="221"/>
      <c r="NI87" s="221"/>
      <c r="NJ87" s="221"/>
      <c r="NK87" s="221"/>
      <c r="NL87" s="221"/>
      <c r="NM87" s="221"/>
      <c r="NN87" s="221"/>
      <c r="NO87" s="221"/>
      <c r="NP87" s="221"/>
      <c r="NQ87" s="221"/>
      <c r="NR87" s="221"/>
      <c r="NS87" s="221"/>
      <c r="NT87" s="221"/>
      <c r="NU87" s="221"/>
      <c r="NV87" s="221"/>
      <c r="NW87" s="221"/>
      <c r="NX87" s="221"/>
      <c r="NY87" s="221"/>
      <c r="NZ87" s="221"/>
      <c r="OA87" s="221"/>
      <c r="OB87" s="221"/>
      <c r="OC87" s="221"/>
      <c r="OD87" s="221"/>
      <c r="OE87" s="221"/>
      <c r="OF87" s="221"/>
      <c r="OG87" s="221"/>
      <c r="OH87" s="221"/>
      <c r="OI87" s="221"/>
      <c r="OJ87" s="221"/>
      <c r="OK87" s="221"/>
      <c r="OL87" s="221"/>
      <c r="OM87" s="221"/>
      <c r="ON87" s="221"/>
      <c r="OO87" s="221"/>
      <c r="OP87" s="221"/>
      <c r="OQ87" s="221"/>
      <c r="OR87" s="221"/>
      <c r="OS87" s="221"/>
      <c r="OT87" s="221"/>
      <c r="OU87" s="221"/>
      <c r="OV87" s="221"/>
      <c r="OW87" s="221"/>
      <c r="OX87" s="221"/>
      <c r="OY87" s="221"/>
      <c r="OZ87" s="221"/>
      <c r="PA87" s="221"/>
      <c r="PB87" s="221"/>
      <c r="PC87" s="221"/>
      <c r="PD87" s="221"/>
      <c r="PE87" s="221"/>
      <c r="PF87" s="221"/>
      <c r="PG87" s="221"/>
      <c r="PH87" s="221"/>
      <c r="PI87" s="221"/>
      <c r="PJ87" s="221"/>
      <c r="PK87" s="221"/>
      <c r="PL87" s="221"/>
      <c r="PM87" s="221"/>
      <c r="PN87" s="221"/>
      <c r="PO87" s="221"/>
      <c r="PP87" s="221"/>
      <c r="PQ87" s="221"/>
      <c r="PR87" s="221"/>
      <c r="PS87" s="221"/>
      <c r="PT87" s="221"/>
      <c r="PU87" s="221"/>
      <c r="PV87" s="221"/>
      <c r="PW87" s="221"/>
      <c r="PX87" s="221"/>
      <c r="PY87" s="221"/>
      <c r="PZ87" s="221"/>
      <c r="QA87" s="221"/>
      <c r="QB87" s="221"/>
      <c r="QC87" s="221"/>
      <c r="QD87" s="221"/>
      <c r="QE87" s="221"/>
      <c r="QF87" s="221"/>
      <c r="QG87" s="221"/>
      <c r="QH87" s="221"/>
      <c r="QI87" s="221"/>
      <c r="QJ87" s="221"/>
      <c r="QK87" s="221"/>
      <c r="QL87" s="221"/>
      <c r="QM87" s="221"/>
      <c r="QN87" s="221"/>
      <c r="QO87" s="221"/>
      <c r="QP87" s="221"/>
      <c r="QQ87" s="221"/>
      <c r="QR87" s="221"/>
      <c r="QS87" s="221"/>
      <c r="QT87" s="221"/>
      <c r="QU87" s="221"/>
      <c r="QV87" s="221"/>
      <c r="QW87" s="221"/>
      <c r="QX87" s="221"/>
      <c r="QY87" s="221"/>
      <c r="QZ87" s="221"/>
      <c r="RA87" s="221"/>
      <c r="RB87" s="221"/>
      <c r="RC87" s="221"/>
      <c r="RD87" s="221"/>
      <c r="RE87" s="221"/>
      <c r="RF87" s="221"/>
      <c r="RG87" s="221"/>
      <c r="RH87" s="221"/>
      <c r="RI87" s="221"/>
      <c r="RJ87" s="221"/>
      <c r="RK87" s="221"/>
      <c r="RL87" s="221"/>
      <c r="RM87" s="221"/>
      <c r="RN87" s="221"/>
      <c r="RO87" s="221"/>
      <c r="RP87" s="221"/>
      <c r="RQ87" s="221"/>
      <c r="RR87" s="221"/>
      <c r="RS87" s="221"/>
      <c r="RT87" s="221"/>
      <c r="RU87" s="221"/>
      <c r="RV87" s="221"/>
      <c r="RW87" s="221"/>
      <c r="RX87" s="221"/>
      <c r="RY87" s="221"/>
      <c r="RZ87" s="221"/>
      <c r="SA87" s="221"/>
      <c r="SB87" s="221"/>
      <c r="SC87" s="221"/>
      <c r="SD87" s="221"/>
      <c r="SE87" s="221"/>
      <c r="SF87" s="221"/>
      <c r="SG87" s="221"/>
      <c r="SH87" s="221"/>
      <c r="SI87" s="221"/>
      <c r="SJ87" s="221"/>
      <c r="SK87" s="221"/>
      <c r="SL87" s="221"/>
      <c r="SM87" s="221"/>
      <c r="SN87" s="221"/>
      <c r="SO87" s="221"/>
      <c r="SP87" s="221"/>
      <c r="SQ87" s="221"/>
      <c r="SR87" s="221"/>
      <c r="SS87" s="221"/>
      <c r="ST87" s="221"/>
      <c r="SU87" s="221"/>
      <c r="SV87" s="221"/>
      <c r="SW87" s="221"/>
      <c r="SX87" s="221"/>
      <c r="SY87" s="221"/>
      <c r="SZ87" s="221"/>
      <c r="TA87" s="221"/>
      <c r="TB87" s="221"/>
      <c r="TC87" s="221"/>
      <c r="TD87" s="221"/>
      <c r="TE87" s="221"/>
      <c r="TF87" s="221"/>
      <c r="TG87" s="221"/>
      <c r="TH87" s="221"/>
      <c r="TI87" s="221"/>
      <c r="TJ87" s="221"/>
      <c r="TK87" s="221"/>
      <c r="TL87" s="221"/>
      <c r="TM87" s="221"/>
      <c r="TN87" s="221"/>
      <c r="TO87" s="221"/>
      <c r="TP87" s="221"/>
      <c r="TQ87" s="221"/>
      <c r="TR87" s="221"/>
      <c r="TS87" s="221"/>
      <c r="TT87" s="221"/>
      <c r="TU87" s="221"/>
      <c r="TV87" s="221"/>
      <c r="TW87" s="221"/>
      <c r="TX87" s="221"/>
      <c r="TY87" s="221"/>
      <c r="TZ87" s="221"/>
      <c r="UA87" s="221"/>
      <c r="UB87" s="221"/>
      <c r="UC87" s="221"/>
      <c r="UD87" s="221"/>
      <c r="UE87" s="221"/>
      <c r="UF87" s="221"/>
      <c r="UG87" s="221"/>
      <c r="UH87" s="221"/>
      <c r="UI87" s="221"/>
      <c r="UJ87" s="221"/>
      <c r="UK87" s="221"/>
      <c r="UL87" s="221"/>
      <c r="UM87" s="221"/>
      <c r="UN87" s="221"/>
      <c r="UO87" s="221"/>
      <c r="UP87" s="221"/>
      <c r="UQ87" s="221"/>
      <c r="UR87" s="221"/>
      <c r="US87" s="221"/>
      <c r="UT87" s="221"/>
      <c r="UU87" s="221"/>
      <c r="UV87" s="221"/>
      <c r="UW87" s="221"/>
      <c r="UX87" s="221"/>
      <c r="UY87" s="221"/>
      <c r="UZ87" s="221"/>
      <c r="VA87" s="221"/>
      <c r="VB87" s="221"/>
      <c r="VC87" s="221"/>
      <c r="VD87" s="221"/>
      <c r="VE87" s="221"/>
      <c r="VF87" s="221"/>
      <c r="VG87" s="221"/>
      <c r="VH87" s="221"/>
      <c r="VI87" s="221"/>
      <c r="VJ87" s="221"/>
      <c r="VK87" s="221"/>
      <c r="VL87" s="221"/>
      <c r="VM87" s="221"/>
      <c r="VN87" s="221"/>
      <c r="VO87" s="221"/>
      <c r="VP87" s="221"/>
      <c r="VQ87" s="221"/>
      <c r="VR87" s="221"/>
      <c r="VS87" s="221"/>
      <c r="VT87" s="221"/>
      <c r="VU87" s="221"/>
      <c r="VV87" s="221"/>
      <c r="VW87" s="221"/>
      <c r="VX87" s="221"/>
      <c r="VY87" s="221"/>
      <c r="VZ87" s="221"/>
      <c r="WA87" s="221"/>
      <c r="WB87" s="221"/>
      <c r="WC87" s="221"/>
      <c r="WD87" s="221"/>
      <c r="WE87" s="221"/>
      <c r="WF87" s="221"/>
      <c r="WG87" s="221"/>
      <c r="WH87" s="221"/>
      <c r="WI87" s="221"/>
      <c r="WJ87" s="221"/>
      <c r="WK87" s="221"/>
      <c r="WL87" s="221"/>
      <c r="WM87" s="221"/>
      <c r="WN87" s="221"/>
      <c r="WO87" s="221"/>
      <c r="WP87" s="221"/>
      <c r="WQ87" s="221"/>
      <c r="WR87" s="221"/>
      <c r="WS87" s="221"/>
      <c r="WT87" s="221"/>
      <c r="WU87" s="221"/>
      <c r="WV87" s="221"/>
      <c r="WW87" s="221"/>
      <c r="WX87" s="221"/>
      <c r="WY87" s="221"/>
      <c r="WZ87" s="221"/>
      <c r="XA87" s="221"/>
      <c r="XB87" s="221"/>
      <c r="XC87" s="221"/>
      <c r="XD87" s="221"/>
      <c r="XE87" s="221"/>
      <c r="XF87" s="221"/>
      <c r="XG87" s="221"/>
      <c r="XH87" s="221"/>
      <c r="XI87" s="221"/>
      <c r="XJ87" s="221"/>
      <c r="XK87" s="221"/>
      <c r="XL87" s="221"/>
      <c r="XM87" s="221"/>
      <c r="XN87" s="221"/>
      <c r="XO87" s="221"/>
      <c r="XP87" s="221"/>
      <c r="XQ87" s="221"/>
      <c r="XR87" s="221"/>
      <c r="XS87" s="221"/>
      <c r="XT87" s="221"/>
      <c r="XU87" s="221"/>
      <c r="XV87" s="221"/>
      <c r="XW87" s="221"/>
      <c r="XX87" s="221"/>
      <c r="XY87" s="221"/>
      <c r="XZ87" s="221"/>
      <c r="YA87" s="221"/>
      <c r="YB87" s="221"/>
      <c r="YC87" s="221"/>
      <c r="YD87" s="221"/>
      <c r="YE87" s="221"/>
      <c r="YF87" s="221"/>
      <c r="YG87" s="221"/>
      <c r="YH87" s="221"/>
      <c r="YI87" s="221"/>
      <c r="YJ87" s="221"/>
      <c r="YK87" s="221"/>
      <c r="YL87" s="221"/>
      <c r="YM87" s="221"/>
      <c r="YN87" s="221"/>
      <c r="YO87" s="221"/>
      <c r="YP87" s="221"/>
      <c r="YQ87" s="221"/>
      <c r="YR87" s="221"/>
      <c r="YS87" s="221"/>
      <c r="YT87" s="221"/>
      <c r="YU87" s="221"/>
      <c r="YV87" s="221"/>
      <c r="YW87" s="221"/>
      <c r="YX87" s="221"/>
      <c r="YY87" s="221"/>
      <c r="YZ87" s="221"/>
      <c r="ZA87" s="221"/>
      <c r="ZB87" s="221"/>
      <c r="ZC87" s="221"/>
      <c r="ZD87" s="221"/>
      <c r="ZE87" s="221"/>
      <c r="ZF87" s="221"/>
      <c r="ZG87" s="221"/>
      <c r="ZH87" s="221"/>
      <c r="ZI87" s="221"/>
      <c r="ZJ87" s="221"/>
      <c r="ZK87" s="221"/>
      <c r="ZL87" s="221"/>
      <c r="ZM87" s="221"/>
      <c r="ZN87" s="221"/>
      <c r="ZO87" s="221"/>
      <c r="ZP87" s="221"/>
      <c r="ZQ87" s="221"/>
      <c r="ZR87" s="221"/>
      <c r="ZS87" s="221"/>
      <c r="ZT87" s="221"/>
      <c r="ZU87" s="221"/>
      <c r="ZV87" s="221"/>
      <c r="ZW87" s="221"/>
      <c r="ZX87" s="221"/>
      <c r="ZY87" s="221"/>
      <c r="ZZ87" s="221"/>
      <c r="AAA87" s="221"/>
      <c r="AAB87" s="221"/>
      <c r="AAC87" s="221"/>
      <c r="AAD87" s="221"/>
      <c r="AAE87" s="221"/>
      <c r="AAF87" s="221"/>
      <c r="AAG87" s="221"/>
      <c r="AAH87" s="221"/>
      <c r="AAI87" s="221"/>
      <c r="AAJ87" s="221"/>
      <c r="AAK87" s="221"/>
      <c r="AAL87" s="221"/>
      <c r="AAM87" s="221"/>
      <c r="AAN87" s="221"/>
      <c r="AAO87" s="221"/>
      <c r="AAP87" s="221"/>
      <c r="AAQ87" s="221"/>
      <c r="AAR87" s="221"/>
      <c r="AAS87" s="221"/>
      <c r="AAT87" s="221"/>
      <c r="AAU87" s="221"/>
      <c r="AAV87" s="221"/>
      <c r="AAW87" s="221"/>
      <c r="AAX87" s="221"/>
      <c r="AAY87" s="221"/>
      <c r="AAZ87" s="221"/>
      <c r="ABA87" s="221"/>
      <c r="ABB87" s="221"/>
      <c r="ABC87" s="221"/>
      <c r="ABD87" s="221"/>
      <c r="ABE87" s="221"/>
      <c r="ABF87" s="221"/>
      <c r="ABG87" s="221"/>
      <c r="ABH87" s="221"/>
      <c r="ABI87" s="221"/>
      <c r="ABJ87" s="221"/>
      <c r="ABK87" s="221"/>
      <c r="ABL87" s="221"/>
      <c r="ABM87" s="221"/>
      <c r="ABN87" s="221"/>
      <c r="ABO87" s="221"/>
      <c r="ABP87" s="221"/>
      <c r="ABQ87" s="221"/>
      <c r="ABR87" s="221"/>
      <c r="ABS87" s="221"/>
      <c r="ABT87" s="221"/>
      <c r="ABU87" s="221"/>
      <c r="ABV87" s="221"/>
      <c r="ABW87" s="221"/>
      <c r="ABX87" s="221"/>
      <c r="ABY87" s="221"/>
      <c r="ABZ87" s="221"/>
      <c r="ACA87" s="221"/>
      <c r="ACB87" s="221"/>
      <c r="ACC87" s="221"/>
      <c r="ACD87" s="221"/>
      <c r="ACE87" s="221"/>
      <c r="ACF87" s="221"/>
      <c r="ACG87" s="221"/>
      <c r="ACH87" s="221"/>
      <c r="ACI87" s="221"/>
      <c r="ACJ87" s="221"/>
      <c r="ACK87" s="221"/>
      <c r="ACL87" s="221"/>
      <c r="ACM87" s="221"/>
      <c r="ACN87" s="221"/>
      <c r="ACO87" s="221"/>
      <c r="ACP87" s="221"/>
      <c r="ACQ87" s="221"/>
      <c r="ACR87" s="221"/>
      <c r="ACS87" s="221"/>
      <c r="ACT87" s="221"/>
      <c r="ACU87" s="221"/>
      <c r="ACV87" s="221"/>
      <c r="ACW87" s="221"/>
      <c r="ACX87" s="221"/>
      <c r="ACY87" s="221"/>
      <c r="ACZ87" s="221"/>
      <c r="ADA87" s="221"/>
      <c r="ADB87" s="221"/>
      <c r="ADC87" s="221"/>
      <c r="ADD87" s="221"/>
      <c r="ADE87" s="221"/>
      <c r="ADF87" s="221"/>
      <c r="ADG87" s="221"/>
      <c r="ADH87" s="221"/>
      <c r="ADI87" s="221"/>
      <c r="ADJ87" s="221"/>
      <c r="ADK87" s="221"/>
      <c r="ADL87" s="221"/>
      <c r="ADM87" s="221"/>
      <c r="ADN87" s="221"/>
      <c r="ADO87" s="221"/>
      <c r="ADP87" s="221"/>
      <c r="ADQ87" s="221"/>
      <c r="ADR87" s="221"/>
      <c r="ADS87" s="221"/>
      <c r="ADT87" s="221"/>
      <c r="ADU87" s="221"/>
      <c r="ADV87" s="221"/>
      <c r="ADW87" s="221"/>
      <c r="ADX87" s="221"/>
      <c r="ADY87" s="221"/>
      <c r="ADZ87" s="221"/>
      <c r="AEA87" s="221"/>
      <c r="AEB87" s="221"/>
      <c r="AEC87" s="221"/>
      <c r="AED87" s="221"/>
      <c r="AEE87" s="221"/>
      <c r="AEF87" s="221"/>
      <c r="AEG87" s="221"/>
      <c r="AEH87" s="221"/>
      <c r="AEI87" s="221"/>
      <c r="AEJ87" s="221"/>
      <c r="AEK87" s="221"/>
      <c r="AEL87" s="221"/>
      <c r="AEM87" s="221"/>
      <c r="AEN87" s="221"/>
      <c r="AEO87" s="221"/>
      <c r="AEP87" s="221"/>
      <c r="AEQ87" s="221"/>
      <c r="AER87" s="221"/>
      <c r="AES87" s="221"/>
      <c r="AET87" s="221"/>
      <c r="AEU87" s="221"/>
      <c r="AEV87" s="221"/>
      <c r="AEW87" s="221"/>
      <c r="AEX87" s="221"/>
      <c r="AEY87" s="221"/>
      <c r="AEZ87" s="221"/>
      <c r="AFA87" s="221"/>
      <c r="AFB87" s="221"/>
      <c r="AFC87" s="221"/>
      <c r="AFD87" s="221"/>
      <c r="AFE87" s="221"/>
      <c r="AFF87" s="221"/>
      <c r="AFG87" s="221"/>
      <c r="AFH87" s="221"/>
      <c r="AFI87" s="221"/>
      <c r="AFJ87" s="221"/>
      <c r="AFK87" s="221"/>
      <c r="AFL87" s="221"/>
      <c r="AFM87" s="221"/>
      <c r="AFN87" s="221"/>
      <c r="AFO87" s="221"/>
      <c r="AFP87" s="221"/>
      <c r="AFQ87" s="221"/>
      <c r="AFR87" s="221"/>
      <c r="AFS87" s="221"/>
      <c r="AFT87" s="221"/>
      <c r="AFU87" s="221"/>
      <c r="AFV87" s="221"/>
      <c r="AFW87" s="221"/>
      <c r="AFX87" s="221"/>
      <c r="AFY87" s="221"/>
      <c r="AFZ87" s="221"/>
      <c r="AGA87" s="221"/>
      <c r="AGB87" s="221"/>
      <c r="AGC87" s="221"/>
      <c r="AGD87" s="221"/>
      <c r="AGE87" s="221"/>
      <c r="AGF87" s="221"/>
      <c r="AGG87" s="221"/>
      <c r="AGH87" s="221"/>
      <c r="AGI87" s="221"/>
      <c r="AGJ87" s="221"/>
      <c r="AGK87" s="221"/>
      <c r="AGL87" s="221"/>
      <c r="AGM87" s="221"/>
      <c r="AGN87" s="221"/>
      <c r="AGO87" s="221"/>
      <c r="AGP87" s="221"/>
      <c r="AGQ87" s="221"/>
      <c r="AGR87" s="221"/>
      <c r="AGS87" s="221"/>
      <c r="AGT87" s="221"/>
      <c r="AGU87" s="221"/>
      <c r="AGV87" s="221"/>
      <c r="AGW87" s="221"/>
      <c r="AGX87" s="221"/>
      <c r="AGY87" s="221"/>
      <c r="AGZ87" s="221"/>
      <c r="AHA87" s="221"/>
      <c r="AHB87" s="221"/>
      <c r="AHC87" s="221"/>
      <c r="AHD87" s="221"/>
      <c r="AHE87" s="221"/>
      <c r="AHF87" s="221"/>
      <c r="AHG87" s="221"/>
      <c r="AHH87" s="221"/>
      <c r="AHI87" s="221"/>
      <c r="AHJ87" s="221"/>
      <c r="AHK87" s="221"/>
      <c r="AHL87" s="221"/>
      <c r="AHM87" s="221"/>
      <c r="AHN87" s="221"/>
      <c r="AHO87" s="221"/>
      <c r="AHP87" s="221"/>
      <c r="AHQ87" s="221"/>
      <c r="AHR87" s="221"/>
      <c r="AHS87" s="221"/>
      <c r="AHT87" s="221"/>
      <c r="AHU87" s="221"/>
      <c r="AHV87" s="221"/>
      <c r="AHW87" s="221"/>
      <c r="AHX87" s="221"/>
      <c r="AHY87" s="221"/>
      <c r="AHZ87" s="221"/>
      <c r="AIA87" s="221"/>
      <c r="AIB87" s="221"/>
      <c r="AIC87" s="221"/>
      <c r="AID87" s="221"/>
      <c r="AIE87" s="221"/>
      <c r="AIF87" s="221"/>
      <c r="AIG87" s="221"/>
      <c r="AIH87" s="221"/>
      <c r="AII87" s="221"/>
      <c r="AIJ87" s="221"/>
      <c r="AIK87" s="221"/>
      <c r="AIL87" s="221"/>
      <c r="AIM87" s="221"/>
      <c r="AIN87" s="221"/>
      <c r="AIO87" s="221"/>
      <c r="AIP87" s="221"/>
      <c r="AIQ87" s="221"/>
      <c r="AIR87" s="221"/>
      <c r="AIS87" s="221"/>
      <c r="AIT87" s="221"/>
      <c r="AIU87" s="221"/>
      <c r="AIV87" s="221"/>
      <c r="AIW87" s="221"/>
      <c r="AIX87" s="221"/>
      <c r="AIY87" s="221"/>
      <c r="AIZ87" s="221"/>
      <c r="AJA87" s="221"/>
      <c r="AJB87" s="221"/>
      <c r="AJC87" s="221"/>
      <c r="AJD87" s="221"/>
      <c r="AJE87" s="221"/>
      <c r="AJF87" s="221"/>
      <c r="AJG87" s="221"/>
      <c r="AJH87" s="221"/>
      <c r="AJI87" s="221"/>
      <c r="AJJ87" s="221"/>
      <c r="AJK87" s="221"/>
      <c r="AJL87" s="221"/>
      <c r="AJM87" s="221"/>
      <c r="AJN87" s="221"/>
      <c r="AJO87" s="221"/>
      <c r="AJP87" s="221"/>
      <c r="AJQ87" s="221"/>
      <c r="AJR87" s="221"/>
      <c r="AJS87" s="221"/>
      <c r="AJT87" s="221"/>
      <c r="AJU87" s="221"/>
      <c r="AJV87" s="221"/>
      <c r="AJW87" s="221"/>
      <c r="AJX87" s="221"/>
      <c r="AJY87" s="221"/>
      <c r="AJZ87" s="221"/>
      <c r="AKA87" s="221"/>
      <c r="AKB87" s="221"/>
      <c r="AKC87" s="221"/>
      <c r="AKD87" s="221"/>
      <c r="AKE87" s="221"/>
      <c r="AKF87" s="221"/>
      <c r="AKG87" s="221"/>
      <c r="AKH87" s="221"/>
      <c r="AKI87" s="221"/>
      <c r="AKJ87" s="221"/>
      <c r="AKK87" s="221"/>
      <c r="AKL87" s="221"/>
      <c r="AKM87" s="221"/>
      <c r="AKN87" s="221"/>
      <c r="AKO87" s="221"/>
      <c r="AKP87" s="221"/>
      <c r="AKQ87" s="221"/>
      <c r="AKR87" s="221"/>
      <c r="AKS87" s="221"/>
      <c r="AKT87" s="221"/>
      <c r="AKU87" s="221"/>
      <c r="AKV87" s="221"/>
      <c r="AKW87" s="221"/>
      <c r="AKX87" s="221"/>
      <c r="AKY87" s="221"/>
      <c r="AKZ87" s="221"/>
      <c r="ALA87" s="221"/>
      <c r="ALB87" s="221"/>
      <c r="ALC87" s="221"/>
      <c r="ALD87" s="221"/>
      <c r="ALE87" s="221"/>
      <c r="ALF87" s="221"/>
      <c r="ALG87" s="221"/>
      <c r="ALH87" s="221"/>
      <c r="ALI87" s="221"/>
      <c r="ALJ87" s="221"/>
      <c r="ALK87" s="221"/>
      <c r="ALL87" s="221"/>
      <c r="ALM87" s="221"/>
      <c r="ALN87" s="221"/>
      <c r="ALO87" s="221"/>
      <c r="ALP87" s="221"/>
      <c r="ALQ87" s="221"/>
      <c r="ALR87" s="221"/>
      <c r="ALS87" s="221"/>
      <c r="ALT87" s="221"/>
      <c r="ALU87" s="221"/>
      <c r="ALV87" s="221"/>
      <c r="ALW87" s="221"/>
      <c r="ALX87" s="221"/>
      <c r="ALY87" s="221"/>
      <c r="ALZ87" s="221"/>
      <c r="AMA87" s="221"/>
      <c r="AMB87" s="221"/>
      <c r="AMC87" s="221"/>
      <c r="AMD87" s="221"/>
      <c r="AME87" s="221"/>
      <c r="AMF87" s="221"/>
      <c r="AMG87" s="221"/>
      <c r="AMH87" s="221"/>
      <c r="AMI87" s="221"/>
      <c r="AMJ87" s="221"/>
      <c r="AMK87" s="221"/>
    </row>
    <row r="88" spans="1:1025" s="225" customFormat="1" x14ac:dyDescent="0.25">
      <c r="A88" s="221" t="s">
        <v>369</v>
      </c>
      <c r="B88" s="221" t="s">
        <v>378</v>
      </c>
      <c r="C88" s="227" t="str">
        <f>'common foods'!$D$180</f>
        <v>10114</v>
      </c>
      <c r="D88" s="224">
        <v>1087.53</v>
      </c>
      <c r="E88" s="224">
        <v>13.3</v>
      </c>
      <c r="F88" s="224">
        <v>5.6379999999999999</v>
      </c>
      <c r="G88" s="224">
        <v>21.4</v>
      </c>
      <c r="H88" s="224">
        <v>4.0999999999999996</v>
      </c>
      <c r="I88" s="224">
        <v>1.2</v>
      </c>
      <c r="J88" s="224">
        <v>13.63</v>
      </c>
      <c r="K88" s="224">
        <v>760</v>
      </c>
      <c r="L88" s="221" t="s">
        <v>433</v>
      </c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1"/>
      <c r="EN88" s="221"/>
      <c r="EO88" s="221"/>
      <c r="EP88" s="221"/>
      <c r="EQ88" s="221"/>
      <c r="ER88" s="221"/>
      <c r="ES88" s="221"/>
      <c r="ET88" s="221"/>
      <c r="EU88" s="221"/>
      <c r="EV88" s="221"/>
      <c r="EW88" s="221"/>
      <c r="EX88" s="221"/>
      <c r="EY88" s="221"/>
      <c r="EZ88" s="221"/>
      <c r="FA88" s="221"/>
      <c r="FB88" s="221"/>
      <c r="FC88" s="221"/>
      <c r="FD88" s="221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221"/>
      <c r="GJ88" s="221"/>
      <c r="GK88" s="221"/>
      <c r="GL88" s="221"/>
      <c r="GM88" s="221"/>
      <c r="GN88" s="221"/>
      <c r="GO88" s="221"/>
      <c r="GP88" s="221"/>
      <c r="GQ88" s="221"/>
      <c r="GR88" s="221"/>
      <c r="GS88" s="221"/>
      <c r="GT88" s="221"/>
      <c r="GU88" s="221"/>
      <c r="GV88" s="221"/>
      <c r="GW88" s="221"/>
      <c r="GX88" s="221"/>
      <c r="GY88" s="221"/>
      <c r="GZ88" s="221"/>
      <c r="HA88" s="221"/>
      <c r="HB88" s="221"/>
      <c r="HC88" s="221"/>
      <c r="HD88" s="221"/>
      <c r="HE88" s="221"/>
      <c r="HF88" s="221"/>
      <c r="HG88" s="221"/>
      <c r="HH88" s="221"/>
      <c r="HI88" s="221"/>
      <c r="HJ88" s="221"/>
      <c r="HK88" s="221"/>
      <c r="HL88" s="221"/>
      <c r="HM88" s="221"/>
      <c r="HN88" s="221"/>
      <c r="HO88" s="221"/>
      <c r="HP88" s="221"/>
      <c r="HQ88" s="221"/>
      <c r="HR88" s="221"/>
      <c r="HS88" s="221"/>
      <c r="HT88" s="221"/>
      <c r="HU88" s="221"/>
      <c r="HV88" s="221"/>
      <c r="HW88" s="221"/>
      <c r="HX88" s="221"/>
      <c r="HY88" s="221"/>
      <c r="HZ88" s="221"/>
      <c r="IA88" s="221"/>
      <c r="IB88" s="221"/>
      <c r="IC88" s="221"/>
      <c r="ID88" s="221"/>
      <c r="IE88" s="221"/>
      <c r="IF88" s="221"/>
      <c r="IG88" s="221"/>
      <c r="IH88" s="221"/>
      <c r="II88" s="221"/>
      <c r="IJ88" s="221"/>
      <c r="IK88" s="221"/>
      <c r="IL88" s="221"/>
      <c r="IM88" s="221"/>
      <c r="IN88" s="221"/>
      <c r="IO88" s="221"/>
      <c r="IP88" s="221"/>
      <c r="IQ88" s="221"/>
      <c r="IR88" s="221"/>
      <c r="IS88" s="221"/>
      <c r="IT88" s="221"/>
      <c r="IU88" s="221"/>
      <c r="IV88" s="221"/>
      <c r="IW88" s="221"/>
      <c r="IX88" s="221"/>
      <c r="IY88" s="221"/>
      <c r="IZ88" s="221"/>
      <c r="JA88" s="221"/>
      <c r="JB88" s="221"/>
      <c r="JC88" s="221"/>
      <c r="JD88" s="221"/>
      <c r="JE88" s="221"/>
      <c r="JF88" s="221"/>
      <c r="JG88" s="221"/>
      <c r="JH88" s="221"/>
      <c r="JI88" s="221"/>
      <c r="JJ88" s="221"/>
      <c r="JK88" s="221"/>
      <c r="JL88" s="221"/>
      <c r="JM88" s="221"/>
      <c r="JN88" s="221"/>
      <c r="JO88" s="221"/>
      <c r="JP88" s="221"/>
      <c r="JQ88" s="221"/>
      <c r="JR88" s="221"/>
      <c r="JS88" s="221"/>
      <c r="JT88" s="221"/>
      <c r="JU88" s="221"/>
      <c r="JV88" s="221"/>
      <c r="JW88" s="221"/>
      <c r="JX88" s="221"/>
      <c r="JY88" s="221"/>
      <c r="JZ88" s="221"/>
      <c r="KA88" s="221"/>
      <c r="KB88" s="221"/>
      <c r="KC88" s="221"/>
      <c r="KD88" s="221"/>
      <c r="KE88" s="221"/>
      <c r="KF88" s="221"/>
      <c r="KG88" s="221"/>
      <c r="KH88" s="221"/>
      <c r="KI88" s="221"/>
      <c r="KJ88" s="221"/>
      <c r="KK88" s="221"/>
      <c r="KL88" s="221"/>
      <c r="KM88" s="221"/>
      <c r="KN88" s="221"/>
      <c r="KO88" s="221"/>
      <c r="KP88" s="221"/>
      <c r="KQ88" s="221"/>
      <c r="KR88" s="221"/>
      <c r="KS88" s="221"/>
      <c r="KT88" s="221"/>
      <c r="KU88" s="221"/>
      <c r="KV88" s="221"/>
      <c r="KW88" s="221"/>
      <c r="KX88" s="221"/>
      <c r="KY88" s="221"/>
      <c r="KZ88" s="221"/>
      <c r="LA88" s="221"/>
      <c r="LB88" s="221"/>
      <c r="LC88" s="221"/>
      <c r="LD88" s="221"/>
      <c r="LE88" s="221"/>
      <c r="LF88" s="221"/>
      <c r="LG88" s="221"/>
      <c r="LH88" s="221"/>
      <c r="LI88" s="221"/>
      <c r="LJ88" s="221"/>
      <c r="LK88" s="221"/>
      <c r="LL88" s="221"/>
      <c r="LM88" s="221"/>
      <c r="LN88" s="221"/>
      <c r="LO88" s="221"/>
      <c r="LP88" s="221"/>
      <c r="LQ88" s="221"/>
      <c r="LR88" s="221"/>
      <c r="LS88" s="221"/>
      <c r="LT88" s="221"/>
      <c r="LU88" s="221"/>
      <c r="LV88" s="221"/>
      <c r="LW88" s="221"/>
      <c r="LX88" s="221"/>
      <c r="LY88" s="221"/>
      <c r="LZ88" s="221"/>
      <c r="MA88" s="221"/>
      <c r="MB88" s="221"/>
      <c r="MC88" s="221"/>
      <c r="MD88" s="221"/>
      <c r="ME88" s="221"/>
      <c r="MF88" s="221"/>
      <c r="MG88" s="221"/>
      <c r="MH88" s="221"/>
      <c r="MI88" s="221"/>
      <c r="MJ88" s="221"/>
      <c r="MK88" s="221"/>
      <c r="ML88" s="221"/>
      <c r="MM88" s="221"/>
      <c r="MN88" s="221"/>
      <c r="MO88" s="221"/>
      <c r="MP88" s="221"/>
      <c r="MQ88" s="221"/>
      <c r="MR88" s="221"/>
      <c r="MS88" s="221"/>
      <c r="MT88" s="221"/>
      <c r="MU88" s="221"/>
      <c r="MV88" s="221"/>
      <c r="MW88" s="221"/>
      <c r="MX88" s="221"/>
      <c r="MY88" s="221"/>
      <c r="MZ88" s="221"/>
      <c r="NA88" s="221"/>
      <c r="NB88" s="221"/>
      <c r="NC88" s="221"/>
      <c r="ND88" s="221"/>
      <c r="NE88" s="221"/>
      <c r="NF88" s="221"/>
      <c r="NG88" s="221"/>
      <c r="NH88" s="221"/>
      <c r="NI88" s="221"/>
      <c r="NJ88" s="221"/>
      <c r="NK88" s="221"/>
      <c r="NL88" s="221"/>
      <c r="NM88" s="221"/>
      <c r="NN88" s="221"/>
      <c r="NO88" s="221"/>
      <c r="NP88" s="221"/>
      <c r="NQ88" s="221"/>
      <c r="NR88" s="221"/>
      <c r="NS88" s="221"/>
      <c r="NT88" s="221"/>
      <c r="NU88" s="221"/>
      <c r="NV88" s="221"/>
      <c r="NW88" s="221"/>
      <c r="NX88" s="221"/>
      <c r="NY88" s="221"/>
      <c r="NZ88" s="221"/>
      <c r="OA88" s="221"/>
      <c r="OB88" s="221"/>
      <c r="OC88" s="221"/>
      <c r="OD88" s="221"/>
      <c r="OE88" s="221"/>
      <c r="OF88" s="221"/>
      <c r="OG88" s="221"/>
      <c r="OH88" s="221"/>
      <c r="OI88" s="221"/>
      <c r="OJ88" s="221"/>
      <c r="OK88" s="221"/>
      <c r="OL88" s="221"/>
      <c r="OM88" s="221"/>
      <c r="ON88" s="221"/>
      <c r="OO88" s="221"/>
      <c r="OP88" s="221"/>
      <c r="OQ88" s="221"/>
      <c r="OR88" s="221"/>
      <c r="OS88" s="221"/>
      <c r="OT88" s="221"/>
      <c r="OU88" s="221"/>
      <c r="OV88" s="221"/>
      <c r="OW88" s="221"/>
      <c r="OX88" s="221"/>
      <c r="OY88" s="221"/>
      <c r="OZ88" s="221"/>
      <c r="PA88" s="221"/>
      <c r="PB88" s="221"/>
      <c r="PC88" s="221"/>
      <c r="PD88" s="221"/>
      <c r="PE88" s="221"/>
      <c r="PF88" s="221"/>
      <c r="PG88" s="221"/>
      <c r="PH88" s="221"/>
      <c r="PI88" s="221"/>
      <c r="PJ88" s="221"/>
      <c r="PK88" s="221"/>
      <c r="PL88" s="221"/>
      <c r="PM88" s="221"/>
      <c r="PN88" s="221"/>
      <c r="PO88" s="221"/>
      <c r="PP88" s="221"/>
      <c r="PQ88" s="221"/>
      <c r="PR88" s="221"/>
      <c r="PS88" s="221"/>
      <c r="PT88" s="221"/>
      <c r="PU88" s="221"/>
      <c r="PV88" s="221"/>
      <c r="PW88" s="221"/>
      <c r="PX88" s="221"/>
      <c r="PY88" s="221"/>
      <c r="PZ88" s="221"/>
      <c r="QA88" s="221"/>
      <c r="QB88" s="221"/>
      <c r="QC88" s="221"/>
      <c r="QD88" s="221"/>
      <c r="QE88" s="221"/>
      <c r="QF88" s="221"/>
      <c r="QG88" s="221"/>
      <c r="QH88" s="221"/>
      <c r="QI88" s="221"/>
      <c r="QJ88" s="221"/>
      <c r="QK88" s="221"/>
      <c r="QL88" s="221"/>
      <c r="QM88" s="221"/>
      <c r="QN88" s="221"/>
      <c r="QO88" s="221"/>
      <c r="QP88" s="221"/>
      <c r="QQ88" s="221"/>
      <c r="QR88" s="221"/>
      <c r="QS88" s="221"/>
      <c r="QT88" s="221"/>
      <c r="QU88" s="221"/>
      <c r="QV88" s="221"/>
      <c r="QW88" s="221"/>
      <c r="QX88" s="221"/>
      <c r="QY88" s="221"/>
      <c r="QZ88" s="221"/>
      <c r="RA88" s="221"/>
      <c r="RB88" s="221"/>
      <c r="RC88" s="221"/>
      <c r="RD88" s="221"/>
      <c r="RE88" s="221"/>
      <c r="RF88" s="221"/>
      <c r="RG88" s="221"/>
      <c r="RH88" s="221"/>
      <c r="RI88" s="221"/>
      <c r="RJ88" s="221"/>
      <c r="RK88" s="221"/>
      <c r="RL88" s="221"/>
      <c r="RM88" s="221"/>
      <c r="RN88" s="221"/>
      <c r="RO88" s="221"/>
      <c r="RP88" s="221"/>
      <c r="RQ88" s="221"/>
      <c r="RR88" s="221"/>
      <c r="RS88" s="221"/>
      <c r="RT88" s="221"/>
      <c r="RU88" s="221"/>
      <c r="RV88" s="221"/>
      <c r="RW88" s="221"/>
      <c r="RX88" s="221"/>
      <c r="RY88" s="221"/>
      <c r="RZ88" s="221"/>
      <c r="SA88" s="221"/>
      <c r="SB88" s="221"/>
      <c r="SC88" s="221"/>
      <c r="SD88" s="221"/>
      <c r="SE88" s="221"/>
      <c r="SF88" s="221"/>
      <c r="SG88" s="221"/>
      <c r="SH88" s="221"/>
      <c r="SI88" s="221"/>
      <c r="SJ88" s="221"/>
      <c r="SK88" s="221"/>
      <c r="SL88" s="221"/>
      <c r="SM88" s="221"/>
      <c r="SN88" s="221"/>
      <c r="SO88" s="221"/>
      <c r="SP88" s="221"/>
      <c r="SQ88" s="221"/>
      <c r="SR88" s="221"/>
      <c r="SS88" s="221"/>
      <c r="ST88" s="221"/>
      <c r="SU88" s="221"/>
      <c r="SV88" s="221"/>
      <c r="SW88" s="221"/>
      <c r="SX88" s="221"/>
      <c r="SY88" s="221"/>
      <c r="SZ88" s="221"/>
      <c r="TA88" s="221"/>
      <c r="TB88" s="221"/>
      <c r="TC88" s="221"/>
      <c r="TD88" s="221"/>
      <c r="TE88" s="221"/>
      <c r="TF88" s="221"/>
      <c r="TG88" s="221"/>
      <c r="TH88" s="221"/>
      <c r="TI88" s="221"/>
      <c r="TJ88" s="221"/>
      <c r="TK88" s="221"/>
      <c r="TL88" s="221"/>
      <c r="TM88" s="221"/>
      <c r="TN88" s="221"/>
      <c r="TO88" s="221"/>
      <c r="TP88" s="221"/>
      <c r="TQ88" s="221"/>
      <c r="TR88" s="221"/>
      <c r="TS88" s="221"/>
      <c r="TT88" s="221"/>
      <c r="TU88" s="221"/>
      <c r="TV88" s="221"/>
      <c r="TW88" s="221"/>
      <c r="TX88" s="221"/>
      <c r="TY88" s="221"/>
      <c r="TZ88" s="221"/>
      <c r="UA88" s="221"/>
      <c r="UB88" s="221"/>
      <c r="UC88" s="221"/>
      <c r="UD88" s="221"/>
      <c r="UE88" s="221"/>
      <c r="UF88" s="221"/>
      <c r="UG88" s="221"/>
      <c r="UH88" s="221"/>
      <c r="UI88" s="221"/>
      <c r="UJ88" s="221"/>
      <c r="UK88" s="221"/>
      <c r="UL88" s="221"/>
      <c r="UM88" s="221"/>
      <c r="UN88" s="221"/>
      <c r="UO88" s="221"/>
      <c r="UP88" s="221"/>
      <c r="UQ88" s="221"/>
      <c r="UR88" s="221"/>
      <c r="US88" s="221"/>
      <c r="UT88" s="221"/>
      <c r="UU88" s="221"/>
      <c r="UV88" s="221"/>
      <c r="UW88" s="221"/>
      <c r="UX88" s="221"/>
      <c r="UY88" s="221"/>
      <c r="UZ88" s="221"/>
      <c r="VA88" s="221"/>
      <c r="VB88" s="221"/>
      <c r="VC88" s="221"/>
      <c r="VD88" s="221"/>
      <c r="VE88" s="221"/>
      <c r="VF88" s="221"/>
      <c r="VG88" s="221"/>
      <c r="VH88" s="221"/>
      <c r="VI88" s="221"/>
      <c r="VJ88" s="221"/>
      <c r="VK88" s="221"/>
      <c r="VL88" s="221"/>
      <c r="VM88" s="221"/>
      <c r="VN88" s="221"/>
      <c r="VO88" s="221"/>
      <c r="VP88" s="221"/>
      <c r="VQ88" s="221"/>
      <c r="VR88" s="221"/>
      <c r="VS88" s="221"/>
      <c r="VT88" s="221"/>
      <c r="VU88" s="221"/>
      <c r="VV88" s="221"/>
      <c r="VW88" s="221"/>
      <c r="VX88" s="221"/>
      <c r="VY88" s="221"/>
      <c r="VZ88" s="221"/>
      <c r="WA88" s="221"/>
      <c r="WB88" s="221"/>
      <c r="WC88" s="221"/>
      <c r="WD88" s="221"/>
      <c r="WE88" s="221"/>
      <c r="WF88" s="221"/>
      <c r="WG88" s="221"/>
      <c r="WH88" s="221"/>
      <c r="WI88" s="221"/>
      <c r="WJ88" s="221"/>
      <c r="WK88" s="221"/>
      <c r="WL88" s="221"/>
      <c r="WM88" s="221"/>
      <c r="WN88" s="221"/>
      <c r="WO88" s="221"/>
      <c r="WP88" s="221"/>
      <c r="WQ88" s="221"/>
      <c r="WR88" s="221"/>
      <c r="WS88" s="221"/>
      <c r="WT88" s="221"/>
      <c r="WU88" s="221"/>
      <c r="WV88" s="221"/>
      <c r="WW88" s="221"/>
      <c r="WX88" s="221"/>
      <c r="WY88" s="221"/>
      <c r="WZ88" s="221"/>
      <c r="XA88" s="221"/>
      <c r="XB88" s="221"/>
      <c r="XC88" s="221"/>
      <c r="XD88" s="221"/>
      <c r="XE88" s="221"/>
      <c r="XF88" s="221"/>
      <c r="XG88" s="221"/>
      <c r="XH88" s="221"/>
      <c r="XI88" s="221"/>
      <c r="XJ88" s="221"/>
      <c r="XK88" s="221"/>
      <c r="XL88" s="221"/>
      <c r="XM88" s="221"/>
      <c r="XN88" s="221"/>
      <c r="XO88" s="221"/>
      <c r="XP88" s="221"/>
      <c r="XQ88" s="221"/>
      <c r="XR88" s="221"/>
      <c r="XS88" s="221"/>
      <c r="XT88" s="221"/>
      <c r="XU88" s="221"/>
      <c r="XV88" s="221"/>
      <c r="XW88" s="221"/>
      <c r="XX88" s="221"/>
      <c r="XY88" s="221"/>
      <c r="XZ88" s="221"/>
      <c r="YA88" s="221"/>
      <c r="YB88" s="221"/>
      <c r="YC88" s="221"/>
      <c r="YD88" s="221"/>
      <c r="YE88" s="221"/>
      <c r="YF88" s="221"/>
      <c r="YG88" s="221"/>
      <c r="YH88" s="221"/>
      <c r="YI88" s="221"/>
      <c r="YJ88" s="221"/>
      <c r="YK88" s="221"/>
      <c r="YL88" s="221"/>
      <c r="YM88" s="221"/>
      <c r="YN88" s="221"/>
      <c r="YO88" s="221"/>
      <c r="YP88" s="221"/>
      <c r="YQ88" s="221"/>
      <c r="YR88" s="221"/>
      <c r="YS88" s="221"/>
      <c r="YT88" s="221"/>
      <c r="YU88" s="221"/>
      <c r="YV88" s="221"/>
      <c r="YW88" s="221"/>
      <c r="YX88" s="221"/>
      <c r="YY88" s="221"/>
      <c r="YZ88" s="221"/>
      <c r="ZA88" s="221"/>
      <c r="ZB88" s="221"/>
      <c r="ZC88" s="221"/>
      <c r="ZD88" s="221"/>
      <c r="ZE88" s="221"/>
      <c r="ZF88" s="221"/>
      <c r="ZG88" s="221"/>
      <c r="ZH88" s="221"/>
      <c r="ZI88" s="221"/>
      <c r="ZJ88" s="221"/>
      <c r="ZK88" s="221"/>
      <c r="ZL88" s="221"/>
      <c r="ZM88" s="221"/>
      <c r="ZN88" s="221"/>
      <c r="ZO88" s="221"/>
      <c r="ZP88" s="221"/>
      <c r="ZQ88" s="221"/>
      <c r="ZR88" s="221"/>
      <c r="ZS88" s="221"/>
      <c r="ZT88" s="221"/>
      <c r="ZU88" s="221"/>
      <c r="ZV88" s="221"/>
      <c r="ZW88" s="221"/>
      <c r="ZX88" s="221"/>
      <c r="ZY88" s="221"/>
      <c r="ZZ88" s="221"/>
      <c r="AAA88" s="221"/>
      <c r="AAB88" s="221"/>
      <c r="AAC88" s="221"/>
      <c r="AAD88" s="221"/>
      <c r="AAE88" s="221"/>
      <c r="AAF88" s="221"/>
      <c r="AAG88" s="221"/>
      <c r="AAH88" s="221"/>
      <c r="AAI88" s="221"/>
      <c r="AAJ88" s="221"/>
      <c r="AAK88" s="221"/>
      <c r="AAL88" s="221"/>
      <c r="AAM88" s="221"/>
      <c r="AAN88" s="221"/>
      <c r="AAO88" s="221"/>
      <c r="AAP88" s="221"/>
      <c r="AAQ88" s="221"/>
      <c r="AAR88" s="221"/>
      <c r="AAS88" s="221"/>
      <c r="AAT88" s="221"/>
      <c r="AAU88" s="221"/>
      <c r="AAV88" s="221"/>
      <c r="AAW88" s="221"/>
      <c r="AAX88" s="221"/>
      <c r="AAY88" s="221"/>
      <c r="AAZ88" s="221"/>
      <c r="ABA88" s="221"/>
      <c r="ABB88" s="221"/>
      <c r="ABC88" s="221"/>
      <c r="ABD88" s="221"/>
      <c r="ABE88" s="221"/>
      <c r="ABF88" s="221"/>
      <c r="ABG88" s="221"/>
      <c r="ABH88" s="221"/>
      <c r="ABI88" s="221"/>
      <c r="ABJ88" s="221"/>
      <c r="ABK88" s="221"/>
      <c r="ABL88" s="221"/>
      <c r="ABM88" s="221"/>
      <c r="ABN88" s="221"/>
      <c r="ABO88" s="221"/>
      <c r="ABP88" s="221"/>
      <c r="ABQ88" s="221"/>
      <c r="ABR88" s="221"/>
      <c r="ABS88" s="221"/>
      <c r="ABT88" s="221"/>
      <c r="ABU88" s="221"/>
      <c r="ABV88" s="221"/>
      <c r="ABW88" s="221"/>
      <c r="ABX88" s="221"/>
      <c r="ABY88" s="221"/>
      <c r="ABZ88" s="221"/>
      <c r="ACA88" s="221"/>
      <c r="ACB88" s="221"/>
      <c r="ACC88" s="221"/>
      <c r="ACD88" s="221"/>
      <c r="ACE88" s="221"/>
      <c r="ACF88" s="221"/>
      <c r="ACG88" s="221"/>
      <c r="ACH88" s="221"/>
      <c r="ACI88" s="221"/>
      <c r="ACJ88" s="221"/>
      <c r="ACK88" s="221"/>
      <c r="ACL88" s="221"/>
      <c r="ACM88" s="221"/>
      <c r="ACN88" s="221"/>
      <c r="ACO88" s="221"/>
      <c r="ACP88" s="221"/>
      <c r="ACQ88" s="221"/>
      <c r="ACR88" s="221"/>
      <c r="ACS88" s="221"/>
      <c r="ACT88" s="221"/>
      <c r="ACU88" s="221"/>
      <c r="ACV88" s="221"/>
      <c r="ACW88" s="221"/>
      <c r="ACX88" s="221"/>
      <c r="ACY88" s="221"/>
      <c r="ACZ88" s="221"/>
      <c r="ADA88" s="221"/>
      <c r="ADB88" s="221"/>
      <c r="ADC88" s="221"/>
      <c r="ADD88" s="221"/>
      <c r="ADE88" s="221"/>
      <c r="ADF88" s="221"/>
      <c r="ADG88" s="221"/>
      <c r="ADH88" s="221"/>
      <c r="ADI88" s="221"/>
      <c r="ADJ88" s="221"/>
      <c r="ADK88" s="221"/>
      <c r="ADL88" s="221"/>
      <c r="ADM88" s="221"/>
      <c r="ADN88" s="221"/>
      <c r="ADO88" s="221"/>
      <c r="ADP88" s="221"/>
      <c r="ADQ88" s="221"/>
      <c r="ADR88" s="221"/>
      <c r="ADS88" s="221"/>
      <c r="ADT88" s="221"/>
      <c r="ADU88" s="221"/>
      <c r="ADV88" s="221"/>
      <c r="ADW88" s="221"/>
      <c r="ADX88" s="221"/>
      <c r="ADY88" s="221"/>
      <c r="ADZ88" s="221"/>
      <c r="AEA88" s="221"/>
      <c r="AEB88" s="221"/>
      <c r="AEC88" s="221"/>
      <c r="AED88" s="221"/>
      <c r="AEE88" s="221"/>
      <c r="AEF88" s="221"/>
      <c r="AEG88" s="221"/>
      <c r="AEH88" s="221"/>
      <c r="AEI88" s="221"/>
      <c r="AEJ88" s="221"/>
      <c r="AEK88" s="221"/>
      <c r="AEL88" s="221"/>
      <c r="AEM88" s="221"/>
      <c r="AEN88" s="221"/>
      <c r="AEO88" s="221"/>
      <c r="AEP88" s="221"/>
      <c r="AEQ88" s="221"/>
      <c r="AER88" s="221"/>
      <c r="AES88" s="221"/>
      <c r="AET88" s="221"/>
      <c r="AEU88" s="221"/>
      <c r="AEV88" s="221"/>
      <c r="AEW88" s="221"/>
      <c r="AEX88" s="221"/>
      <c r="AEY88" s="221"/>
      <c r="AEZ88" s="221"/>
      <c r="AFA88" s="221"/>
      <c r="AFB88" s="221"/>
      <c r="AFC88" s="221"/>
      <c r="AFD88" s="221"/>
      <c r="AFE88" s="221"/>
      <c r="AFF88" s="221"/>
      <c r="AFG88" s="221"/>
      <c r="AFH88" s="221"/>
      <c r="AFI88" s="221"/>
      <c r="AFJ88" s="221"/>
      <c r="AFK88" s="221"/>
      <c r="AFL88" s="221"/>
      <c r="AFM88" s="221"/>
      <c r="AFN88" s="221"/>
      <c r="AFO88" s="221"/>
      <c r="AFP88" s="221"/>
      <c r="AFQ88" s="221"/>
      <c r="AFR88" s="221"/>
      <c r="AFS88" s="221"/>
      <c r="AFT88" s="221"/>
      <c r="AFU88" s="221"/>
      <c r="AFV88" s="221"/>
      <c r="AFW88" s="221"/>
      <c r="AFX88" s="221"/>
      <c r="AFY88" s="221"/>
      <c r="AFZ88" s="221"/>
      <c r="AGA88" s="221"/>
      <c r="AGB88" s="221"/>
      <c r="AGC88" s="221"/>
      <c r="AGD88" s="221"/>
      <c r="AGE88" s="221"/>
      <c r="AGF88" s="221"/>
      <c r="AGG88" s="221"/>
      <c r="AGH88" s="221"/>
      <c r="AGI88" s="221"/>
      <c r="AGJ88" s="221"/>
      <c r="AGK88" s="221"/>
      <c r="AGL88" s="221"/>
      <c r="AGM88" s="221"/>
      <c r="AGN88" s="221"/>
      <c r="AGO88" s="221"/>
      <c r="AGP88" s="221"/>
      <c r="AGQ88" s="221"/>
      <c r="AGR88" s="221"/>
      <c r="AGS88" s="221"/>
      <c r="AGT88" s="221"/>
      <c r="AGU88" s="221"/>
      <c r="AGV88" s="221"/>
      <c r="AGW88" s="221"/>
      <c r="AGX88" s="221"/>
      <c r="AGY88" s="221"/>
      <c r="AGZ88" s="221"/>
      <c r="AHA88" s="221"/>
      <c r="AHB88" s="221"/>
      <c r="AHC88" s="221"/>
      <c r="AHD88" s="221"/>
      <c r="AHE88" s="221"/>
      <c r="AHF88" s="221"/>
      <c r="AHG88" s="221"/>
      <c r="AHH88" s="221"/>
      <c r="AHI88" s="221"/>
      <c r="AHJ88" s="221"/>
      <c r="AHK88" s="221"/>
      <c r="AHL88" s="221"/>
      <c r="AHM88" s="221"/>
      <c r="AHN88" s="221"/>
      <c r="AHO88" s="221"/>
      <c r="AHP88" s="221"/>
      <c r="AHQ88" s="221"/>
      <c r="AHR88" s="221"/>
      <c r="AHS88" s="221"/>
      <c r="AHT88" s="221"/>
      <c r="AHU88" s="221"/>
      <c r="AHV88" s="221"/>
      <c r="AHW88" s="221"/>
      <c r="AHX88" s="221"/>
      <c r="AHY88" s="221"/>
      <c r="AHZ88" s="221"/>
      <c r="AIA88" s="221"/>
      <c r="AIB88" s="221"/>
      <c r="AIC88" s="221"/>
      <c r="AID88" s="221"/>
      <c r="AIE88" s="221"/>
      <c r="AIF88" s="221"/>
      <c r="AIG88" s="221"/>
      <c r="AIH88" s="221"/>
      <c r="AII88" s="221"/>
      <c r="AIJ88" s="221"/>
      <c r="AIK88" s="221"/>
      <c r="AIL88" s="221"/>
      <c r="AIM88" s="221"/>
      <c r="AIN88" s="221"/>
      <c r="AIO88" s="221"/>
      <c r="AIP88" s="221"/>
      <c r="AIQ88" s="221"/>
      <c r="AIR88" s="221"/>
      <c r="AIS88" s="221"/>
      <c r="AIT88" s="221"/>
      <c r="AIU88" s="221"/>
      <c r="AIV88" s="221"/>
      <c r="AIW88" s="221"/>
      <c r="AIX88" s="221"/>
      <c r="AIY88" s="221"/>
      <c r="AIZ88" s="221"/>
      <c r="AJA88" s="221"/>
      <c r="AJB88" s="221"/>
      <c r="AJC88" s="221"/>
      <c r="AJD88" s="221"/>
      <c r="AJE88" s="221"/>
      <c r="AJF88" s="221"/>
      <c r="AJG88" s="221"/>
      <c r="AJH88" s="221"/>
      <c r="AJI88" s="221"/>
      <c r="AJJ88" s="221"/>
      <c r="AJK88" s="221"/>
      <c r="AJL88" s="221"/>
      <c r="AJM88" s="221"/>
      <c r="AJN88" s="221"/>
      <c r="AJO88" s="221"/>
      <c r="AJP88" s="221"/>
      <c r="AJQ88" s="221"/>
      <c r="AJR88" s="221"/>
      <c r="AJS88" s="221"/>
      <c r="AJT88" s="221"/>
      <c r="AJU88" s="221"/>
      <c r="AJV88" s="221"/>
      <c r="AJW88" s="221"/>
      <c r="AJX88" s="221"/>
      <c r="AJY88" s="221"/>
      <c r="AJZ88" s="221"/>
      <c r="AKA88" s="221"/>
      <c r="AKB88" s="221"/>
      <c r="AKC88" s="221"/>
      <c r="AKD88" s="221"/>
      <c r="AKE88" s="221"/>
      <c r="AKF88" s="221"/>
      <c r="AKG88" s="221"/>
      <c r="AKH88" s="221"/>
      <c r="AKI88" s="221"/>
      <c r="AKJ88" s="221"/>
      <c r="AKK88" s="221"/>
      <c r="AKL88" s="221"/>
      <c r="AKM88" s="221"/>
      <c r="AKN88" s="221"/>
      <c r="AKO88" s="221"/>
      <c r="AKP88" s="221"/>
      <c r="AKQ88" s="221"/>
      <c r="AKR88" s="221"/>
      <c r="AKS88" s="221"/>
      <c r="AKT88" s="221"/>
      <c r="AKU88" s="221"/>
      <c r="AKV88" s="221"/>
      <c r="AKW88" s="221"/>
      <c r="AKX88" s="221"/>
      <c r="AKY88" s="221"/>
      <c r="AKZ88" s="221"/>
      <c r="ALA88" s="221"/>
      <c r="ALB88" s="221"/>
      <c r="ALC88" s="221"/>
      <c r="ALD88" s="221"/>
      <c r="ALE88" s="221"/>
      <c r="ALF88" s="221"/>
      <c r="ALG88" s="221"/>
      <c r="ALH88" s="221"/>
      <c r="ALI88" s="221"/>
      <c r="ALJ88" s="221"/>
      <c r="ALK88" s="221"/>
      <c r="ALL88" s="221"/>
      <c r="ALM88" s="221"/>
      <c r="ALN88" s="221"/>
      <c r="ALO88" s="221"/>
      <c r="ALP88" s="221"/>
      <c r="ALQ88" s="221"/>
      <c r="ALR88" s="221"/>
      <c r="ALS88" s="221"/>
      <c r="ALT88" s="221"/>
      <c r="ALU88" s="221"/>
      <c r="ALV88" s="221"/>
      <c r="ALW88" s="221"/>
      <c r="ALX88" s="221"/>
      <c r="ALY88" s="221"/>
      <c r="ALZ88" s="221"/>
      <c r="AMA88" s="221"/>
      <c r="AMB88" s="221"/>
      <c r="AMC88" s="221"/>
      <c r="AMD88" s="221"/>
      <c r="AME88" s="221"/>
      <c r="AMF88" s="221"/>
      <c r="AMG88" s="221"/>
      <c r="AMH88" s="221"/>
      <c r="AMI88" s="221"/>
      <c r="AMJ88" s="221"/>
      <c r="AMK88" s="221"/>
    </row>
    <row r="89" spans="1:1025" s="225" customFormat="1" x14ac:dyDescent="0.25">
      <c r="A89" s="221" t="s">
        <v>369</v>
      </c>
      <c r="B89" s="221" t="s">
        <v>395</v>
      </c>
      <c r="C89" s="227" t="str">
        <f>'common foods'!$D$189</f>
        <v>10123</v>
      </c>
      <c r="D89" s="223">
        <v>1090</v>
      </c>
      <c r="E89" s="223">
        <v>13.3</v>
      </c>
      <c r="F89" s="223">
        <v>5.6</v>
      </c>
      <c r="G89" s="223">
        <v>21.4</v>
      </c>
      <c r="H89" s="223">
        <v>4.0999999999999996</v>
      </c>
      <c r="I89" s="223">
        <v>1.2</v>
      </c>
      <c r="J89" s="223">
        <v>13.6</v>
      </c>
      <c r="K89" s="223">
        <v>760</v>
      </c>
      <c r="L89" s="221" t="s">
        <v>432</v>
      </c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  <c r="AA89" s="221"/>
      <c r="AB89" s="221"/>
      <c r="AC89" s="221"/>
      <c r="AD89" s="221"/>
      <c r="AE89" s="221"/>
      <c r="AF89" s="221"/>
      <c r="AG89" s="221"/>
      <c r="AH89" s="221"/>
      <c r="AI89" s="221"/>
      <c r="AJ89" s="221"/>
      <c r="AK89" s="221"/>
      <c r="AL89" s="221"/>
      <c r="AM89" s="221"/>
      <c r="AN89" s="221"/>
      <c r="AO89" s="221"/>
      <c r="AP89" s="221"/>
      <c r="AQ89" s="221"/>
      <c r="AR89" s="221"/>
      <c r="AS89" s="221"/>
      <c r="AT89" s="221"/>
      <c r="AU89" s="221"/>
      <c r="AV89" s="221"/>
      <c r="AW89" s="221"/>
      <c r="AX89" s="221"/>
      <c r="AY89" s="221"/>
      <c r="AZ89" s="221"/>
      <c r="BA89" s="221"/>
      <c r="BB89" s="221"/>
      <c r="BC89" s="221"/>
      <c r="BD89" s="221"/>
      <c r="BE89" s="221"/>
      <c r="BF89" s="221"/>
      <c r="BG89" s="221"/>
      <c r="BH89" s="221"/>
      <c r="BI89" s="221"/>
      <c r="BJ89" s="221"/>
      <c r="BK89" s="221"/>
      <c r="BL89" s="221"/>
      <c r="BM89" s="221"/>
      <c r="BN89" s="221"/>
      <c r="BO89" s="221"/>
      <c r="BP89" s="221"/>
      <c r="BQ89" s="221"/>
      <c r="BR89" s="221"/>
      <c r="BS89" s="221"/>
      <c r="BT89" s="221"/>
      <c r="BU89" s="221"/>
      <c r="BV89" s="221"/>
      <c r="BW89" s="221"/>
      <c r="BX89" s="221"/>
      <c r="BY89" s="221"/>
      <c r="BZ89" s="221"/>
      <c r="CA89" s="221"/>
      <c r="CB89" s="221"/>
      <c r="CC89" s="221"/>
      <c r="CD89" s="221"/>
      <c r="CE89" s="221"/>
      <c r="CF89" s="221"/>
      <c r="CG89" s="221"/>
      <c r="CH89" s="221"/>
      <c r="CI89" s="221"/>
      <c r="CJ89" s="221"/>
      <c r="CK89" s="221"/>
      <c r="CL89" s="221"/>
      <c r="CM89" s="221"/>
      <c r="CN89" s="221"/>
      <c r="CO89" s="221"/>
      <c r="CP89" s="221"/>
      <c r="CQ89" s="221"/>
      <c r="CR89" s="221"/>
      <c r="CS89" s="221"/>
      <c r="CT89" s="221"/>
      <c r="CU89" s="221"/>
      <c r="CV89" s="221"/>
      <c r="CW89" s="221"/>
      <c r="CX89" s="221"/>
      <c r="CY89" s="221"/>
      <c r="CZ89" s="221"/>
      <c r="DA89" s="221"/>
      <c r="DB89" s="221"/>
      <c r="DC89" s="221"/>
      <c r="DD89" s="221"/>
      <c r="DE89" s="221"/>
      <c r="DF89" s="221"/>
      <c r="DG89" s="221"/>
      <c r="DH89" s="221"/>
      <c r="DI89" s="221"/>
      <c r="DJ89" s="221"/>
      <c r="DK89" s="221"/>
      <c r="DL89" s="221"/>
      <c r="DM89" s="221"/>
      <c r="DN89" s="221"/>
      <c r="DO89" s="221"/>
      <c r="DP89" s="221"/>
      <c r="DQ89" s="221"/>
      <c r="DR89" s="221"/>
      <c r="DS89" s="221"/>
      <c r="DT89" s="221"/>
      <c r="DU89" s="221"/>
      <c r="DV89" s="221"/>
      <c r="DW89" s="221"/>
      <c r="DX89" s="221"/>
      <c r="DY89" s="221"/>
      <c r="DZ89" s="221"/>
      <c r="EA89" s="221"/>
      <c r="EB89" s="221"/>
      <c r="EC89" s="221"/>
      <c r="ED89" s="221"/>
      <c r="EE89" s="221"/>
      <c r="EF89" s="221"/>
      <c r="EG89" s="221"/>
      <c r="EH89" s="221"/>
      <c r="EI89" s="221"/>
      <c r="EJ89" s="221"/>
      <c r="EK89" s="221"/>
      <c r="EL89" s="221"/>
      <c r="EM89" s="221"/>
      <c r="EN89" s="221"/>
      <c r="EO89" s="221"/>
      <c r="EP89" s="221"/>
      <c r="EQ89" s="221"/>
      <c r="ER89" s="221"/>
      <c r="ES89" s="221"/>
      <c r="ET89" s="221"/>
      <c r="EU89" s="221"/>
      <c r="EV89" s="221"/>
      <c r="EW89" s="221"/>
      <c r="EX89" s="221"/>
      <c r="EY89" s="221"/>
      <c r="EZ89" s="221"/>
      <c r="FA89" s="221"/>
      <c r="FB89" s="221"/>
      <c r="FC89" s="221"/>
      <c r="FD89" s="221"/>
      <c r="FE89" s="221"/>
      <c r="FF89" s="221"/>
      <c r="FG89" s="221"/>
      <c r="FH89" s="221"/>
      <c r="FI89" s="221"/>
      <c r="FJ89" s="221"/>
      <c r="FK89" s="221"/>
      <c r="FL89" s="221"/>
      <c r="FM89" s="221"/>
      <c r="FN89" s="221"/>
      <c r="FO89" s="221"/>
      <c r="FP89" s="221"/>
      <c r="FQ89" s="221"/>
      <c r="FR89" s="221"/>
      <c r="FS89" s="221"/>
      <c r="FT89" s="221"/>
      <c r="FU89" s="221"/>
      <c r="FV89" s="221"/>
      <c r="FW89" s="221"/>
      <c r="FX89" s="221"/>
      <c r="FY89" s="221"/>
      <c r="FZ89" s="221"/>
      <c r="GA89" s="221"/>
      <c r="GB89" s="221"/>
      <c r="GC89" s="221"/>
      <c r="GD89" s="221"/>
      <c r="GE89" s="221"/>
      <c r="GF89" s="221"/>
      <c r="GG89" s="221"/>
      <c r="GH89" s="221"/>
      <c r="GI89" s="221"/>
      <c r="GJ89" s="221"/>
      <c r="GK89" s="221"/>
      <c r="GL89" s="221"/>
      <c r="GM89" s="221"/>
      <c r="GN89" s="221"/>
      <c r="GO89" s="221"/>
      <c r="GP89" s="221"/>
      <c r="GQ89" s="221"/>
      <c r="GR89" s="221"/>
      <c r="GS89" s="221"/>
      <c r="GT89" s="221"/>
      <c r="GU89" s="221"/>
      <c r="GV89" s="221"/>
      <c r="GW89" s="221"/>
      <c r="GX89" s="221"/>
      <c r="GY89" s="221"/>
      <c r="GZ89" s="221"/>
      <c r="HA89" s="221"/>
      <c r="HB89" s="221"/>
      <c r="HC89" s="221"/>
      <c r="HD89" s="221"/>
      <c r="HE89" s="221"/>
      <c r="HF89" s="221"/>
      <c r="HG89" s="221"/>
      <c r="HH89" s="221"/>
      <c r="HI89" s="221"/>
      <c r="HJ89" s="221"/>
      <c r="HK89" s="221"/>
      <c r="HL89" s="221"/>
      <c r="HM89" s="221"/>
      <c r="HN89" s="221"/>
      <c r="HO89" s="221"/>
      <c r="HP89" s="221"/>
      <c r="HQ89" s="221"/>
      <c r="HR89" s="221"/>
      <c r="HS89" s="221"/>
      <c r="HT89" s="221"/>
      <c r="HU89" s="221"/>
      <c r="HV89" s="221"/>
      <c r="HW89" s="221"/>
      <c r="HX89" s="221"/>
      <c r="HY89" s="221"/>
      <c r="HZ89" s="221"/>
      <c r="IA89" s="221"/>
      <c r="IB89" s="221"/>
      <c r="IC89" s="221"/>
      <c r="ID89" s="221"/>
      <c r="IE89" s="221"/>
      <c r="IF89" s="221"/>
      <c r="IG89" s="221"/>
      <c r="IH89" s="221"/>
      <c r="II89" s="221"/>
      <c r="IJ89" s="221"/>
      <c r="IK89" s="221"/>
      <c r="IL89" s="221"/>
      <c r="IM89" s="221"/>
      <c r="IN89" s="221"/>
      <c r="IO89" s="221"/>
      <c r="IP89" s="221"/>
      <c r="IQ89" s="221"/>
      <c r="IR89" s="221"/>
      <c r="IS89" s="221"/>
      <c r="IT89" s="221"/>
      <c r="IU89" s="221"/>
      <c r="IV89" s="221"/>
      <c r="IW89" s="221"/>
      <c r="IX89" s="221"/>
      <c r="IY89" s="221"/>
      <c r="IZ89" s="221"/>
      <c r="JA89" s="221"/>
      <c r="JB89" s="221"/>
      <c r="JC89" s="221"/>
      <c r="JD89" s="221"/>
      <c r="JE89" s="221"/>
      <c r="JF89" s="221"/>
      <c r="JG89" s="221"/>
      <c r="JH89" s="221"/>
      <c r="JI89" s="221"/>
      <c r="JJ89" s="221"/>
      <c r="JK89" s="221"/>
      <c r="JL89" s="221"/>
      <c r="JM89" s="221"/>
      <c r="JN89" s="221"/>
      <c r="JO89" s="221"/>
      <c r="JP89" s="221"/>
      <c r="JQ89" s="221"/>
      <c r="JR89" s="221"/>
      <c r="JS89" s="221"/>
      <c r="JT89" s="221"/>
      <c r="JU89" s="221"/>
      <c r="JV89" s="221"/>
      <c r="JW89" s="221"/>
      <c r="JX89" s="221"/>
      <c r="JY89" s="221"/>
      <c r="JZ89" s="221"/>
      <c r="KA89" s="221"/>
      <c r="KB89" s="221"/>
      <c r="KC89" s="221"/>
      <c r="KD89" s="221"/>
      <c r="KE89" s="221"/>
      <c r="KF89" s="221"/>
      <c r="KG89" s="221"/>
      <c r="KH89" s="221"/>
      <c r="KI89" s="221"/>
      <c r="KJ89" s="221"/>
      <c r="KK89" s="221"/>
      <c r="KL89" s="221"/>
      <c r="KM89" s="221"/>
      <c r="KN89" s="221"/>
      <c r="KO89" s="221"/>
      <c r="KP89" s="221"/>
      <c r="KQ89" s="221"/>
      <c r="KR89" s="221"/>
      <c r="KS89" s="221"/>
      <c r="KT89" s="221"/>
      <c r="KU89" s="221"/>
      <c r="KV89" s="221"/>
      <c r="KW89" s="221"/>
      <c r="KX89" s="221"/>
      <c r="KY89" s="221"/>
      <c r="KZ89" s="221"/>
      <c r="LA89" s="221"/>
      <c r="LB89" s="221"/>
      <c r="LC89" s="221"/>
      <c r="LD89" s="221"/>
      <c r="LE89" s="221"/>
      <c r="LF89" s="221"/>
      <c r="LG89" s="221"/>
      <c r="LH89" s="221"/>
      <c r="LI89" s="221"/>
      <c r="LJ89" s="221"/>
      <c r="LK89" s="221"/>
      <c r="LL89" s="221"/>
      <c r="LM89" s="221"/>
      <c r="LN89" s="221"/>
      <c r="LO89" s="221"/>
      <c r="LP89" s="221"/>
      <c r="LQ89" s="221"/>
      <c r="LR89" s="221"/>
      <c r="LS89" s="221"/>
      <c r="LT89" s="221"/>
      <c r="LU89" s="221"/>
      <c r="LV89" s="221"/>
      <c r="LW89" s="221"/>
      <c r="LX89" s="221"/>
      <c r="LY89" s="221"/>
      <c r="LZ89" s="221"/>
      <c r="MA89" s="221"/>
      <c r="MB89" s="221"/>
      <c r="MC89" s="221"/>
      <c r="MD89" s="221"/>
      <c r="ME89" s="221"/>
      <c r="MF89" s="221"/>
      <c r="MG89" s="221"/>
      <c r="MH89" s="221"/>
      <c r="MI89" s="221"/>
      <c r="MJ89" s="221"/>
      <c r="MK89" s="221"/>
      <c r="ML89" s="221"/>
      <c r="MM89" s="221"/>
      <c r="MN89" s="221"/>
      <c r="MO89" s="221"/>
      <c r="MP89" s="221"/>
      <c r="MQ89" s="221"/>
      <c r="MR89" s="221"/>
      <c r="MS89" s="221"/>
      <c r="MT89" s="221"/>
      <c r="MU89" s="221"/>
      <c r="MV89" s="221"/>
      <c r="MW89" s="221"/>
      <c r="MX89" s="221"/>
      <c r="MY89" s="221"/>
      <c r="MZ89" s="221"/>
      <c r="NA89" s="221"/>
      <c r="NB89" s="221"/>
      <c r="NC89" s="221"/>
      <c r="ND89" s="221"/>
      <c r="NE89" s="221"/>
      <c r="NF89" s="221"/>
      <c r="NG89" s="221"/>
      <c r="NH89" s="221"/>
      <c r="NI89" s="221"/>
      <c r="NJ89" s="221"/>
      <c r="NK89" s="221"/>
      <c r="NL89" s="221"/>
      <c r="NM89" s="221"/>
      <c r="NN89" s="221"/>
      <c r="NO89" s="221"/>
      <c r="NP89" s="221"/>
      <c r="NQ89" s="221"/>
      <c r="NR89" s="221"/>
      <c r="NS89" s="221"/>
      <c r="NT89" s="221"/>
      <c r="NU89" s="221"/>
      <c r="NV89" s="221"/>
      <c r="NW89" s="221"/>
      <c r="NX89" s="221"/>
      <c r="NY89" s="221"/>
      <c r="NZ89" s="221"/>
      <c r="OA89" s="221"/>
      <c r="OB89" s="221"/>
      <c r="OC89" s="221"/>
      <c r="OD89" s="221"/>
      <c r="OE89" s="221"/>
      <c r="OF89" s="221"/>
      <c r="OG89" s="221"/>
      <c r="OH89" s="221"/>
      <c r="OI89" s="221"/>
      <c r="OJ89" s="221"/>
      <c r="OK89" s="221"/>
      <c r="OL89" s="221"/>
      <c r="OM89" s="221"/>
      <c r="ON89" s="221"/>
      <c r="OO89" s="221"/>
      <c r="OP89" s="221"/>
      <c r="OQ89" s="221"/>
      <c r="OR89" s="221"/>
      <c r="OS89" s="221"/>
      <c r="OT89" s="221"/>
      <c r="OU89" s="221"/>
      <c r="OV89" s="221"/>
      <c r="OW89" s="221"/>
      <c r="OX89" s="221"/>
      <c r="OY89" s="221"/>
      <c r="OZ89" s="221"/>
      <c r="PA89" s="221"/>
      <c r="PB89" s="221"/>
      <c r="PC89" s="221"/>
      <c r="PD89" s="221"/>
      <c r="PE89" s="221"/>
      <c r="PF89" s="221"/>
      <c r="PG89" s="221"/>
      <c r="PH89" s="221"/>
      <c r="PI89" s="221"/>
      <c r="PJ89" s="221"/>
      <c r="PK89" s="221"/>
      <c r="PL89" s="221"/>
      <c r="PM89" s="221"/>
      <c r="PN89" s="221"/>
      <c r="PO89" s="221"/>
      <c r="PP89" s="221"/>
      <c r="PQ89" s="221"/>
      <c r="PR89" s="221"/>
      <c r="PS89" s="221"/>
      <c r="PT89" s="221"/>
      <c r="PU89" s="221"/>
      <c r="PV89" s="221"/>
      <c r="PW89" s="221"/>
      <c r="PX89" s="221"/>
      <c r="PY89" s="221"/>
      <c r="PZ89" s="221"/>
      <c r="QA89" s="221"/>
      <c r="QB89" s="221"/>
      <c r="QC89" s="221"/>
      <c r="QD89" s="221"/>
      <c r="QE89" s="221"/>
      <c r="QF89" s="221"/>
      <c r="QG89" s="221"/>
      <c r="QH89" s="221"/>
      <c r="QI89" s="221"/>
      <c r="QJ89" s="221"/>
      <c r="QK89" s="221"/>
      <c r="QL89" s="221"/>
      <c r="QM89" s="221"/>
      <c r="QN89" s="221"/>
      <c r="QO89" s="221"/>
      <c r="QP89" s="221"/>
      <c r="QQ89" s="221"/>
      <c r="QR89" s="221"/>
      <c r="QS89" s="221"/>
      <c r="QT89" s="221"/>
      <c r="QU89" s="221"/>
      <c r="QV89" s="221"/>
      <c r="QW89" s="221"/>
      <c r="QX89" s="221"/>
      <c r="QY89" s="221"/>
      <c r="QZ89" s="221"/>
      <c r="RA89" s="221"/>
      <c r="RB89" s="221"/>
      <c r="RC89" s="221"/>
      <c r="RD89" s="221"/>
      <c r="RE89" s="221"/>
      <c r="RF89" s="221"/>
      <c r="RG89" s="221"/>
      <c r="RH89" s="221"/>
      <c r="RI89" s="221"/>
      <c r="RJ89" s="221"/>
      <c r="RK89" s="221"/>
      <c r="RL89" s="221"/>
      <c r="RM89" s="221"/>
      <c r="RN89" s="221"/>
      <c r="RO89" s="221"/>
      <c r="RP89" s="221"/>
      <c r="RQ89" s="221"/>
      <c r="RR89" s="221"/>
      <c r="RS89" s="221"/>
      <c r="RT89" s="221"/>
      <c r="RU89" s="221"/>
      <c r="RV89" s="221"/>
      <c r="RW89" s="221"/>
      <c r="RX89" s="221"/>
      <c r="RY89" s="221"/>
      <c r="RZ89" s="221"/>
      <c r="SA89" s="221"/>
      <c r="SB89" s="221"/>
      <c r="SC89" s="221"/>
      <c r="SD89" s="221"/>
      <c r="SE89" s="221"/>
      <c r="SF89" s="221"/>
      <c r="SG89" s="221"/>
      <c r="SH89" s="221"/>
      <c r="SI89" s="221"/>
      <c r="SJ89" s="221"/>
      <c r="SK89" s="221"/>
      <c r="SL89" s="221"/>
      <c r="SM89" s="221"/>
      <c r="SN89" s="221"/>
      <c r="SO89" s="221"/>
      <c r="SP89" s="221"/>
      <c r="SQ89" s="221"/>
      <c r="SR89" s="221"/>
      <c r="SS89" s="221"/>
      <c r="ST89" s="221"/>
      <c r="SU89" s="221"/>
      <c r="SV89" s="221"/>
      <c r="SW89" s="221"/>
      <c r="SX89" s="221"/>
      <c r="SY89" s="221"/>
      <c r="SZ89" s="221"/>
      <c r="TA89" s="221"/>
      <c r="TB89" s="221"/>
      <c r="TC89" s="221"/>
      <c r="TD89" s="221"/>
      <c r="TE89" s="221"/>
      <c r="TF89" s="221"/>
      <c r="TG89" s="221"/>
      <c r="TH89" s="221"/>
      <c r="TI89" s="221"/>
      <c r="TJ89" s="221"/>
      <c r="TK89" s="221"/>
      <c r="TL89" s="221"/>
      <c r="TM89" s="221"/>
      <c r="TN89" s="221"/>
      <c r="TO89" s="221"/>
      <c r="TP89" s="221"/>
      <c r="TQ89" s="221"/>
      <c r="TR89" s="221"/>
      <c r="TS89" s="221"/>
      <c r="TT89" s="221"/>
      <c r="TU89" s="221"/>
      <c r="TV89" s="221"/>
      <c r="TW89" s="221"/>
      <c r="TX89" s="221"/>
      <c r="TY89" s="221"/>
      <c r="TZ89" s="221"/>
      <c r="UA89" s="221"/>
      <c r="UB89" s="221"/>
      <c r="UC89" s="221"/>
      <c r="UD89" s="221"/>
      <c r="UE89" s="221"/>
      <c r="UF89" s="221"/>
      <c r="UG89" s="221"/>
      <c r="UH89" s="221"/>
      <c r="UI89" s="221"/>
      <c r="UJ89" s="221"/>
      <c r="UK89" s="221"/>
      <c r="UL89" s="221"/>
      <c r="UM89" s="221"/>
      <c r="UN89" s="221"/>
      <c r="UO89" s="221"/>
      <c r="UP89" s="221"/>
      <c r="UQ89" s="221"/>
      <c r="UR89" s="221"/>
      <c r="US89" s="221"/>
      <c r="UT89" s="221"/>
      <c r="UU89" s="221"/>
      <c r="UV89" s="221"/>
      <c r="UW89" s="221"/>
      <c r="UX89" s="221"/>
      <c r="UY89" s="221"/>
      <c r="UZ89" s="221"/>
      <c r="VA89" s="221"/>
      <c r="VB89" s="221"/>
      <c r="VC89" s="221"/>
      <c r="VD89" s="221"/>
      <c r="VE89" s="221"/>
      <c r="VF89" s="221"/>
      <c r="VG89" s="221"/>
      <c r="VH89" s="221"/>
      <c r="VI89" s="221"/>
      <c r="VJ89" s="221"/>
      <c r="VK89" s="221"/>
      <c r="VL89" s="221"/>
      <c r="VM89" s="221"/>
      <c r="VN89" s="221"/>
      <c r="VO89" s="221"/>
      <c r="VP89" s="221"/>
      <c r="VQ89" s="221"/>
      <c r="VR89" s="221"/>
      <c r="VS89" s="221"/>
      <c r="VT89" s="221"/>
      <c r="VU89" s="221"/>
      <c r="VV89" s="221"/>
      <c r="VW89" s="221"/>
      <c r="VX89" s="221"/>
      <c r="VY89" s="221"/>
      <c r="VZ89" s="221"/>
      <c r="WA89" s="221"/>
      <c r="WB89" s="221"/>
      <c r="WC89" s="221"/>
      <c r="WD89" s="221"/>
      <c r="WE89" s="221"/>
      <c r="WF89" s="221"/>
      <c r="WG89" s="221"/>
      <c r="WH89" s="221"/>
      <c r="WI89" s="221"/>
      <c r="WJ89" s="221"/>
      <c r="WK89" s="221"/>
      <c r="WL89" s="221"/>
      <c r="WM89" s="221"/>
      <c r="WN89" s="221"/>
      <c r="WO89" s="221"/>
      <c r="WP89" s="221"/>
      <c r="WQ89" s="221"/>
      <c r="WR89" s="221"/>
      <c r="WS89" s="221"/>
      <c r="WT89" s="221"/>
      <c r="WU89" s="221"/>
      <c r="WV89" s="221"/>
      <c r="WW89" s="221"/>
      <c r="WX89" s="221"/>
      <c r="WY89" s="221"/>
      <c r="WZ89" s="221"/>
      <c r="XA89" s="221"/>
      <c r="XB89" s="221"/>
      <c r="XC89" s="221"/>
      <c r="XD89" s="221"/>
      <c r="XE89" s="221"/>
      <c r="XF89" s="221"/>
      <c r="XG89" s="221"/>
      <c r="XH89" s="221"/>
      <c r="XI89" s="221"/>
      <c r="XJ89" s="221"/>
      <c r="XK89" s="221"/>
      <c r="XL89" s="221"/>
      <c r="XM89" s="221"/>
      <c r="XN89" s="221"/>
      <c r="XO89" s="221"/>
      <c r="XP89" s="221"/>
      <c r="XQ89" s="221"/>
      <c r="XR89" s="221"/>
      <c r="XS89" s="221"/>
      <c r="XT89" s="221"/>
      <c r="XU89" s="221"/>
      <c r="XV89" s="221"/>
      <c r="XW89" s="221"/>
      <c r="XX89" s="221"/>
      <c r="XY89" s="221"/>
      <c r="XZ89" s="221"/>
      <c r="YA89" s="221"/>
      <c r="YB89" s="221"/>
      <c r="YC89" s="221"/>
      <c r="YD89" s="221"/>
      <c r="YE89" s="221"/>
      <c r="YF89" s="221"/>
      <c r="YG89" s="221"/>
      <c r="YH89" s="221"/>
      <c r="YI89" s="221"/>
      <c r="YJ89" s="221"/>
      <c r="YK89" s="221"/>
      <c r="YL89" s="221"/>
      <c r="YM89" s="221"/>
      <c r="YN89" s="221"/>
      <c r="YO89" s="221"/>
      <c r="YP89" s="221"/>
      <c r="YQ89" s="221"/>
      <c r="YR89" s="221"/>
      <c r="YS89" s="221"/>
      <c r="YT89" s="221"/>
      <c r="YU89" s="221"/>
      <c r="YV89" s="221"/>
      <c r="YW89" s="221"/>
      <c r="YX89" s="221"/>
      <c r="YY89" s="221"/>
      <c r="YZ89" s="221"/>
      <c r="ZA89" s="221"/>
      <c r="ZB89" s="221"/>
      <c r="ZC89" s="221"/>
      <c r="ZD89" s="221"/>
      <c r="ZE89" s="221"/>
      <c r="ZF89" s="221"/>
      <c r="ZG89" s="221"/>
      <c r="ZH89" s="221"/>
      <c r="ZI89" s="221"/>
      <c r="ZJ89" s="221"/>
      <c r="ZK89" s="221"/>
      <c r="ZL89" s="221"/>
      <c r="ZM89" s="221"/>
      <c r="ZN89" s="221"/>
      <c r="ZO89" s="221"/>
      <c r="ZP89" s="221"/>
      <c r="ZQ89" s="221"/>
      <c r="ZR89" s="221"/>
      <c r="ZS89" s="221"/>
      <c r="ZT89" s="221"/>
      <c r="ZU89" s="221"/>
      <c r="ZV89" s="221"/>
      <c r="ZW89" s="221"/>
      <c r="ZX89" s="221"/>
      <c r="ZY89" s="221"/>
      <c r="ZZ89" s="221"/>
      <c r="AAA89" s="221"/>
      <c r="AAB89" s="221"/>
      <c r="AAC89" s="221"/>
      <c r="AAD89" s="221"/>
      <c r="AAE89" s="221"/>
      <c r="AAF89" s="221"/>
      <c r="AAG89" s="221"/>
      <c r="AAH89" s="221"/>
      <c r="AAI89" s="221"/>
      <c r="AAJ89" s="221"/>
      <c r="AAK89" s="221"/>
      <c r="AAL89" s="221"/>
      <c r="AAM89" s="221"/>
      <c r="AAN89" s="221"/>
      <c r="AAO89" s="221"/>
      <c r="AAP89" s="221"/>
      <c r="AAQ89" s="221"/>
      <c r="AAR89" s="221"/>
      <c r="AAS89" s="221"/>
      <c r="AAT89" s="221"/>
      <c r="AAU89" s="221"/>
      <c r="AAV89" s="221"/>
      <c r="AAW89" s="221"/>
      <c r="AAX89" s="221"/>
      <c r="AAY89" s="221"/>
      <c r="AAZ89" s="221"/>
      <c r="ABA89" s="221"/>
      <c r="ABB89" s="221"/>
      <c r="ABC89" s="221"/>
      <c r="ABD89" s="221"/>
      <c r="ABE89" s="221"/>
      <c r="ABF89" s="221"/>
      <c r="ABG89" s="221"/>
      <c r="ABH89" s="221"/>
      <c r="ABI89" s="221"/>
      <c r="ABJ89" s="221"/>
      <c r="ABK89" s="221"/>
      <c r="ABL89" s="221"/>
      <c r="ABM89" s="221"/>
      <c r="ABN89" s="221"/>
      <c r="ABO89" s="221"/>
      <c r="ABP89" s="221"/>
      <c r="ABQ89" s="221"/>
      <c r="ABR89" s="221"/>
      <c r="ABS89" s="221"/>
      <c r="ABT89" s="221"/>
      <c r="ABU89" s="221"/>
      <c r="ABV89" s="221"/>
      <c r="ABW89" s="221"/>
      <c r="ABX89" s="221"/>
      <c r="ABY89" s="221"/>
      <c r="ABZ89" s="221"/>
      <c r="ACA89" s="221"/>
      <c r="ACB89" s="221"/>
      <c r="ACC89" s="221"/>
      <c r="ACD89" s="221"/>
      <c r="ACE89" s="221"/>
      <c r="ACF89" s="221"/>
      <c r="ACG89" s="221"/>
      <c r="ACH89" s="221"/>
      <c r="ACI89" s="221"/>
      <c r="ACJ89" s="221"/>
      <c r="ACK89" s="221"/>
      <c r="ACL89" s="221"/>
      <c r="ACM89" s="221"/>
      <c r="ACN89" s="221"/>
      <c r="ACO89" s="221"/>
      <c r="ACP89" s="221"/>
      <c r="ACQ89" s="221"/>
      <c r="ACR89" s="221"/>
      <c r="ACS89" s="221"/>
      <c r="ACT89" s="221"/>
      <c r="ACU89" s="221"/>
      <c r="ACV89" s="221"/>
      <c r="ACW89" s="221"/>
      <c r="ACX89" s="221"/>
      <c r="ACY89" s="221"/>
      <c r="ACZ89" s="221"/>
      <c r="ADA89" s="221"/>
      <c r="ADB89" s="221"/>
      <c r="ADC89" s="221"/>
      <c r="ADD89" s="221"/>
      <c r="ADE89" s="221"/>
      <c r="ADF89" s="221"/>
      <c r="ADG89" s="221"/>
      <c r="ADH89" s="221"/>
      <c r="ADI89" s="221"/>
      <c r="ADJ89" s="221"/>
      <c r="ADK89" s="221"/>
      <c r="ADL89" s="221"/>
      <c r="ADM89" s="221"/>
      <c r="ADN89" s="221"/>
      <c r="ADO89" s="221"/>
      <c r="ADP89" s="221"/>
      <c r="ADQ89" s="221"/>
      <c r="ADR89" s="221"/>
      <c r="ADS89" s="221"/>
      <c r="ADT89" s="221"/>
      <c r="ADU89" s="221"/>
      <c r="ADV89" s="221"/>
      <c r="ADW89" s="221"/>
      <c r="ADX89" s="221"/>
      <c r="ADY89" s="221"/>
      <c r="ADZ89" s="221"/>
      <c r="AEA89" s="221"/>
      <c r="AEB89" s="221"/>
      <c r="AEC89" s="221"/>
      <c r="AED89" s="221"/>
      <c r="AEE89" s="221"/>
      <c r="AEF89" s="221"/>
      <c r="AEG89" s="221"/>
      <c r="AEH89" s="221"/>
      <c r="AEI89" s="221"/>
      <c r="AEJ89" s="221"/>
      <c r="AEK89" s="221"/>
      <c r="AEL89" s="221"/>
      <c r="AEM89" s="221"/>
      <c r="AEN89" s="221"/>
      <c r="AEO89" s="221"/>
      <c r="AEP89" s="221"/>
      <c r="AEQ89" s="221"/>
      <c r="AER89" s="221"/>
      <c r="AES89" s="221"/>
      <c r="AET89" s="221"/>
      <c r="AEU89" s="221"/>
      <c r="AEV89" s="221"/>
      <c r="AEW89" s="221"/>
      <c r="AEX89" s="221"/>
      <c r="AEY89" s="221"/>
      <c r="AEZ89" s="221"/>
      <c r="AFA89" s="221"/>
      <c r="AFB89" s="221"/>
      <c r="AFC89" s="221"/>
      <c r="AFD89" s="221"/>
      <c r="AFE89" s="221"/>
      <c r="AFF89" s="221"/>
      <c r="AFG89" s="221"/>
      <c r="AFH89" s="221"/>
      <c r="AFI89" s="221"/>
      <c r="AFJ89" s="221"/>
      <c r="AFK89" s="221"/>
      <c r="AFL89" s="221"/>
      <c r="AFM89" s="221"/>
      <c r="AFN89" s="221"/>
      <c r="AFO89" s="221"/>
      <c r="AFP89" s="221"/>
      <c r="AFQ89" s="221"/>
      <c r="AFR89" s="221"/>
      <c r="AFS89" s="221"/>
      <c r="AFT89" s="221"/>
      <c r="AFU89" s="221"/>
      <c r="AFV89" s="221"/>
      <c r="AFW89" s="221"/>
      <c r="AFX89" s="221"/>
      <c r="AFY89" s="221"/>
      <c r="AFZ89" s="221"/>
      <c r="AGA89" s="221"/>
      <c r="AGB89" s="221"/>
      <c r="AGC89" s="221"/>
      <c r="AGD89" s="221"/>
      <c r="AGE89" s="221"/>
      <c r="AGF89" s="221"/>
      <c r="AGG89" s="221"/>
      <c r="AGH89" s="221"/>
      <c r="AGI89" s="221"/>
      <c r="AGJ89" s="221"/>
      <c r="AGK89" s="221"/>
      <c r="AGL89" s="221"/>
      <c r="AGM89" s="221"/>
      <c r="AGN89" s="221"/>
      <c r="AGO89" s="221"/>
      <c r="AGP89" s="221"/>
      <c r="AGQ89" s="221"/>
      <c r="AGR89" s="221"/>
      <c r="AGS89" s="221"/>
      <c r="AGT89" s="221"/>
      <c r="AGU89" s="221"/>
      <c r="AGV89" s="221"/>
      <c r="AGW89" s="221"/>
      <c r="AGX89" s="221"/>
      <c r="AGY89" s="221"/>
      <c r="AGZ89" s="221"/>
      <c r="AHA89" s="221"/>
      <c r="AHB89" s="221"/>
      <c r="AHC89" s="221"/>
      <c r="AHD89" s="221"/>
      <c r="AHE89" s="221"/>
      <c r="AHF89" s="221"/>
      <c r="AHG89" s="221"/>
      <c r="AHH89" s="221"/>
      <c r="AHI89" s="221"/>
      <c r="AHJ89" s="221"/>
      <c r="AHK89" s="221"/>
      <c r="AHL89" s="221"/>
      <c r="AHM89" s="221"/>
      <c r="AHN89" s="221"/>
      <c r="AHO89" s="221"/>
      <c r="AHP89" s="221"/>
      <c r="AHQ89" s="221"/>
      <c r="AHR89" s="221"/>
      <c r="AHS89" s="221"/>
      <c r="AHT89" s="221"/>
      <c r="AHU89" s="221"/>
      <c r="AHV89" s="221"/>
      <c r="AHW89" s="221"/>
      <c r="AHX89" s="221"/>
      <c r="AHY89" s="221"/>
      <c r="AHZ89" s="221"/>
      <c r="AIA89" s="221"/>
      <c r="AIB89" s="221"/>
      <c r="AIC89" s="221"/>
      <c r="AID89" s="221"/>
      <c r="AIE89" s="221"/>
      <c r="AIF89" s="221"/>
      <c r="AIG89" s="221"/>
      <c r="AIH89" s="221"/>
      <c r="AII89" s="221"/>
      <c r="AIJ89" s="221"/>
      <c r="AIK89" s="221"/>
      <c r="AIL89" s="221"/>
      <c r="AIM89" s="221"/>
      <c r="AIN89" s="221"/>
      <c r="AIO89" s="221"/>
      <c r="AIP89" s="221"/>
      <c r="AIQ89" s="221"/>
      <c r="AIR89" s="221"/>
      <c r="AIS89" s="221"/>
      <c r="AIT89" s="221"/>
      <c r="AIU89" s="221"/>
      <c r="AIV89" s="221"/>
      <c r="AIW89" s="221"/>
      <c r="AIX89" s="221"/>
      <c r="AIY89" s="221"/>
      <c r="AIZ89" s="221"/>
      <c r="AJA89" s="221"/>
      <c r="AJB89" s="221"/>
      <c r="AJC89" s="221"/>
      <c r="AJD89" s="221"/>
      <c r="AJE89" s="221"/>
      <c r="AJF89" s="221"/>
      <c r="AJG89" s="221"/>
      <c r="AJH89" s="221"/>
      <c r="AJI89" s="221"/>
      <c r="AJJ89" s="221"/>
      <c r="AJK89" s="221"/>
      <c r="AJL89" s="221"/>
      <c r="AJM89" s="221"/>
      <c r="AJN89" s="221"/>
      <c r="AJO89" s="221"/>
      <c r="AJP89" s="221"/>
      <c r="AJQ89" s="221"/>
      <c r="AJR89" s="221"/>
      <c r="AJS89" s="221"/>
      <c r="AJT89" s="221"/>
      <c r="AJU89" s="221"/>
      <c r="AJV89" s="221"/>
      <c r="AJW89" s="221"/>
      <c r="AJX89" s="221"/>
      <c r="AJY89" s="221"/>
      <c r="AJZ89" s="221"/>
      <c r="AKA89" s="221"/>
      <c r="AKB89" s="221"/>
      <c r="AKC89" s="221"/>
      <c r="AKD89" s="221"/>
      <c r="AKE89" s="221"/>
      <c r="AKF89" s="221"/>
      <c r="AKG89" s="221"/>
      <c r="AKH89" s="221"/>
      <c r="AKI89" s="221"/>
      <c r="AKJ89" s="221"/>
      <c r="AKK89" s="221"/>
      <c r="AKL89" s="221"/>
      <c r="AKM89" s="221"/>
      <c r="AKN89" s="221"/>
      <c r="AKO89" s="221"/>
      <c r="AKP89" s="221"/>
      <c r="AKQ89" s="221"/>
      <c r="AKR89" s="221"/>
      <c r="AKS89" s="221"/>
      <c r="AKT89" s="221"/>
      <c r="AKU89" s="221"/>
      <c r="AKV89" s="221"/>
      <c r="AKW89" s="221"/>
      <c r="AKX89" s="221"/>
      <c r="AKY89" s="221"/>
      <c r="AKZ89" s="221"/>
      <c r="ALA89" s="221"/>
      <c r="ALB89" s="221"/>
      <c r="ALC89" s="221"/>
      <c r="ALD89" s="221"/>
      <c r="ALE89" s="221"/>
      <c r="ALF89" s="221"/>
      <c r="ALG89" s="221"/>
      <c r="ALH89" s="221"/>
      <c r="ALI89" s="221"/>
      <c r="ALJ89" s="221"/>
      <c r="ALK89" s="221"/>
      <c r="ALL89" s="221"/>
      <c r="ALM89" s="221"/>
      <c r="ALN89" s="221"/>
      <c r="ALO89" s="221"/>
      <c r="ALP89" s="221"/>
      <c r="ALQ89" s="221"/>
      <c r="ALR89" s="221"/>
      <c r="ALS89" s="221"/>
      <c r="ALT89" s="221"/>
      <c r="ALU89" s="221"/>
      <c r="ALV89" s="221"/>
      <c r="ALW89" s="221"/>
      <c r="ALX89" s="221"/>
      <c r="ALY89" s="221"/>
      <c r="ALZ89" s="221"/>
      <c r="AMA89" s="221"/>
      <c r="AMB89" s="221"/>
      <c r="AMC89" s="221"/>
      <c r="AMD89" s="221"/>
      <c r="AME89" s="221"/>
      <c r="AMF89" s="221"/>
      <c r="AMG89" s="221"/>
      <c r="AMH89" s="221"/>
      <c r="AMI89" s="221"/>
      <c r="AMJ89" s="221"/>
      <c r="AMK89" s="221"/>
    </row>
    <row r="90" spans="1:1025" s="225" customFormat="1" x14ac:dyDescent="0.25">
      <c r="A90" s="221" t="s">
        <v>43</v>
      </c>
      <c r="B90" s="221" t="s">
        <v>74</v>
      </c>
      <c r="C90" s="241" t="str">
        <f>'common foods'!$D$31</f>
        <v>02030</v>
      </c>
      <c r="D90" s="227">
        <v>73.28</v>
      </c>
      <c r="E90" s="227">
        <v>0.4</v>
      </c>
      <c r="F90" s="227">
        <v>2.8000000000000001E-2</v>
      </c>
      <c r="G90" s="227">
        <v>2.69</v>
      </c>
      <c r="H90" s="227">
        <v>2.65</v>
      </c>
      <c r="I90" s="227">
        <v>1.2</v>
      </c>
      <c r="J90" s="227">
        <v>0.75</v>
      </c>
      <c r="K90" s="227">
        <v>1</v>
      </c>
      <c r="L90" s="221" t="s">
        <v>433</v>
      </c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1"/>
      <c r="CE90" s="221"/>
      <c r="CF90" s="221"/>
      <c r="CG90" s="221"/>
      <c r="CH90" s="221"/>
      <c r="CI90" s="221"/>
      <c r="CJ90" s="221"/>
      <c r="CK90" s="221"/>
      <c r="CL90" s="221"/>
      <c r="CM90" s="221"/>
      <c r="CN90" s="221"/>
      <c r="CO90" s="221"/>
      <c r="CP90" s="221"/>
      <c r="CQ90" s="221"/>
      <c r="CR90" s="221"/>
      <c r="CS90" s="221"/>
      <c r="CT90" s="221"/>
      <c r="CU90" s="221"/>
      <c r="CV90" s="221"/>
      <c r="CW90" s="221"/>
      <c r="CX90" s="221"/>
      <c r="CY90" s="221"/>
      <c r="CZ90" s="221"/>
      <c r="DA90" s="221"/>
      <c r="DB90" s="221"/>
      <c r="DC90" s="221"/>
      <c r="DD90" s="221"/>
      <c r="DE90" s="221"/>
      <c r="DF90" s="221"/>
      <c r="DG90" s="221"/>
      <c r="DH90" s="221"/>
      <c r="DI90" s="221"/>
      <c r="DJ90" s="221"/>
      <c r="DK90" s="221"/>
      <c r="DL90" s="221"/>
      <c r="DM90" s="221"/>
      <c r="DN90" s="221"/>
      <c r="DO90" s="221"/>
      <c r="DP90" s="221"/>
      <c r="DQ90" s="221"/>
      <c r="DR90" s="221"/>
      <c r="DS90" s="221"/>
      <c r="DT90" s="221"/>
      <c r="DU90" s="221"/>
      <c r="DV90" s="221"/>
      <c r="DW90" s="221"/>
      <c r="DX90" s="221"/>
      <c r="DY90" s="221"/>
      <c r="DZ90" s="221"/>
      <c r="EA90" s="221"/>
      <c r="EB90" s="221"/>
      <c r="EC90" s="221"/>
      <c r="ED90" s="221"/>
      <c r="EE90" s="221"/>
      <c r="EF90" s="221"/>
      <c r="EG90" s="221"/>
      <c r="EH90" s="221"/>
      <c r="EI90" s="221"/>
      <c r="EJ90" s="221"/>
      <c r="EK90" s="221"/>
      <c r="EL90" s="221"/>
      <c r="EM90" s="221"/>
      <c r="EN90" s="221"/>
      <c r="EO90" s="221"/>
      <c r="EP90" s="221"/>
      <c r="EQ90" s="221"/>
      <c r="ER90" s="221"/>
      <c r="ES90" s="221"/>
      <c r="ET90" s="221"/>
      <c r="EU90" s="221"/>
      <c r="EV90" s="221"/>
      <c r="EW90" s="221"/>
      <c r="EX90" s="221"/>
      <c r="EY90" s="221"/>
      <c r="EZ90" s="221"/>
      <c r="FA90" s="221"/>
      <c r="FB90" s="221"/>
      <c r="FC90" s="221"/>
      <c r="FD90" s="221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221"/>
      <c r="GJ90" s="221"/>
      <c r="GK90" s="221"/>
      <c r="GL90" s="221"/>
      <c r="GM90" s="221"/>
      <c r="GN90" s="221"/>
      <c r="GO90" s="221"/>
      <c r="GP90" s="221"/>
      <c r="GQ90" s="221"/>
      <c r="GR90" s="221"/>
      <c r="GS90" s="221"/>
      <c r="GT90" s="221"/>
      <c r="GU90" s="221"/>
      <c r="GV90" s="221"/>
      <c r="GW90" s="221"/>
      <c r="GX90" s="221"/>
      <c r="GY90" s="221"/>
      <c r="GZ90" s="221"/>
      <c r="HA90" s="221"/>
      <c r="HB90" s="221"/>
      <c r="HC90" s="221"/>
      <c r="HD90" s="221"/>
      <c r="HE90" s="221"/>
      <c r="HF90" s="221"/>
      <c r="HG90" s="221"/>
      <c r="HH90" s="221"/>
      <c r="HI90" s="221"/>
      <c r="HJ90" s="221"/>
      <c r="HK90" s="221"/>
      <c r="HL90" s="221"/>
      <c r="HM90" s="221"/>
      <c r="HN90" s="221"/>
      <c r="HO90" s="221"/>
      <c r="HP90" s="221"/>
      <c r="HQ90" s="221"/>
      <c r="HR90" s="221"/>
      <c r="HS90" s="221"/>
      <c r="HT90" s="221"/>
      <c r="HU90" s="221"/>
      <c r="HV90" s="221"/>
      <c r="HW90" s="221"/>
      <c r="HX90" s="221"/>
      <c r="HY90" s="221"/>
      <c r="HZ90" s="221"/>
      <c r="IA90" s="221"/>
      <c r="IB90" s="221"/>
      <c r="IC90" s="221"/>
      <c r="ID90" s="221"/>
      <c r="IE90" s="221"/>
      <c r="IF90" s="221"/>
      <c r="IG90" s="221"/>
      <c r="IH90" s="221"/>
      <c r="II90" s="221"/>
      <c r="IJ90" s="221"/>
      <c r="IK90" s="221"/>
      <c r="IL90" s="221"/>
      <c r="IM90" s="221"/>
      <c r="IN90" s="221"/>
      <c r="IO90" s="221"/>
      <c r="IP90" s="221"/>
      <c r="IQ90" s="221"/>
      <c r="IR90" s="221"/>
      <c r="IS90" s="221"/>
      <c r="IT90" s="221"/>
      <c r="IU90" s="221"/>
      <c r="IV90" s="221"/>
      <c r="IW90" s="221"/>
      <c r="IX90" s="221"/>
      <c r="IY90" s="221"/>
      <c r="IZ90" s="221"/>
      <c r="JA90" s="221"/>
      <c r="JB90" s="221"/>
      <c r="JC90" s="221"/>
      <c r="JD90" s="221"/>
      <c r="JE90" s="221"/>
      <c r="JF90" s="221"/>
      <c r="JG90" s="221"/>
      <c r="JH90" s="221"/>
      <c r="JI90" s="221"/>
      <c r="JJ90" s="221"/>
      <c r="JK90" s="221"/>
      <c r="JL90" s="221"/>
      <c r="JM90" s="221"/>
      <c r="JN90" s="221"/>
      <c r="JO90" s="221"/>
      <c r="JP90" s="221"/>
      <c r="JQ90" s="221"/>
      <c r="JR90" s="221"/>
      <c r="JS90" s="221"/>
      <c r="JT90" s="221"/>
      <c r="JU90" s="221"/>
      <c r="JV90" s="221"/>
      <c r="JW90" s="221"/>
      <c r="JX90" s="221"/>
      <c r="JY90" s="221"/>
      <c r="JZ90" s="221"/>
      <c r="KA90" s="221"/>
      <c r="KB90" s="221"/>
      <c r="KC90" s="221"/>
      <c r="KD90" s="221"/>
      <c r="KE90" s="221"/>
      <c r="KF90" s="221"/>
      <c r="KG90" s="221"/>
      <c r="KH90" s="221"/>
      <c r="KI90" s="221"/>
      <c r="KJ90" s="221"/>
      <c r="KK90" s="221"/>
      <c r="KL90" s="221"/>
      <c r="KM90" s="221"/>
      <c r="KN90" s="221"/>
      <c r="KO90" s="221"/>
      <c r="KP90" s="221"/>
      <c r="KQ90" s="221"/>
      <c r="KR90" s="221"/>
      <c r="KS90" s="221"/>
      <c r="KT90" s="221"/>
      <c r="KU90" s="221"/>
      <c r="KV90" s="221"/>
      <c r="KW90" s="221"/>
      <c r="KX90" s="221"/>
      <c r="KY90" s="221"/>
      <c r="KZ90" s="221"/>
      <c r="LA90" s="221"/>
      <c r="LB90" s="221"/>
      <c r="LC90" s="221"/>
      <c r="LD90" s="221"/>
      <c r="LE90" s="221"/>
      <c r="LF90" s="221"/>
      <c r="LG90" s="221"/>
      <c r="LH90" s="221"/>
      <c r="LI90" s="221"/>
      <c r="LJ90" s="221"/>
      <c r="LK90" s="221"/>
      <c r="LL90" s="221"/>
      <c r="LM90" s="221"/>
      <c r="LN90" s="221"/>
      <c r="LO90" s="221"/>
      <c r="LP90" s="221"/>
      <c r="LQ90" s="221"/>
      <c r="LR90" s="221"/>
      <c r="LS90" s="221"/>
      <c r="LT90" s="221"/>
      <c r="LU90" s="221"/>
      <c r="LV90" s="221"/>
      <c r="LW90" s="221"/>
      <c r="LX90" s="221"/>
      <c r="LY90" s="221"/>
      <c r="LZ90" s="221"/>
      <c r="MA90" s="221"/>
      <c r="MB90" s="221"/>
      <c r="MC90" s="221"/>
      <c r="MD90" s="221"/>
      <c r="ME90" s="221"/>
      <c r="MF90" s="221"/>
      <c r="MG90" s="221"/>
      <c r="MH90" s="221"/>
      <c r="MI90" s="221"/>
      <c r="MJ90" s="221"/>
      <c r="MK90" s="221"/>
      <c r="ML90" s="221"/>
      <c r="MM90" s="221"/>
      <c r="MN90" s="221"/>
      <c r="MO90" s="221"/>
      <c r="MP90" s="221"/>
      <c r="MQ90" s="221"/>
      <c r="MR90" s="221"/>
      <c r="MS90" s="221"/>
      <c r="MT90" s="221"/>
      <c r="MU90" s="221"/>
      <c r="MV90" s="221"/>
      <c r="MW90" s="221"/>
      <c r="MX90" s="221"/>
      <c r="MY90" s="221"/>
      <c r="MZ90" s="221"/>
      <c r="NA90" s="221"/>
      <c r="NB90" s="221"/>
      <c r="NC90" s="221"/>
      <c r="ND90" s="221"/>
      <c r="NE90" s="221"/>
      <c r="NF90" s="221"/>
      <c r="NG90" s="221"/>
      <c r="NH90" s="221"/>
      <c r="NI90" s="221"/>
      <c r="NJ90" s="221"/>
      <c r="NK90" s="221"/>
      <c r="NL90" s="221"/>
      <c r="NM90" s="221"/>
      <c r="NN90" s="221"/>
      <c r="NO90" s="221"/>
      <c r="NP90" s="221"/>
      <c r="NQ90" s="221"/>
      <c r="NR90" s="221"/>
      <c r="NS90" s="221"/>
      <c r="NT90" s="221"/>
      <c r="NU90" s="221"/>
      <c r="NV90" s="221"/>
      <c r="NW90" s="221"/>
      <c r="NX90" s="221"/>
      <c r="NY90" s="221"/>
      <c r="NZ90" s="221"/>
      <c r="OA90" s="221"/>
      <c r="OB90" s="221"/>
      <c r="OC90" s="221"/>
      <c r="OD90" s="221"/>
      <c r="OE90" s="221"/>
      <c r="OF90" s="221"/>
      <c r="OG90" s="221"/>
      <c r="OH90" s="221"/>
      <c r="OI90" s="221"/>
      <c r="OJ90" s="221"/>
      <c r="OK90" s="221"/>
      <c r="OL90" s="221"/>
      <c r="OM90" s="221"/>
      <c r="ON90" s="221"/>
      <c r="OO90" s="221"/>
      <c r="OP90" s="221"/>
      <c r="OQ90" s="221"/>
      <c r="OR90" s="221"/>
      <c r="OS90" s="221"/>
      <c r="OT90" s="221"/>
      <c r="OU90" s="221"/>
      <c r="OV90" s="221"/>
      <c r="OW90" s="221"/>
      <c r="OX90" s="221"/>
      <c r="OY90" s="221"/>
      <c r="OZ90" s="221"/>
      <c r="PA90" s="221"/>
      <c r="PB90" s="221"/>
      <c r="PC90" s="221"/>
      <c r="PD90" s="221"/>
      <c r="PE90" s="221"/>
      <c r="PF90" s="221"/>
      <c r="PG90" s="221"/>
      <c r="PH90" s="221"/>
      <c r="PI90" s="221"/>
      <c r="PJ90" s="221"/>
      <c r="PK90" s="221"/>
      <c r="PL90" s="221"/>
      <c r="PM90" s="221"/>
      <c r="PN90" s="221"/>
      <c r="PO90" s="221"/>
      <c r="PP90" s="221"/>
      <c r="PQ90" s="221"/>
      <c r="PR90" s="221"/>
      <c r="PS90" s="221"/>
      <c r="PT90" s="221"/>
      <c r="PU90" s="221"/>
      <c r="PV90" s="221"/>
      <c r="PW90" s="221"/>
      <c r="PX90" s="221"/>
      <c r="PY90" s="221"/>
      <c r="PZ90" s="221"/>
      <c r="QA90" s="221"/>
      <c r="QB90" s="221"/>
      <c r="QC90" s="221"/>
      <c r="QD90" s="221"/>
      <c r="QE90" s="221"/>
      <c r="QF90" s="221"/>
      <c r="QG90" s="221"/>
      <c r="QH90" s="221"/>
      <c r="QI90" s="221"/>
      <c r="QJ90" s="221"/>
      <c r="QK90" s="221"/>
      <c r="QL90" s="221"/>
      <c r="QM90" s="221"/>
      <c r="QN90" s="221"/>
      <c r="QO90" s="221"/>
      <c r="QP90" s="221"/>
      <c r="QQ90" s="221"/>
      <c r="QR90" s="221"/>
      <c r="QS90" s="221"/>
      <c r="QT90" s="221"/>
      <c r="QU90" s="221"/>
      <c r="QV90" s="221"/>
      <c r="QW90" s="221"/>
      <c r="QX90" s="221"/>
      <c r="QY90" s="221"/>
      <c r="QZ90" s="221"/>
      <c r="RA90" s="221"/>
      <c r="RB90" s="221"/>
      <c r="RC90" s="221"/>
      <c r="RD90" s="221"/>
      <c r="RE90" s="221"/>
      <c r="RF90" s="221"/>
      <c r="RG90" s="221"/>
      <c r="RH90" s="221"/>
      <c r="RI90" s="221"/>
      <c r="RJ90" s="221"/>
      <c r="RK90" s="221"/>
      <c r="RL90" s="221"/>
      <c r="RM90" s="221"/>
      <c r="RN90" s="221"/>
      <c r="RO90" s="221"/>
      <c r="RP90" s="221"/>
      <c r="RQ90" s="221"/>
      <c r="RR90" s="221"/>
      <c r="RS90" s="221"/>
      <c r="RT90" s="221"/>
      <c r="RU90" s="221"/>
      <c r="RV90" s="221"/>
      <c r="RW90" s="221"/>
      <c r="RX90" s="221"/>
      <c r="RY90" s="221"/>
      <c r="RZ90" s="221"/>
      <c r="SA90" s="221"/>
      <c r="SB90" s="221"/>
      <c r="SC90" s="221"/>
      <c r="SD90" s="221"/>
      <c r="SE90" s="221"/>
      <c r="SF90" s="221"/>
      <c r="SG90" s="221"/>
      <c r="SH90" s="221"/>
      <c r="SI90" s="221"/>
      <c r="SJ90" s="221"/>
      <c r="SK90" s="221"/>
      <c r="SL90" s="221"/>
      <c r="SM90" s="221"/>
      <c r="SN90" s="221"/>
      <c r="SO90" s="221"/>
      <c r="SP90" s="221"/>
      <c r="SQ90" s="221"/>
      <c r="SR90" s="221"/>
      <c r="SS90" s="221"/>
      <c r="ST90" s="221"/>
      <c r="SU90" s="221"/>
      <c r="SV90" s="221"/>
      <c r="SW90" s="221"/>
      <c r="SX90" s="221"/>
      <c r="SY90" s="221"/>
      <c r="SZ90" s="221"/>
      <c r="TA90" s="221"/>
      <c r="TB90" s="221"/>
      <c r="TC90" s="221"/>
      <c r="TD90" s="221"/>
      <c r="TE90" s="221"/>
      <c r="TF90" s="221"/>
      <c r="TG90" s="221"/>
      <c r="TH90" s="221"/>
      <c r="TI90" s="221"/>
      <c r="TJ90" s="221"/>
      <c r="TK90" s="221"/>
      <c r="TL90" s="221"/>
      <c r="TM90" s="221"/>
      <c r="TN90" s="221"/>
      <c r="TO90" s="221"/>
      <c r="TP90" s="221"/>
      <c r="TQ90" s="221"/>
      <c r="TR90" s="221"/>
      <c r="TS90" s="221"/>
      <c r="TT90" s="221"/>
      <c r="TU90" s="221"/>
      <c r="TV90" s="221"/>
      <c r="TW90" s="221"/>
      <c r="TX90" s="221"/>
      <c r="TY90" s="221"/>
      <c r="TZ90" s="221"/>
      <c r="UA90" s="221"/>
      <c r="UB90" s="221"/>
      <c r="UC90" s="221"/>
      <c r="UD90" s="221"/>
      <c r="UE90" s="221"/>
      <c r="UF90" s="221"/>
      <c r="UG90" s="221"/>
      <c r="UH90" s="221"/>
      <c r="UI90" s="221"/>
      <c r="UJ90" s="221"/>
      <c r="UK90" s="221"/>
      <c r="UL90" s="221"/>
      <c r="UM90" s="221"/>
      <c r="UN90" s="221"/>
      <c r="UO90" s="221"/>
      <c r="UP90" s="221"/>
      <c r="UQ90" s="221"/>
      <c r="UR90" s="221"/>
      <c r="US90" s="221"/>
      <c r="UT90" s="221"/>
      <c r="UU90" s="221"/>
      <c r="UV90" s="221"/>
      <c r="UW90" s="221"/>
      <c r="UX90" s="221"/>
      <c r="UY90" s="221"/>
      <c r="UZ90" s="221"/>
      <c r="VA90" s="221"/>
      <c r="VB90" s="221"/>
      <c r="VC90" s="221"/>
      <c r="VD90" s="221"/>
      <c r="VE90" s="221"/>
      <c r="VF90" s="221"/>
      <c r="VG90" s="221"/>
      <c r="VH90" s="221"/>
      <c r="VI90" s="221"/>
      <c r="VJ90" s="221"/>
      <c r="VK90" s="221"/>
      <c r="VL90" s="221"/>
      <c r="VM90" s="221"/>
      <c r="VN90" s="221"/>
      <c r="VO90" s="221"/>
      <c r="VP90" s="221"/>
      <c r="VQ90" s="221"/>
      <c r="VR90" s="221"/>
      <c r="VS90" s="221"/>
      <c r="VT90" s="221"/>
      <c r="VU90" s="221"/>
      <c r="VV90" s="221"/>
      <c r="VW90" s="221"/>
      <c r="VX90" s="221"/>
      <c r="VY90" s="221"/>
      <c r="VZ90" s="221"/>
      <c r="WA90" s="221"/>
      <c r="WB90" s="221"/>
      <c r="WC90" s="221"/>
      <c r="WD90" s="221"/>
      <c r="WE90" s="221"/>
      <c r="WF90" s="221"/>
      <c r="WG90" s="221"/>
      <c r="WH90" s="221"/>
      <c r="WI90" s="221"/>
      <c r="WJ90" s="221"/>
      <c r="WK90" s="221"/>
      <c r="WL90" s="221"/>
      <c r="WM90" s="221"/>
      <c r="WN90" s="221"/>
      <c r="WO90" s="221"/>
      <c r="WP90" s="221"/>
      <c r="WQ90" s="221"/>
      <c r="WR90" s="221"/>
      <c r="WS90" s="221"/>
      <c r="WT90" s="221"/>
      <c r="WU90" s="221"/>
      <c r="WV90" s="221"/>
      <c r="WW90" s="221"/>
      <c r="WX90" s="221"/>
      <c r="WY90" s="221"/>
      <c r="WZ90" s="221"/>
      <c r="XA90" s="221"/>
      <c r="XB90" s="221"/>
      <c r="XC90" s="221"/>
      <c r="XD90" s="221"/>
      <c r="XE90" s="221"/>
      <c r="XF90" s="221"/>
      <c r="XG90" s="221"/>
      <c r="XH90" s="221"/>
      <c r="XI90" s="221"/>
      <c r="XJ90" s="221"/>
      <c r="XK90" s="221"/>
      <c r="XL90" s="221"/>
      <c r="XM90" s="221"/>
      <c r="XN90" s="221"/>
      <c r="XO90" s="221"/>
      <c r="XP90" s="221"/>
      <c r="XQ90" s="221"/>
      <c r="XR90" s="221"/>
      <c r="XS90" s="221"/>
      <c r="XT90" s="221"/>
      <c r="XU90" s="221"/>
      <c r="XV90" s="221"/>
      <c r="XW90" s="221"/>
      <c r="XX90" s="221"/>
      <c r="XY90" s="221"/>
      <c r="XZ90" s="221"/>
      <c r="YA90" s="221"/>
      <c r="YB90" s="221"/>
      <c r="YC90" s="221"/>
      <c r="YD90" s="221"/>
      <c r="YE90" s="221"/>
      <c r="YF90" s="221"/>
      <c r="YG90" s="221"/>
      <c r="YH90" s="221"/>
      <c r="YI90" s="221"/>
      <c r="YJ90" s="221"/>
      <c r="YK90" s="221"/>
      <c r="YL90" s="221"/>
      <c r="YM90" s="221"/>
      <c r="YN90" s="221"/>
      <c r="YO90" s="221"/>
      <c r="YP90" s="221"/>
      <c r="YQ90" s="221"/>
      <c r="YR90" s="221"/>
      <c r="YS90" s="221"/>
      <c r="YT90" s="221"/>
      <c r="YU90" s="221"/>
      <c r="YV90" s="221"/>
      <c r="YW90" s="221"/>
      <c r="YX90" s="221"/>
      <c r="YY90" s="221"/>
      <c r="YZ90" s="221"/>
      <c r="ZA90" s="221"/>
      <c r="ZB90" s="221"/>
      <c r="ZC90" s="221"/>
      <c r="ZD90" s="221"/>
      <c r="ZE90" s="221"/>
      <c r="ZF90" s="221"/>
      <c r="ZG90" s="221"/>
      <c r="ZH90" s="221"/>
      <c r="ZI90" s="221"/>
      <c r="ZJ90" s="221"/>
      <c r="ZK90" s="221"/>
      <c r="ZL90" s="221"/>
      <c r="ZM90" s="221"/>
      <c r="ZN90" s="221"/>
      <c r="ZO90" s="221"/>
      <c r="ZP90" s="221"/>
      <c r="ZQ90" s="221"/>
      <c r="ZR90" s="221"/>
      <c r="ZS90" s="221"/>
      <c r="ZT90" s="221"/>
      <c r="ZU90" s="221"/>
      <c r="ZV90" s="221"/>
      <c r="ZW90" s="221"/>
      <c r="ZX90" s="221"/>
      <c r="ZY90" s="221"/>
      <c r="ZZ90" s="221"/>
      <c r="AAA90" s="221"/>
      <c r="AAB90" s="221"/>
      <c r="AAC90" s="221"/>
      <c r="AAD90" s="221"/>
      <c r="AAE90" s="221"/>
      <c r="AAF90" s="221"/>
      <c r="AAG90" s="221"/>
      <c r="AAH90" s="221"/>
      <c r="AAI90" s="221"/>
      <c r="AAJ90" s="221"/>
      <c r="AAK90" s="221"/>
      <c r="AAL90" s="221"/>
      <c r="AAM90" s="221"/>
      <c r="AAN90" s="221"/>
      <c r="AAO90" s="221"/>
      <c r="AAP90" s="221"/>
      <c r="AAQ90" s="221"/>
      <c r="AAR90" s="221"/>
      <c r="AAS90" s="221"/>
      <c r="AAT90" s="221"/>
      <c r="AAU90" s="221"/>
      <c r="AAV90" s="221"/>
      <c r="AAW90" s="221"/>
      <c r="AAX90" s="221"/>
      <c r="AAY90" s="221"/>
      <c r="AAZ90" s="221"/>
      <c r="ABA90" s="221"/>
      <c r="ABB90" s="221"/>
      <c r="ABC90" s="221"/>
      <c r="ABD90" s="221"/>
      <c r="ABE90" s="221"/>
      <c r="ABF90" s="221"/>
      <c r="ABG90" s="221"/>
      <c r="ABH90" s="221"/>
      <c r="ABI90" s="221"/>
      <c r="ABJ90" s="221"/>
      <c r="ABK90" s="221"/>
      <c r="ABL90" s="221"/>
      <c r="ABM90" s="221"/>
      <c r="ABN90" s="221"/>
      <c r="ABO90" s="221"/>
      <c r="ABP90" s="221"/>
      <c r="ABQ90" s="221"/>
      <c r="ABR90" s="221"/>
      <c r="ABS90" s="221"/>
      <c r="ABT90" s="221"/>
      <c r="ABU90" s="221"/>
      <c r="ABV90" s="221"/>
      <c r="ABW90" s="221"/>
      <c r="ABX90" s="221"/>
      <c r="ABY90" s="221"/>
      <c r="ABZ90" s="221"/>
      <c r="ACA90" s="221"/>
      <c r="ACB90" s="221"/>
      <c r="ACC90" s="221"/>
      <c r="ACD90" s="221"/>
      <c r="ACE90" s="221"/>
      <c r="ACF90" s="221"/>
      <c r="ACG90" s="221"/>
      <c r="ACH90" s="221"/>
      <c r="ACI90" s="221"/>
      <c r="ACJ90" s="221"/>
      <c r="ACK90" s="221"/>
      <c r="ACL90" s="221"/>
      <c r="ACM90" s="221"/>
      <c r="ACN90" s="221"/>
      <c r="ACO90" s="221"/>
      <c r="ACP90" s="221"/>
      <c r="ACQ90" s="221"/>
      <c r="ACR90" s="221"/>
      <c r="ACS90" s="221"/>
      <c r="ACT90" s="221"/>
      <c r="ACU90" s="221"/>
      <c r="ACV90" s="221"/>
      <c r="ACW90" s="221"/>
      <c r="ACX90" s="221"/>
      <c r="ACY90" s="221"/>
      <c r="ACZ90" s="221"/>
      <c r="ADA90" s="221"/>
      <c r="ADB90" s="221"/>
      <c r="ADC90" s="221"/>
      <c r="ADD90" s="221"/>
      <c r="ADE90" s="221"/>
      <c r="ADF90" s="221"/>
      <c r="ADG90" s="221"/>
      <c r="ADH90" s="221"/>
      <c r="ADI90" s="221"/>
      <c r="ADJ90" s="221"/>
      <c r="ADK90" s="221"/>
      <c r="ADL90" s="221"/>
      <c r="ADM90" s="221"/>
      <c r="ADN90" s="221"/>
      <c r="ADO90" s="221"/>
      <c r="ADP90" s="221"/>
      <c r="ADQ90" s="221"/>
      <c r="ADR90" s="221"/>
      <c r="ADS90" s="221"/>
      <c r="ADT90" s="221"/>
      <c r="ADU90" s="221"/>
      <c r="ADV90" s="221"/>
      <c r="ADW90" s="221"/>
      <c r="ADX90" s="221"/>
      <c r="ADY90" s="221"/>
      <c r="ADZ90" s="221"/>
      <c r="AEA90" s="221"/>
      <c r="AEB90" s="221"/>
      <c r="AEC90" s="221"/>
      <c r="AED90" s="221"/>
      <c r="AEE90" s="221"/>
      <c r="AEF90" s="221"/>
      <c r="AEG90" s="221"/>
      <c r="AEH90" s="221"/>
      <c r="AEI90" s="221"/>
      <c r="AEJ90" s="221"/>
      <c r="AEK90" s="221"/>
      <c r="AEL90" s="221"/>
      <c r="AEM90" s="221"/>
      <c r="AEN90" s="221"/>
      <c r="AEO90" s="221"/>
      <c r="AEP90" s="221"/>
      <c r="AEQ90" s="221"/>
      <c r="AER90" s="221"/>
      <c r="AES90" s="221"/>
      <c r="AET90" s="221"/>
      <c r="AEU90" s="221"/>
      <c r="AEV90" s="221"/>
      <c r="AEW90" s="221"/>
      <c r="AEX90" s="221"/>
      <c r="AEY90" s="221"/>
      <c r="AEZ90" s="221"/>
      <c r="AFA90" s="221"/>
      <c r="AFB90" s="221"/>
      <c r="AFC90" s="221"/>
      <c r="AFD90" s="221"/>
      <c r="AFE90" s="221"/>
      <c r="AFF90" s="221"/>
      <c r="AFG90" s="221"/>
      <c r="AFH90" s="221"/>
      <c r="AFI90" s="221"/>
      <c r="AFJ90" s="221"/>
      <c r="AFK90" s="221"/>
      <c r="AFL90" s="221"/>
      <c r="AFM90" s="221"/>
      <c r="AFN90" s="221"/>
      <c r="AFO90" s="221"/>
      <c r="AFP90" s="221"/>
      <c r="AFQ90" s="221"/>
      <c r="AFR90" s="221"/>
      <c r="AFS90" s="221"/>
      <c r="AFT90" s="221"/>
      <c r="AFU90" s="221"/>
      <c r="AFV90" s="221"/>
      <c r="AFW90" s="221"/>
      <c r="AFX90" s="221"/>
      <c r="AFY90" s="221"/>
      <c r="AFZ90" s="221"/>
      <c r="AGA90" s="221"/>
      <c r="AGB90" s="221"/>
      <c r="AGC90" s="221"/>
      <c r="AGD90" s="221"/>
      <c r="AGE90" s="221"/>
      <c r="AGF90" s="221"/>
      <c r="AGG90" s="221"/>
      <c r="AGH90" s="221"/>
      <c r="AGI90" s="221"/>
      <c r="AGJ90" s="221"/>
      <c r="AGK90" s="221"/>
      <c r="AGL90" s="221"/>
      <c r="AGM90" s="221"/>
      <c r="AGN90" s="221"/>
      <c r="AGO90" s="221"/>
      <c r="AGP90" s="221"/>
      <c r="AGQ90" s="221"/>
      <c r="AGR90" s="221"/>
      <c r="AGS90" s="221"/>
      <c r="AGT90" s="221"/>
      <c r="AGU90" s="221"/>
      <c r="AGV90" s="221"/>
      <c r="AGW90" s="221"/>
      <c r="AGX90" s="221"/>
      <c r="AGY90" s="221"/>
      <c r="AGZ90" s="221"/>
      <c r="AHA90" s="221"/>
      <c r="AHB90" s="221"/>
      <c r="AHC90" s="221"/>
      <c r="AHD90" s="221"/>
      <c r="AHE90" s="221"/>
      <c r="AHF90" s="221"/>
      <c r="AHG90" s="221"/>
      <c r="AHH90" s="221"/>
      <c r="AHI90" s="221"/>
      <c r="AHJ90" s="221"/>
      <c r="AHK90" s="221"/>
      <c r="AHL90" s="221"/>
      <c r="AHM90" s="221"/>
      <c r="AHN90" s="221"/>
      <c r="AHO90" s="221"/>
      <c r="AHP90" s="221"/>
      <c r="AHQ90" s="221"/>
      <c r="AHR90" s="221"/>
      <c r="AHS90" s="221"/>
      <c r="AHT90" s="221"/>
      <c r="AHU90" s="221"/>
      <c r="AHV90" s="221"/>
      <c r="AHW90" s="221"/>
      <c r="AHX90" s="221"/>
      <c r="AHY90" s="221"/>
      <c r="AHZ90" s="221"/>
      <c r="AIA90" s="221"/>
      <c r="AIB90" s="221"/>
      <c r="AIC90" s="221"/>
      <c r="AID90" s="221"/>
      <c r="AIE90" s="221"/>
      <c r="AIF90" s="221"/>
      <c r="AIG90" s="221"/>
      <c r="AIH90" s="221"/>
      <c r="AII90" s="221"/>
      <c r="AIJ90" s="221"/>
      <c r="AIK90" s="221"/>
      <c r="AIL90" s="221"/>
      <c r="AIM90" s="221"/>
      <c r="AIN90" s="221"/>
      <c r="AIO90" s="221"/>
      <c r="AIP90" s="221"/>
      <c r="AIQ90" s="221"/>
      <c r="AIR90" s="221"/>
      <c r="AIS90" s="221"/>
      <c r="AIT90" s="221"/>
      <c r="AIU90" s="221"/>
      <c r="AIV90" s="221"/>
      <c r="AIW90" s="221"/>
      <c r="AIX90" s="221"/>
      <c r="AIY90" s="221"/>
      <c r="AIZ90" s="221"/>
      <c r="AJA90" s="221"/>
      <c r="AJB90" s="221"/>
      <c r="AJC90" s="221"/>
      <c r="AJD90" s="221"/>
      <c r="AJE90" s="221"/>
      <c r="AJF90" s="221"/>
      <c r="AJG90" s="221"/>
      <c r="AJH90" s="221"/>
      <c r="AJI90" s="221"/>
      <c r="AJJ90" s="221"/>
      <c r="AJK90" s="221"/>
      <c r="AJL90" s="221"/>
      <c r="AJM90" s="221"/>
      <c r="AJN90" s="221"/>
      <c r="AJO90" s="221"/>
      <c r="AJP90" s="221"/>
      <c r="AJQ90" s="221"/>
      <c r="AJR90" s="221"/>
      <c r="AJS90" s="221"/>
      <c r="AJT90" s="221"/>
      <c r="AJU90" s="221"/>
      <c r="AJV90" s="221"/>
      <c r="AJW90" s="221"/>
      <c r="AJX90" s="221"/>
      <c r="AJY90" s="221"/>
      <c r="AJZ90" s="221"/>
      <c r="AKA90" s="221"/>
      <c r="AKB90" s="221"/>
      <c r="AKC90" s="221"/>
      <c r="AKD90" s="221"/>
      <c r="AKE90" s="221"/>
      <c r="AKF90" s="221"/>
      <c r="AKG90" s="221"/>
      <c r="AKH90" s="221"/>
      <c r="AKI90" s="221"/>
      <c r="AKJ90" s="221"/>
      <c r="AKK90" s="221"/>
      <c r="AKL90" s="221"/>
      <c r="AKM90" s="221"/>
      <c r="AKN90" s="221"/>
      <c r="AKO90" s="221"/>
      <c r="AKP90" s="221"/>
      <c r="AKQ90" s="221"/>
      <c r="AKR90" s="221"/>
      <c r="AKS90" s="221"/>
      <c r="AKT90" s="221"/>
      <c r="AKU90" s="221"/>
      <c r="AKV90" s="221"/>
      <c r="AKW90" s="221"/>
      <c r="AKX90" s="221"/>
      <c r="AKY90" s="221"/>
      <c r="AKZ90" s="221"/>
      <c r="ALA90" s="221"/>
      <c r="ALB90" s="221"/>
      <c r="ALC90" s="221"/>
      <c r="ALD90" s="221"/>
      <c r="ALE90" s="221"/>
      <c r="ALF90" s="221"/>
      <c r="ALG90" s="221"/>
      <c r="ALH90" s="221"/>
      <c r="ALI90" s="221"/>
      <c r="ALJ90" s="221"/>
      <c r="ALK90" s="221"/>
      <c r="ALL90" s="221"/>
      <c r="ALM90" s="221"/>
      <c r="ALN90" s="221"/>
      <c r="ALO90" s="221"/>
      <c r="ALP90" s="221"/>
      <c r="ALQ90" s="221"/>
      <c r="ALR90" s="221"/>
      <c r="ALS90" s="221"/>
      <c r="ALT90" s="221"/>
      <c r="ALU90" s="221"/>
      <c r="ALV90" s="221"/>
      <c r="ALW90" s="221"/>
      <c r="ALX90" s="221"/>
      <c r="ALY90" s="221"/>
      <c r="ALZ90" s="221"/>
      <c r="AMA90" s="221"/>
      <c r="AMB90" s="221"/>
      <c r="AMC90" s="221"/>
      <c r="AMD90" s="221"/>
      <c r="AME90" s="221"/>
      <c r="AMF90" s="221"/>
      <c r="AMG90" s="221"/>
      <c r="AMH90" s="221"/>
      <c r="AMI90" s="221"/>
      <c r="AMJ90" s="221"/>
      <c r="AMK90" s="221"/>
    </row>
    <row r="91" spans="1:1025" s="225" customFormat="1" x14ac:dyDescent="0.25">
      <c r="A91" s="228" t="s">
        <v>271</v>
      </c>
      <c r="B91" s="228" t="s">
        <v>317</v>
      </c>
      <c r="C91" s="229" t="str">
        <f>'common foods'!$D$150</f>
        <v>03068</v>
      </c>
      <c r="D91" s="230">
        <v>1580</v>
      </c>
      <c r="E91" s="230">
        <v>1.1000000000000001</v>
      </c>
      <c r="F91" s="230">
        <v>0.7</v>
      </c>
      <c r="G91" s="230">
        <v>84.4</v>
      </c>
      <c r="H91" s="230">
        <v>38.799999999999997</v>
      </c>
      <c r="I91" s="230">
        <v>1.3</v>
      </c>
      <c r="J91" s="230">
        <v>5.6</v>
      </c>
      <c r="K91" s="230">
        <v>430</v>
      </c>
      <c r="L91" s="228"/>
      <c r="M91" s="228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  <c r="AA91" s="221"/>
      <c r="AB91" s="221"/>
      <c r="AC91" s="221"/>
      <c r="AD91" s="221"/>
      <c r="AE91" s="221"/>
      <c r="AF91" s="221"/>
      <c r="AG91" s="221"/>
      <c r="AH91" s="221"/>
      <c r="AI91" s="221"/>
      <c r="AJ91" s="221"/>
      <c r="AK91" s="221"/>
      <c r="AL91" s="221"/>
      <c r="AM91" s="221"/>
      <c r="AN91" s="221"/>
      <c r="AO91" s="221"/>
      <c r="AP91" s="221"/>
      <c r="AQ91" s="221"/>
      <c r="AR91" s="221"/>
      <c r="AS91" s="221"/>
      <c r="AT91" s="221"/>
      <c r="AU91" s="221"/>
      <c r="AV91" s="221"/>
      <c r="AW91" s="221"/>
      <c r="AX91" s="221"/>
      <c r="AY91" s="221"/>
      <c r="AZ91" s="221"/>
      <c r="BA91" s="221"/>
      <c r="BB91" s="221"/>
      <c r="BC91" s="221"/>
      <c r="BD91" s="221"/>
      <c r="BE91" s="221"/>
      <c r="BF91" s="221"/>
      <c r="BG91" s="221"/>
      <c r="BH91" s="221"/>
      <c r="BI91" s="221"/>
      <c r="BJ91" s="221"/>
      <c r="BK91" s="221"/>
      <c r="BL91" s="221"/>
      <c r="BM91" s="221"/>
      <c r="BN91" s="221"/>
      <c r="BO91" s="221"/>
      <c r="BP91" s="221"/>
      <c r="BQ91" s="221"/>
      <c r="BR91" s="221"/>
      <c r="BS91" s="221"/>
      <c r="BT91" s="221"/>
      <c r="BU91" s="221"/>
      <c r="BV91" s="221"/>
      <c r="BW91" s="221"/>
      <c r="BX91" s="221"/>
      <c r="BY91" s="221"/>
      <c r="BZ91" s="221"/>
      <c r="CA91" s="221"/>
      <c r="CB91" s="221"/>
      <c r="CC91" s="221"/>
      <c r="CD91" s="221"/>
      <c r="CE91" s="221"/>
      <c r="CF91" s="221"/>
      <c r="CG91" s="221"/>
      <c r="CH91" s="221"/>
      <c r="CI91" s="221"/>
      <c r="CJ91" s="221"/>
      <c r="CK91" s="221"/>
      <c r="CL91" s="221"/>
      <c r="CM91" s="221"/>
      <c r="CN91" s="221"/>
      <c r="CO91" s="221"/>
      <c r="CP91" s="221"/>
      <c r="CQ91" s="221"/>
      <c r="CR91" s="221"/>
      <c r="CS91" s="221"/>
      <c r="CT91" s="221"/>
      <c r="CU91" s="221"/>
      <c r="CV91" s="221"/>
      <c r="CW91" s="221"/>
      <c r="CX91" s="221"/>
      <c r="CY91" s="221"/>
      <c r="CZ91" s="221"/>
      <c r="DA91" s="221"/>
      <c r="DB91" s="221"/>
      <c r="DC91" s="221"/>
      <c r="DD91" s="221"/>
      <c r="DE91" s="221"/>
      <c r="DF91" s="221"/>
      <c r="DG91" s="221"/>
      <c r="DH91" s="221"/>
      <c r="DI91" s="221"/>
      <c r="DJ91" s="221"/>
      <c r="DK91" s="221"/>
      <c r="DL91" s="221"/>
      <c r="DM91" s="221"/>
      <c r="DN91" s="221"/>
      <c r="DO91" s="221"/>
      <c r="DP91" s="221"/>
      <c r="DQ91" s="221"/>
      <c r="DR91" s="221"/>
      <c r="DS91" s="221"/>
      <c r="DT91" s="221"/>
      <c r="DU91" s="221"/>
      <c r="DV91" s="221"/>
      <c r="DW91" s="221"/>
      <c r="DX91" s="221"/>
      <c r="DY91" s="221"/>
      <c r="DZ91" s="221"/>
      <c r="EA91" s="221"/>
      <c r="EB91" s="221"/>
      <c r="EC91" s="221"/>
      <c r="ED91" s="221"/>
      <c r="EE91" s="221"/>
      <c r="EF91" s="221"/>
      <c r="EG91" s="221"/>
      <c r="EH91" s="221"/>
      <c r="EI91" s="221"/>
      <c r="EJ91" s="221"/>
      <c r="EK91" s="221"/>
      <c r="EL91" s="221"/>
      <c r="EM91" s="221"/>
      <c r="EN91" s="221"/>
      <c r="EO91" s="221"/>
      <c r="EP91" s="221"/>
      <c r="EQ91" s="221"/>
      <c r="ER91" s="221"/>
      <c r="ES91" s="221"/>
      <c r="ET91" s="221"/>
      <c r="EU91" s="221"/>
      <c r="EV91" s="221"/>
      <c r="EW91" s="221"/>
      <c r="EX91" s="221"/>
      <c r="EY91" s="221"/>
      <c r="EZ91" s="221"/>
      <c r="FA91" s="221"/>
      <c r="FB91" s="221"/>
      <c r="FC91" s="221"/>
      <c r="FD91" s="221"/>
      <c r="FE91" s="221"/>
      <c r="FF91" s="221"/>
      <c r="FG91" s="221"/>
      <c r="FH91" s="221"/>
      <c r="FI91" s="221"/>
      <c r="FJ91" s="221"/>
      <c r="FK91" s="221"/>
      <c r="FL91" s="221"/>
      <c r="FM91" s="221"/>
      <c r="FN91" s="221"/>
      <c r="FO91" s="221"/>
      <c r="FP91" s="221"/>
      <c r="FQ91" s="221"/>
      <c r="FR91" s="221"/>
      <c r="FS91" s="221"/>
      <c r="FT91" s="221"/>
      <c r="FU91" s="221"/>
      <c r="FV91" s="221"/>
      <c r="FW91" s="221"/>
      <c r="FX91" s="221"/>
      <c r="FY91" s="221"/>
      <c r="FZ91" s="221"/>
      <c r="GA91" s="221"/>
      <c r="GB91" s="221"/>
      <c r="GC91" s="221"/>
      <c r="GD91" s="221"/>
      <c r="GE91" s="221"/>
      <c r="GF91" s="221"/>
      <c r="GG91" s="221"/>
      <c r="GH91" s="221"/>
      <c r="GI91" s="221"/>
      <c r="GJ91" s="221"/>
      <c r="GK91" s="221"/>
      <c r="GL91" s="221"/>
      <c r="GM91" s="221"/>
      <c r="GN91" s="221"/>
      <c r="GO91" s="221"/>
      <c r="GP91" s="221"/>
      <c r="GQ91" s="221"/>
      <c r="GR91" s="221"/>
      <c r="GS91" s="221"/>
      <c r="GT91" s="221"/>
      <c r="GU91" s="221"/>
      <c r="GV91" s="221"/>
      <c r="GW91" s="221"/>
      <c r="GX91" s="221"/>
      <c r="GY91" s="221"/>
      <c r="GZ91" s="221"/>
      <c r="HA91" s="221"/>
      <c r="HB91" s="221"/>
      <c r="HC91" s="221"/>
      <c r="HD91" s="221"/>
      <c r="HE91" s="221"/>
      <c r="HF91" s="221"/>
      <c r="HG91" s="221"/>
      <c r="HH91" s="221"/>
      <c r="HI91" s="221"/>
      <c r="HJ91" s="221"/>
      <c r="HK91" s="221"/>
      <c r="HL91" s="221"/>
      <c r="HM91" s="221"/>
      <c r="HN91" s="221"/>
      <c r="HO91" s="221"/>
      <c r="HP91" s="221"/>
      <c r="HQ91" s="221"/>
      <c r="HR91" s="221"/>
      <c r="HS91" s="221"/>
      <c r="HT91" s="221"/>
      <c r="HU91" s="221"/>
      <c r="HV91" s="221"/>
      <c r="HW91" s="221"/>
      <c r="HX91" s="221"/>
      <c r="HY91" s="221"/>
      <c r="HZ91" s="221"/>
      <c r="IA91" s="221"/>
      <c r="IB91" s="221"/>
      <c r="IC91" s="221"/>
      <c r="ID91" s="221"/>
      <c r="IE91" s="221"/>
      <c r="IF91" s="221"/>
      <c r="IG91" s="221"/>
      <c r="IH91" s="221"/>
      <c r="II91" s="221"/>
      <c r="IJ91" s="221"/>
      <c r="IK91" s="221"/>
      <c r="IL91" s="221"/>
      <c r="IM91" s="221"/>
      <c r="IN91" s="221"/>
      <c r="IO91" s="221"/>
      <c r="IP91" s="221"/>
      <c r="IQ91" s="221"/>
      <c r="IR91" s="221"/>
      <c r="IS91" s="221"/>
      <c r="IT91" s="221"/>
      <c r="IU91" s="221"/>
      <c r="IV91" s="221"/>
      <c r="IW91" s="221"/>
      <c r="IX91" s="221"/>
      <c r="IY91" s="221"/>
      <c r="IZ91" s="221"/>
      <c r="JA91" s="221"/>
      <c r="JB91" s="221"/>
      <c r="JC91" s="221"/>
      <c r="JD91" s="221"/>
      <c r="JE91" s="221"/>
      <c r="JF91" s="221"/>
      <c r="JG91" s="221"/>
      <c r="JH91" s="221"/>
      <c r="JI91" s="221"/>
      <c r="JJ91" s="221"/>
      <c r="JK91" s="221"/>
      <c r="JL91" s="221"/>
      <c r="JM91" s="221"/>
      <c r="JN91" s="221"/>
      <c r="JO91" s="221"/>
      <c r="JP91" s="221"/>
      <c r="JQ91" s="221"/>
      <c r="JR91" s="221"/>
      <c r="JS91" s="221"/>
      <c r="JT91" s="221"/>
      <c r="JU91" s="221"/>
      <c r="JV91" s="221"/>
      <c r="JW91" s="221"/>
      <c r="JX91" s="221"/>
      <c r="JY91" s="221"/>
      <c r="JZ91" s="221"/>
      <c r="KA91" s="221"/>
      <c r="KB91" s="221"/>
      <c r="KC91" s="221"/>
      <c r="KD91" s="221"/>
      <c r="KE91" s="221"/>
      <c r="KF91" s="221"/>
      <c r="KG91" s="221"/>
      <c r="KH91" s="221"/>
      <c r="KI91" s="221"/>
      <c r="KJ91" s="221"/>
      <c r="KK91" s="221"/>
      <c r="KL91" s="221"/>
      <c r="KM91" s="221"/>
      <c r="KN91" s="221"/>
      <c r="KO91" s="221"/>
      <c r="KP91" s="221"/>
      <c r="KQ91" s="221"/>
      <c r="KR91" s="221"/>
      <c r="KS91" s="221"/>
      <c r="KT91" s="221"/>
      <c r="KU91" s="221"/>
      <c r="KV91" s="221"/>
      <c r="KW91" s="221"/>
      <c r="KX91" s="221"/>
      <c r="KY91" s="221"/>
      <c r="KZ91" s="221"/>
      <c r="LA91" s="221"/>
      <c r="LB91" s="221"/>
      <c r="LC91" s="221"/>
      <c r="LD91" s="221"/>
      <c r="LE91" s="221"/>
      <c r="LF91" s="221"/>
      <c r="LG91" s="221"/>
      <c r="LH91" s="221"/>
      <c r="LI91" s="221"/>
      <c r="LJ91" s="221"/>
      <c r="LK91" s="221"/>
      <c r="LL91" s="221"/>
      <c r="LM91" s="221"/>
      <c r="LN91" s="221"/>
      <c r="LO91" s="221"/>
      <c r="LP91" s="221"/>
      <c r="LQ91" s="221"/>
      <c r="LR91" s="221"/>
      <c r="LS91" s="221"/>
      <c r="LT91" s="221"/>
      <c r="LU91" s="221"/>
      <c r="LV91" s="221"/>
      <c r="LW91" s="221"/>
      <c r="LX91" s="221"/>
      <c r="LY91" s="221"/>
      <c r="LZ91" s="221"/>
      <c r="MA91" s="221"/>
      <c r="MB91" s="221"/>
      <c r="MC91" s="221"/>
      <c r="MD91" s="221"/>
      <c r="ME91" s="221"/>
      <c r="MF91" s="221"/>
      <c r="MG91" s="221"/>
      <c r="MH91" s="221"/>
      <c r="MI91" s="221"/>
      <c r="MJ91" s="221"/>
      <c r="MK91" s="221"/>
      <c r="ML91" s="221"/>
      <c r="MM91" s="221"/>
      <c r="MN91" s="221"/>
      <c r="MO91" s="221"/>
      <c r="MP91" s="221"/>
      <c r="MQ91" s="221"/>
      <c r="MR91" s="221"/>
      <c r="MS91" s="221"/>
      <c r="MT91" s="221"/>
      <c r="MU91" s="221"/>
      <c r="MV91" s="221"/>
      <c r="MW91" s="221"/>
      <c r="MX91" s="221"/>
      <c r="MY91" s="221"/>
      <c r="MZ91" s="221"/>
      <c r="NA91" s="221"/>
      <c r="NB91" s="221"/>
      <c r="NC91" s="221"/>
      <c r="ND91" s="221"/>
      <c r="NE91" s="221"/>
      <c r="NF91" s="221"/>
      <c r="NG91" s="221"/>
      <c r="NH91" s="221"/>
      <c r="NI91" s="221"/>
      <c r="NJ91" s="221"/>
      <c r="NK91" s="221"/>
      <c r="NL91" s="221"/>
      <c r="NM91" s="221"/>
      <c r="NN91" s="221"/>
      <c r="NO91" s="221"/>
      <c r="NP91" s="221"/>
      <c r="NQ91" s="221"/>
      <c r="NR91" s="221"/>
      <c r="NS91" s="221"/>
      <c r="NT91" s="221"/>
      <c r="NU91" s="221"/>
      <c r="NV91" s="221"/>
      <c r="NW91" s="221"/>
      <c r="NX91" s="221"/>
      <c r="NY91" s="221"/>
      <c r="NZ91" s="221"/>
      <c r="OA91" s="221"/>
      <c r="OB91" s="221"/>
      <c r="OC91" s="221"/>
      <c r="OD91" s="221"/>
      <c r="OE91" s="221"/>
      <c r="OF91" s="221"/>
      <c r="OG91" s="221"/>
      <c r="OH91" s="221"/>
      <c r="OI91" s="221"/>
      <c r="OJ91" s="221"/>
      <c r="OK91" s="221"/>
      <c r="OL91" s="221"/>
      <c r="OM91" s="221"/>
      <c r="ON91" s="221"/>
      <c r="OO91" s="221"/>
      <c r="OP91" s="221"/>
      <c r="OQ91" s="221"/>
      <c r="OR91" s="221"/>
      <c r="OS91" s="221"/>
      <c r="OT91" s="221"/>
      <c r="OU91" s="221"/>
      <c r="OV91" s="221"/>
      <c r="OW91" s="221"/>
      <c r="OX91" s="221"/>
      <c r="OY91" s="221"/>
      <c r="OZ91" s="221"/>
      <c r="PA91" s="221"/>
      <c r="PB91" s="221"/>
      <c r="PC91" s="221"/>
      <c r="PD91" s="221"/>
      <c r="PE91" s="221"/>
      <c r="PF91" s="221"/>
      <c r="PG91" s="221"/>
      <c r="PH91" s="221"/>
      <c r="PI91" s="221"/>
      <c r="PJ91" s="221"/>
      <c r="PK91" s="221"/>
      <c r="PL91" s="221"/>
      <c r="PM91" s="221"/>
      <c r="PN91" s="221"/>
      <c r="PO91" s="221"/>
      <c r="PP91" s="221"/>
      <c r="PQ91" s="221"/>
      <c r="PR91" s="221"/>
      <c r="PS91" s="221"/>
      <c r="PT91" s="221"/>
      <c r="PU91" s="221"/>
      <c r="PV91" s="221"/>
      <c r="PW91" s="221"/>
      <c r="PX91" s="221"/>
      <c r="PY91" s="221"/>
      <c r="PZ91" s="221"/>
      <c r="QA91" s="221"/>
      <c r="QB91" s="221"/>
      <c r="QC91" s="221"/>
      <c r="QD91" s="221"/>
      <c r="QE91" s="221"/>
      <c r="QF91" s="221"/>
      <c r="QG91" s="221"/>
      <c r="QH91" s="221"/>
      <c r="QI91" s="221"/>
      <c r="QJ91" s="221"/>
      <c r="QK91" s="221"/>
      <c r="QL91" s="221"/>
      <c r="QM91" s="221"/>
      <c r="QN91" s="221"/>
      <c r="QO91" s="221"/>
      <c r="QP91" s="221"/>
      <c r="QQ91" s="221"/>
      <c r="QR91" s="221"/>
      <c r="QS91" s="221"/>
      <c r="QT91" s="221"/>
      <c r="QU91" s="221"/>
      <c r="QV91" s="221"/>
      <c r="QW91" s="221"/>
      <c r="QX91" s="221"/>
      <c r="QY91" s="221"/>
      <c r="QZ91" s="221"/>
      <c r="RA91" s="221"/>
      <c r="RB91" s="221"/>
      <c r="RC91" s="221"/>
      <c r="RD91" s="221"/>
      <c r="RE91" s="221"/>
      <c r="RF91" s="221"/>
      <c r="RG91" s="221"/>
      <c r="RH91" s="221"/>
      <c r="RI91" s="221"/>
      <c r="RJ91" s="221"/>
      <c r="RK91" s="221"/>
      <c r="RL91" s="221"/>
      <c r="RM91" s="221"/>
      <c r="RN91" s="221"/>
      <c r="RO91" s="221"/>
      <c r="RP91" s="221"/>
      <c r="RQ91" s="221"/>
      <c r="RR91" s="221"/>
      <c r="RS91" s="221"/>
      <c r="RT91" s="221"/>
      <c r="RU91" s="221"/>
      <c r="RV91" s="221"/>
      <c r="RW91" s="221"/>
      <c r="RX91" s="221"/>
      <c r="RY91" s="221"/>
      <c r="RZ91" s="221"/>
      <c r="SA91" s="221"/>
      <c r="SB91" s="221"/>
      <c r="SC91" s="221"/>
      <c r="SD91" s="221"/>
      <c r="SE91" s="221"/>
      <c r="SF91" s="221"/>
      <c r="SG91" s="221"/>
      <c r="SH91" s="221"/>
      <c r="SI91" s="221"/>
      <c r="SJ91" s="221"/>
      <c r="SK91" s="221"/>
      <c r="SL91" s="221"/>
      <c r="SM91" s="221"/>
      <c r="SN91" s="221"/>
      <c r="SO91" s="221"/>
      <c r="SP91" s="221"/>
      <c r="SQ91" s="221"/>
      <c r="SR91" s="221"/>
      <c r="SS91" s="221"/>
      <c r="ST91" s="221"/>
      <c r="SU91" s="221"/>
      <c r="SV91" s="221"/>
      <c r="SW91" s="221"/>
      <c r="SX91" s="221"/>
      <c r="SY91" s="221"/>
      <c r="SZ91" s="221"/>
      <c r="TA91" s="221"/>
      <c r="TB91" s="221"/>
      <c r="TC91" s="221"/>
      <c r="TD91" s="221"/>
      <c r="TE91" s="221"/>
      <c r="TF91" s="221"/>
      <c r="TG91" s="221"/>
      <c r="TH91" s="221"/>
      <c r="TI91" s="221"/>
      <c r="TJ91" s="221"/>
      <c r="TK91" s="221"/>
      <c r="TL91" s="221"/>
      <c r="TM91" s="221"/>
      <c r="TN91" s="221"/>
      <c r="TO91" s="221"/>
      <c r="TP91" s="221"/>
      <c r="TQ91" s="221"/>
      <c r="TR91" s="221"/>
      <c r="TS91" s="221"/>
      <c r="TT91" s="221"/>
      <c r="TU91" s="221"/>
      <c r="TV91" s="221"/>
      <c r="TW91" s="221"/>
      <c r="TX91" s="221"/>
      <c r="TY91" s="221"/>
      <c r="TZ91" s="221"/>
      <c r="UA91" s="221"/>
      <c r="UB91" s="221"/>
      <c r="UC91" s="221"/>
      <c r="UD91" s="221"/>
      <c r="UE91" s="221"/>
      <c r="UF91" s="221"/>
      <c r="UG91" s="221"/>
      <c r="UH91" s="221"/>
      <c r="UI91" s="221"/>
      <c r="UJ91" s="221"/>
      <c r="UK91" s="221"/>
      <c r="UL91" s="221"/>
      <c r="UM91" s="221"/>
      <c r="UN91" s="221"/>
      <c r="UO91" s="221"/>
      <c r="UP91" s="221"/>
      <c r="UQ91" s="221"/>
      <c r="UR91" s="221"/>
      <c r="US91" s="221"/>
      <c r="UT91" s="221"/>
      <c r="UU91" s="221"/>
      <c r="UV91" s="221"/>
      <c r="UW91" s="221"/>
      <c r="UX91" s="221"/>
      <c r="UY91" s="221"/>
      <c r="UZ91" s="221"/>
      <c r="VA91" s="221"/>
      <c r="VB91" s="221"/>
      <c r="VC91" s="221"/>
      <c r="VD91" s="221"/>
      <c r="VE91" s="221"/>
      <c r="VF91" s="221"/>
      <c r="VG91" s="221"/>
      <c r="VH91" s="221"/>
      <c r="VI91" s="221"/>
      <c r="VJ91" s="221"/>
      <c r="VK91" s="221"/>
      <c r="VL91" s="221"/>
      <c r="VM91" s="221"/>
      <c r="VN91" s="221"/>
      <c r="VO91" s="221"/>
      <c r="VP91" s="221"/>
      <c r="VQ91" s="221"/>
      <c r="VR91" s="221"/>
      <c r="VS91" s="221"/>
      <c r="VT91" s="221"/>
      <c r="VU91" s="221"/>
      <c r="VV91" s="221"/>
      <c r="VW91" s="221"/>
      <c r="VX91" s="221"/>
      <c r="VY91" s="221"/>
      <c r="VZ91" s="221"/>
      <c r="WA91" s="221"/>
      <c r="WB91" s="221"/>
      <c r="WC91" s="221"/>
      <c r="WD91" s="221"/>
      <c r="WE91" s="221"/>
      <c r="WF91" s="221"/>
      <c r="WG91" s="221"/>
      <c r="WH91" s="221"/>
      <c r="WI91" s="221"/>
      <c r="WJ91" s="221"/>
      <c r="WK91" s="221"/>
      <c r="WL91" s="221"/>
      <c r="WM91" s="221"/>
      <c r="WN91" s="221"/>
      <c r="WO91" s="221"/>
      <c r="WP91" s="221"/>
      <c r="WQ91" s="221"/>
      <c r="WR91" s="221"/>
      <c r="WS91" s="221"/>
      <c r="WT91" s="221"/>
      <c r="WU91" s="221"/>
      <c r="WV91" s="221"/>
      <c r="WW91" s="221"/>
      <c r="WX91" s="221"/>
      <c r="WY91" s="221"/>
      <c r="WZ91" s="221"/>
      <c r="XA91" s="221"/>
      <c r="XB91" s="221"/>
      <c r="XC91" s="221"/>
      <c r="XD91" s="221"/>
      <c r="XE91" s="221"/>
      <c r="XF91" s="221"/>
      <c r="XG91" s="221"/>
      <c r="XH91" s="221"/>
      <c r="XI91" s="221"/>
      <c r="XJ91" s="221"/>
      <c r="XK91" s="221"/>
      <c r="XL91" s="221"/>
      <c r="XM91" s="221"/>
      <c r="XN91" s="221"/>
      <c r="XO91" s="221"/>
      <c r="XP91" s="221"/>
      <c r="XQ91" s="221"/>
      <c r="XR91" s="221"/>
      <c r="XS91" s="221"/>
      <c r="XT91" s="221"/>
      <c r="XU91" s="221"/>
      <c r="XV91" s="221"/>
      <c r="XW91" s="221"/>
      <c r="XX91" s="221"/>
      <c r="XY91" s="221"/>
      <c r="XZ91" s="221"/>
      <c r="YA91" s="221"/>
      <c r="YB91" s="221"/>
      <c r="YC91" s="221"/>
      <c r="YD91" s="221"/>
      <c r="YE91" s="221"/>
      <c r="YF91" s="221"/>
      <c r="YG91" s="221"/>
      <c r="YH91" s="221"/>
      <c r="YI91" s="221"/>
      <c r="YJ91" s="221"/>
      <c r="YK91" s="221"/>
      <c r="YL91" s="221"/>
      <c r="YM91" s="221"/>
      <c r="YN91" s="221"/>
      <c r="YO91" s="221"/>
      <c r="YP91" s="221"/>
      <c r="YQ91" s="221"/>
      <c r="YR91" s="221"/>
      <c r="YS91" s="221"/>
      <c r="YT91" s="221"/>
      <c r="YU91" s="221"/>
      <c r="YV91" s="221"/>
      <c r="YW91" s="221"/>
      <c r="YX91" s="221"/>
      <c r="YY91" s="221"/>
      <c r="YZ91" s="221"/>
      <c r="ZA91" s="221"/>
      <c r="ZB91" s="221"/>
      <c r="ZC91" s="221"/>
      <c r="ZD91" s="221"/>
      <c r="ZE91" s="221"/>
      <c r="ZF91" s="221"/>
      <c r="ZG91" s="221"/>
      <c r="ZH91" s="221"/>
      <c r="ZI91" s="221"/>
      <c r="ZJ91" s="221"/>
      <c r="ZK91" s="221"/>
      <c r="ZL91" s="221"/>
      <c r="ZM91" s="221"/>
      <c r="ZN91" s="221"/>
      <c r="ZO91" s="221"/>
      <c r="ZP91" s="221"/>
      <c r="ZQ91" s="221"/>
      <c r="ZR91" s="221"/>
      <c r="ZS91" s="221"/>
      <c r="ZT91" s="221"/>
      <c r="ZU91" s="221"/>
      <c r="ZV91" s="221"/>
      <c r="ZW91" s="221"/>
      <c r="ZX91" s="221"/>
      <c r="ZY91" s="221"/>
      <c r="ZZ91" s="221"/>
      <c r="AAA91" s="221"/>
      <c r="AAB91" s="221"/>
      <c r="AAC91" s="221"/>
      <c r="AAD91" s="221"/>
      <c r="AAE91" s="221"/>
      <c r="AAF91" s="221"/>
      <c r="AAG91" s="221"/>
      <c r="AAH91" s="221"/>
      <c r="AAI91" s="221"/>
      <c r="AAJ91" s="221"/>
      <c r="AAK91" s="221"/>
      <c r="AAL91" s="221"/>
      <c r="AAM91" s="221"/>
      <c r="AAN91" s="221"/>
      <c r="AAO91" s="221"/>
      <c r="AAP91" s="221"/>
      <c r="AAQ91" s="221"/>
      <c r="AAR91" s="221"/>
      <c r="AAS91" s="221"/>
      <c r="AAT91" s="221"/>
      <c r="AAU91" s="221"/>
      <c r="AAV91" s="221"/>
      <c r="AAW91" s="221"/>
      <c r="AAX91" s="221"/>
      <c r="AAY91" s="221"/>
      <c r="AAZ91" s="221"/>
      <c r="ABA91" s="221"/>
      <c r="ABB91" s="221"/>
      <c r="ABC91" s="221"/>
      <c r="ABD91" s="221"/>
      <c r="ABE91" s="221"/>
      <c r="ABF91" s="221"/>
      <c r="ABG91" s="221"/>
      <c r="ABH91" s="221"/>
      <c r="ABI91" s="221"/>
      <c r="ABJ91" s="221"/>
      <c r="ABK91" s="221"/>
      <c r="ABL91" s="221"/>
      <c r="ABM91" s="221"/>
      <c r="ABN91" s="221"/>
      <c r="ABO91" s="221"/>
      <c r="ABP91" s="221"/>
      <c r="ABQ91" s="221"/>
      <c r="ABR91" s="221"/>
      <c r="ABS91" s="221"/>
      <c r="ABT91" s="221"/>
      <c r="ABU91" s="221"/>
      <c r="ABV91" s="221"/>
      <c r="ABW91" s="221"/>
      <c r="ABX91" s="221"/>
      <c r="ABY91" s="221"/>
      <c r="ABZ91" s="221"/>
      <c r="ACA91" s="221"/>
      <c r="ACB91" s="221"/>
      <c r="ACC91" s="221"/>
      <c r="ACD91" s="221"/>
      <c r="ACE91" s="221"/>
      <c r="ACF91" s="221"/>
      <c r="ACG91" s="221"/>
      <c r="ACH91" s="221"/>
      <c r="ACI91" s="221"/>
      <c r="ACJ91" s="221"/>
      <c r="ACK91" s="221"/>
      <c r="ACL91" s="221"/>
      <c r="ACM91" s="221"/>
      <c r="ACN91" s="221"/>
      <c r="ACO91" s="221"/>
      <c r="ACP91" s="221"/>
      <c r="ACQ91" s="221"/>
      <c r="ACR91" s="221"/>
      <c r="ACS91" s="221"/>
      <c r="ACT91" s="221"/>
      <c r="ACU91" s="221"/>
      <c r="ACV91" s="221"/>
      <c r="ACW91" s="221"/>
      <c r="ACX91" s="221"/>
      <c r="ACY91" s="221"/>
      <c r="ACZ91" s="221"/>
      <c r="ADA91" s="221"/>
      <c r="ADB91" s="221"/>
      <c r="ADC91" s="221"/>
      <c r="ADD91" s="221"/>
      <c r="ADE91" s="221"/>
      <c r="ADF91" s="221"/>
      <c r="ADG91" s="221"/>
      <c r="ADH91" s="221"/>
      <c r="ADI91" s="221"/>
      <c r="ADJ91" s="221"/>
      <c r="ADK91" s="221"/>
      <c r="ADL91" s="221"/>
      <c r="ADM91" s="221"/>
      <c r="ADN91" s="221"/>
      <c r="ADO91" s="221"/>
      <c r="ADP91" s="221"/>
      <c r="ADQ91" s="221"/>
      <c r="ADR91" s="221"/>
      <c r="ADS91" s="221"/>
      <c r="ADT91" s="221"/>
      <c r="ADU91" s="221"/>
      <c r="ADV91" s="221"/>
      <c r="ADW91" s="221"/>
      <c r="ADX91" s="221"/>
      <c r="ADY91" s="221"/>
      <c r="ADZ91" s="221"/>
      <c r="AEA91" s="221"/>
      <c r="AEB91" s="221"/>
      <c r="AEC91" s="221"/>
      <c r="AED91" s="221"/>
      <c r="AEE91" s="221"/>
      <c r="AEF91" s="221"/>
      <c r="AEG91" s="221"/>
      <c r="AEH91" s="221"/>
      <c r="AEI91" s="221"/>
      <c r="AEJ91" s="221"/>
      <c r="AEK91" s="221"/>
      <c r="AEL91" s="221"/>
      <c r="AEM91" s="221"/>
      <c r="AEN91" s="221"/>
      <c r="AEO91" s="221"/>
      <c r="AEP91" s="221"/>
      <c r="AEQ91" s="221"/>
      <c r="AER91" s="221"/>
      <c r="AES91" s="221"/>
      <c r="AET91" s="221"/>
      <c r="AEU91" s="221"/>
      <c r="AEV91" s="221"/>
      <c r="AEW91" s="221"/>
      <c r="AEX91" s="221"/>
      <c r="AEY91" s="221"/>
      <c r="AEZ91" s="221"/>
      <c r="AFA91" s="221"/>
      <c r="AFB91" s="221"/>
      <c r="AFC91" s="221"/>
      <c r="AFD91" s="221"/>
      <c r="AFE91" s="221"/>
      <c r="AFF91" s="221"/>
      <c r="AFG91" s="221"/>
      <c r="AFH91" s="221"/>
      <c r="AFI91" s="221"/>
      <c r="AFJ91" s="221"/>
      <c r="AFK91" s="221"/>
      <c r="AFL91" s="221"/>
      <c r="AFM91" s="221"/>
      <c r="AFN91" s="221"/>
      <c r="AFO91" s="221"/>
      <c r="AFP91" s="221"/>
      <c r="AFQ91" s="221"/>
      <c r="AFR91" s="221"/>
      <c r="AFS91" s="221"/>
      <c r="AFT91" s="221"/>
      <c r="AFU91" s="221"/>
      <c r="AFV91" s="221"/>
      <c r="AFW91" s="221"/>
      <c r="AFX91" s="221"/>
      <c r="AFY91" s="221"/>
      <c r="AFZ91" s="221"/>
      <c r="AGA91" s="221"/>
      <c r="AGB91" s="221"/>
      <c r="AGC91" s="221"/>
      <c r="AGD91" s="221"/>
      <c r="AGE91" s="221"/>
      <c r="AGF91" s="221"/>
      <c r="AGG91" s="221"/>
      <c r="AGH91" s="221"/>
      <c r="AGI91" s="221"/>
      <c r="AGJ91" s="221"/>
      <c r="AGK91" s="221"/>
      <c r="AGL91" s="221"/>
      <c r="AGM91" s="221"/>
      <c r="AGN91" s="221"/>
      <c r="AGO91" s="221"/>
      <c r="AGP91" s="221"/>
      <c r="AGQ91" s="221"/>
      <c r="AGR91" s="221"/>
      <c r="AGS91" s="221"/>
      <c r="AGT91" s="221"/>
      <c r="AGU91" s="221"/>
      <c r="AGV91" s="221"/>
      <c r="AGW91" s="221"/>
      <c r="AGX91" s="221"/>
      <c r="AGY91" s="221"/>
      <c r="AGZ91" s="221"/>
      <c r="AHA91" s="221"/>
      <c r="AHB91" s="221"/>
      <c r="AHC91" s="221"/>
      <c r="AHD91" s="221"/>
      <c r="AHE91" s="221"/>
      <c r="AHF91" s="221"/>
      <c r="AHG91" s="221"/>
      <c r="AHH91" s="221"/>
      <c r="AHI91" s="221"/>
      <c r="AHJ91" s="221"/>
      <c r="AHK91" s="221"/>
      <c r="AHL91" s="221"/>
      <c r="AHM91" s="221"/>
      <c r="AHN91" s="221"/>
      <c r="AHO91" s="221"/>
      <c r="AHP91" s="221"/>
      <c r="AHQ91" s="221"/>
      <c r="AHR91" s="221"/>
      <c r="AHS91" s="221"/>
      <c r="AHT91" s="221"/>
      <c r="AHU91" s="221"/>
      <c r="AHV91" s="221"/>
      <c r="AHW91" s="221"/>
      <c r="AHX91" s="221"/>
      <c r="AHY91" s="221"/>
      <c r="AHZ91" s="221"/>
      <c r="AIA91" s="221"/>
      <c r="AIB91" s="221"/>
      <c r="AIC91" s="221"/>
      <c r="AID91" s="221"/>
      <c r="AIE91" s="221"/>
      <c r="AIF91" s="221"/>
      <c r="AIG91" s="221"/>
      <c r="AIH91" s="221"/>
      <c r="AII91" s="221"/>
      <c r="AIJ91" s="221"/>
      <c r="AIK91" s="221"/>
      <c r="AIL91" s="221"/>
      <c r="AIM91" s="221"/>
      <c r="AIN91" s="221"/>
      <c r="AIO91" s="221"/>
      <c r="AIP91" s="221"/>
      <c r="AIQ91" s="221"/>
      <c r="AIR91" s="221"/>
      <c r="AIS91" s="221"/>
      <c r="AIT91" s="221"/>
      <c r="AIU91" s="221"/>
      <c r="AIV91" s="221"/>
      <c r="AIW91" s="221"/>
      <c r="AIX91" s="221"/>
      <c r="AIY91" s="221"/>
      <c r="AIZ91" s="221"/>
      <c r="AJA91" s="221"/>
      <c r="AJB91" s="221"/>
      <c r="AJC91" s="221"/>
      <c r="AJD91" s="221"/>
      <c r="AJE91" s="221"/>
      <c r="AJF91" s="221"/>
      <c r="AJG91" s="221"/>
      <c r="AJH91" s="221"/>
      <c r="AJI91" s="221"/>
      <c r="AJJ91" s="221"/>
      <c r="AJK91" s="221"/>
      <c r="AJL91" s="221"/>
      <c r="AJM91" s="221"/>
      <c r="AJN91" s="221"/>
      <c r="AJO91" s="221"/>
      <c r="AJP91" s="221"/>
      <c r="AJQ91" s="221"/>
      <c r="AJR91" s="221"/>
      <c r="AJS91" s="221"/>
      <c r="AJT91" s="221"/>
      <c r="AJU91" s="221"/>
      <c r="AJV91" s="221"/>
      <c r="AJW91" s="221"/>
      <c r="AJX91" s="221"/>
      <c r="AJY91" s="221"/>
      <c r="AJZ91" s="221"/>
      <c r="AKA91" s="221"/>
      <c r="AKB91" s="221"/>
      <c r="AKC91" s="221"/>
      <c r="AKD91" s="221"/>
      <c r="AKE91" s="221"/>
      <c r="AKF91" s="221"/>
      <c r="AKG91" s="221"/>
      <c r="AKH91" s="221"/>
      <c r="AKI91" s="221"/>
      <c r="AKJ91" s="221"/>
      <c r="AKK91" s="221"/>
      <c r="AKL91" s="221"/>
      <c r="AKM91" s="221"/>
      <c r="AKN91" s="221"/>
      <c r="AKO91" s="221"/>
      <c r="AKP91" s="221"/>
      <c r="AKQ91" s="221"/>
      <c r="AKR91" s="221"/>
      <c r="AKS91" s="221"/>
      <c r="AKT91" s="221"/>
      <c r="AKU91" s="221"/>
      <c r="AKV91" s="221"/>
      <c r="AKW91" s="221"/>
      <c r="AKX91" s="221"/>
      <c r="AKY91" s="221"/>
      <c r="AKZ91" s="221"/>
      <c r="ALA91" s="221"/>
      <c r="ALB91" s="221"/>
      <c r="ALC91" s="221"/>
      <c r="ALD91" s="221"/>
      <c r="ALE91" s="221"/>
      <c r="ALF91" s="221"/>
      <c r="ALG91" s="221"/>
      <c r="ALH91" s="221"/>
      <c r="ALI91" s="221"/>
      <c r="ALJ91" s="221"/>
      <c r="ALK91" s="221"/>
      <c r="ALL91" s="221"/>
      <c r="ALM91" s="221"/>
      <c r="ALN91" s="221"/>
      <c r="ALO91" s="221"/>
      <c r="ALP91" s="221"/>
      <c r="ALQ91" s="221"/>
      <c r="ALR91" s="221"/>
      <c r="ALS91" s="221"/>
      <c r="ALT91" s="221"/>
      <c r="ALU91" s="221"/>
      <c r="ALV91" s="221"/>
      <c r="ALW91" s="221"/>
      <c r="ALX91" s="221"/>
      <c r="ALY91" s="221"/>
      <c r="ALZ91" s="221"/>
      <c r="AMA91" s="221"/>
      <c r="AMB91" s="221"/>
      <c r="AMC91" s="221"/>
      <c r="AMD91" s="221"/>
      <c r="AME91" s="221"/>
      <c r="AMF91" s="221"/>
      <c r="AMG91" s="221"/>
      <c r="AMH91" s="221"/>
      <c r="AMI91" s="221"/>
      <c r="AMJ91" s="221"/>
      <c r="AMK91" s="221"/>
    </row>
    <row r="92" spans="1:1025" s="228" customFormat="1" x14ac:dyDescent="0.25">
      <c r="A92" s="221" t="s">
        <v>271</v>
      </c>
      <c r="B92" s="221" t="s">
        <v>330</v>
      </c>
      <c r="C92" s="227" t="str">
        <f>'common foods'!$D$156</f>
        <v>08102</v>
      </c>
      <c r="D92" s="224">
        <v>446.68</v>
      </c>
      <c r="E92" s="224">
        <v>0.1</v>
      </c>
      <c r="F92" s="224">
        <v>0</v>
      </c>
      <c r="G92" s="224">
        <v>24.87</v>
      </c>
      <c r="H92" s="224">
        <v>24.4</v>
      </c>
      <c r="I92" s="224">
        <v>1.4</v>
      </c>
      <c r="J92" s="224">
        <v>1.19</v>
      </c>
      <c r="K92" s="224">
        <v>615</v>
      </c>
      <c r="L92" s="221"/>
      <c r="M92" s="221"/>
    </row>
    <row r="93" spans="1:1025" s="225" customFormat="1" x14ac:dyDescent="0.25">
      <c r="A93" s="221" t="s">
        <v>334</v>
      </c>
      <c r="B93" s="221" t="s">
        <v>339</v>
      </c>
      <c r="C93" s="227" t="str">
        <f>'common foods'!$D$160</f>
        <v>08104</v>
      </c>
      <c r="D93" s="232">
        <v>335</v>
      </c>
      <c r="E93" s="232">
        <v>0</v>
      </c>
      <c r="F93" s="232">
        <v>0</v>
      </c>
      <c r="G93" s="232">
        <v>17.5</v>
      </c>
      <c r="H93" s="232">
        <v>15.6</v>
      </c>
      <c r="I93" s="232">
        <v>1.4</v>
      </c>
      <c r="J93" s="232">
        <v>1</v>
      </c>
      <c r="K93" s="232">
        <v>340</v>
      </c>
      <c r="L93" s="221" t="s">
        <v>436</v>
      </c>
      <c r="M93" s="221" t="s">
        <v>441</v>
      </c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  <c r="AA93" s="221"/>
      <c r="AB93" s="221"/>
      <c r="AC93" s="221"/>
      <c r="AD93" s="221"/>
      <c r="AE93" s="221"/>
      <c r="AF93" s="221"/>
      <c r="AG93" s="221"/>
      <c r="AH93" s="221"/>
      <c r="AI93" s="221"/>
      <c r="AJ93" s="221"/>
      <c r="AK93" s="221"/>
      <c r="AL93" s="221"/>
      <c r="AM93" s="221"/>
      <c r="AN93" s="221"/>
      <c r="AO93" s="221"/>
      <c r="AP93" s="221"/>
      <c r="AQ93" s="221"/>
      <c r="AR93" s="221"/>
      <c r="AS93" s="221"/>
      <c r="AT93" s="221"/>
      <c r="AU93" s="221"/>
      <c r="AV93" s="221"/>
      <c r="AW93" s="221"/>
      <c r="AX93" s="221"/>
      <c r="AY93" s="221"/>
      <c r="AZ93" s="221"/>
      <c r="BA93" s="221"/>
      <c r="BB93" s="221"/>
      <c r="BC93" s="221"/>
      <c r="BD93" s="221"/>
      <c r="BE93" s="221"/>
      <c r="BF93" s="221"/>
      <c r="BG93" s="221"/>
      <c r="BH93" s="221"/>
      <c r="BI93" s="221"/>
      <c r="BJ93" s="221"/>
      <c r="BK93" s="221"/>
      <c r="BL93" s="221"/>
      <c r="BM93" s="221"/>
      <c r="BN93" s="221"/>
      <c r="BO93" s="221"/>
      <c r="BP93" s="221"/>
      <c r="BQ93" s="221"/>
      <c r="BR93" s="221"/>
      <c r="BS93" s="221"/>
      <c r="BT93" s="221"/>
      <c r="BU93" s="221"/>
      <c r="BV93" s="221"/>
      <c r="BW93" s="221"/>
      <c r="BX93" s="221"/>
      <c r="BY93" s="221"/>
      <c r="BZ93" s="221"/>
      <c r="CA93" s="221"/>
      <c r="CB93" s="221"/>
      <c r="CC93" s="221"/>
      <c r="CD93" s="221"/>
      <c r="CE93" s="221"/>
      <c r="CF93" s="221"/>
      <c r="CG93" s="221"/>
      <c r="CH93" s="221"/>
      <c r="CI93" s="221"/>
      <c r="CJ93" s="221"/>
      <c r="CK93" s="221"/>
      <c r="CL93" s="221"/>
      <c r="CM93" s="221"/>
      <c r="CN93" s="221"/>
      <c r="CO93" s="221"/>
      <c r="CP93" s="221"/>
      <c r="CQ93" s="221"/>
      <c r="CR93" s="221"/>
      <c r="CS93" s="221"/>
      <c r="CT93" s="221"/>
      <c r="CU93" s="221"/>
      <c r="CV93" s="221"/>
      <c r="CW93" s="221"/>
      <c r="CX93" s="221"/>
      <c r="CY93" s="221"/>
      <c r="CZ93" s="221"/>
      <c r="DA93" s="221"/>
      <c r="DB93" s="221"/>
      <c r="DC93" s="221"/>
      <c r="DD93" s="221"/>
      <c r="DE93" s="221"/>
      <c r="DF93" s="221"/>
      <c r="DG93" s="221"/>
      <c r="DH93" s="221"/>
      <c r="DI93" s="221"/>
      <c r="DJ93" s="221"/>
      <c r="DK93" s="221"/>
      <c r="DL93" s="221"/>
      <c r="DM93" s="221"/>
      <c r="DN93" s="221"/>
      <c r="DO93" s="221"/>
      <c r="DP93" s="221"/>
      <c r="DQ93" s="221"/>
      <c r="DR93" s="221"/>
      <c r="DS93" s="221"/>
      <c r="DT93" s="221"/>
      <c r="DU93" s="221"/>
      <c r="DV93" s="221"/>
      <c r="DW93" s="221"/>
      <c r="DX93" s="221"/>
      <c r="DY93" s="221"/>
      <c r="DZ93" s="221"/>
      <c r="EA93" s="221"/>
      <c r="EB93" s="221"/>
      <c r="EC93" s="221"/>
      <c r="ED93" s="221"/>
      <c r="EE93" s="221"/>
      <c r="EF93" s="221"/>
      <c r="EG93" s="221"/>
      <c r="EH93" s="221"/>
      <c r="EI93" s="221"/>
      <c r="EJ93" s="221"/>
      <c r="EK93" s="221"/>
      <c r="EL93" s="221"/>
      <c r="EM93" s="221"/>
      <c r="EN93" s="221"/>
      <c r="EO93" s="221"/>
      <c r="EP93" s="221"/>
      <c r="EQ93" s="221"/>
      <c r="ER93" s="221"/>
      <c r="ES93" s="221"/>
      <c r="ET93" s="221"/>
      <c r="EU93" s="221"/>
      <c r="EV93" s="221"/>
      <c r="EW93" s="221"/>
      <c r="EX93" s="221"/>
      <c r="EY93" s="221"/>
      <c r="EZ93" s="221"/>
      <c r="FA93" s="221"/>
      <c r="FB93" s="221"/>
      <c r="FC93" s="221"/>
      <c r="FD93" s="221"/>
      <c r="FE93" s="221"/>
      <c r="FF93" s="221"/>
      <c r="FG93" s="221"/>
      <c r="FH93" s="221"/>
      <c r="FI93" s="221"/>
      <c r="FJ93" s="221"/>
      <c r="FK93" s="221"/>
      <c r="FL93" s="221"/>
      <c r="FM93" s="221"/>
      <c r="FN93" s="221"/>
      <c r="FO93" s="221"/>
      <c r="FP93" s="221"/>
      <c r="FQ93" s="221"/>
      <c r="FR93" s="221"/>
      <c r="FS93" s="221"/>
      <c r="FT93" s="221"/>
      <c r="FU93" s="221"/>
      <c r="FV93" s="221"/>
      <c r="FW93" s="221"/>
      <c r="FX93" s="221"/>
      <c r="FY93" s="221"/>
      <c r="FZ93" s="221"/>
      <c r="GA93" s="221"/>
      <c r="GB93" s="221"/>
      <c r="GC93" s="221"/>
      <c r="GD93" s="221"/>
      <c r="GE93" s="221"/>
      <c r="GF93" s="221"/>
      <c r="GG93" s="221"/>
      <c r="GH93" s="221"/>
      <c r="GI93" s="221"/>
      <c r="GJ93" s="221"/>
      <c r="GK93" s="221"/>
      <c r="GL93" s="221"/>
      <c r="GM93" s="221"/>
      <c r="GN93" s="221"/>
      <c r="GO93" s="221"/>
      <c r="GP93" s="221"/>
      <c r="GQ93" s="221"/>
      <c r="GR93" s="221"/>
      <c r="GS93" s="221"/>
      <c r="GT93" s="221"/>
      <c r="GU93" s="221"/>
      <c r="GV93" s="221"/>
      <c r="GW93" s="221"/>
      <c r="GX93" s="221"/>
      <c r="GY93" s="221"/>
      <c r="GZ93" s="221"/>
      <c r="HA93" s="221"/>
      <c r="HB93" s="221"/>
      <c r="HC93" s="221"/>
      <c r="HD93" s="221"/>
      <c r="HE93" s="221"/>
      <c r="HF93" s="221"/>
      <c r="HG93" s="221"/>
      <c r="HH93" s="221"/>
      <c r="HI93" s="221"/>
      <c r="HJ93" s="221"/>
      <c r="HK93" s="221"/>
      <c r="HL93" s="221"/>
      <c r="HM93" s="221"/>
      <c r="HN93" s="221"/>
      <c r="HO93" s="221"/>
      <c r="HP93" s="221"/>
      <c r="HQ93" s="221"/>
      <c r="HR93" s="221"/>
      <c r="HS93" s="221"/>
      <c r="HT93" s="221"/>
      <c r="HU93" s="221"/>
      <c r="HV93" s="221"/>
      <c r="HW93" s="221"/>
      <c r="HX93" s="221"/>
      <c r="HY93" s="221"/>
      <c r="HZ93" s="221"/>
      <c r="IA93" s="221"/>
      <c r="IB93" s="221"/>
      <c r="IC93" s="221"/>
      <c r="ID93" s="221"/>
      <c r="IE93" s="221"/>
      <c r="IF93" s="221"/>
      <c r="IG93" s="221"/>
      <c r="IH93" s="221"/>
      <c r="II93" s="221"/>
      <c r="IJ93" s="221"/>
      <c r="IK93" s="221"/>
      <c r="IL93" s="221"/>
      <c r="IM93" s="221"/>
      <c r="IN93" s="221"/>
      <c r="IO93" s="221"/>
      <c r="IP93" s="221"/>
      <c r="IQ93" s="221"/>
      <c r="IR93" s="221"/>
      <c r="IS93" s="221"/>
      <c r="IT93" s="221"/>
      <c r="IU93" s="221"/>
      <c r="IV93" s="221"/>
      <c r="IW93" s="221"/>
      <c r="IX93" s="221"/>
      <c r="IY93" s="221"/>
      <c r="IZ93" s="221"/>
      <c r="JA93" s="221"/>
      <c r="JB93" s="221"/>
      <c r="JC93" s="221"/>
      <c r="JD93" s="221"/>
      <c r="JE93" s="221"/>
      <c r="JF93" s="221"/>
      <c r="JG93" s="221"/>
      <c r="JH93" s="221"/>
      <c r="JI93" s="221"/>
      <c r="JJ93" s="221"/>
      <c r="JK93" s="221"/>
      <c r="JL93" s="221"/>
      <c r="JM93" s="221"/>
      <c r="JN93" s="221"/>
      <c r="JO93" s="221"/>
      <c r="JP93" s="221"/>
      <c r="JQ93" s="221"/>
      <c r="JR93" s="221"/>
      <c r="JS93" s="221"/>
      <c r="JT93" s="221"/>
      <c r="JU93" s="221"/>
      <c r="JV93" s="221"/>
      <c r="JW93" s="221"/>
      <c r="JX93" s="221"/>
      <c r="JY93" s="221"/>
      <c r="JZ93" s="221"/>
      <c r="KA93" s="221"/>
      <c r="KB93" s="221"/>
      <c r="KC93" s="221"/>
      <c r="KD93" s="221"/>
      <c r="KE93" s="221"/>
      <c r="KF93" s="221"/>
      <c r="KG93" s="221"/>
      <c r="KH93" s="221"/>
      <c r="KI93" s="221"/>
      <c r="KJ93" s="221"/>
      <c r="KK93" s="221"/>
      <c r="KL93" s="221"/>
      <c r="KM93" s="221"/>
      <c r="KN93" s="221"/>
      <c r="KO93" s="221"/>
      <c r="KP93" s="221"/>
      <c r="KQ93" s="221"/>
      <c r="KR93" s="221"/>
      <c r="KS93" s="221"/>
      <c r="KT93" s="221"/>
      <c r="KU93" s="221"/>
      <c r="KV93" s="221"/>
      <c r="KW93" s="221"/>
      <c r="KX93" s="221"/>
      <c r="KY93" s="221"/>
      <c r="KZ93" s="221"/>
      <c r="LA93" s="221"/>
      <c r="LB93" s="221"/>
      <c r="LC93" s="221"/>
      <c r="LD93" s="221"/>
      <c r="LE93" s="221"/>
      <c r="LF93" s="221"/>
      <c r="LG93" s="221"/>
      <c r="LH93" s="221"/>
      <c r="LI93" s="221"/>
      <c r="LJ93" s="221"/>
      <c r="LK93" s="221"/>
      <c r="LL93" s="221"/>
      <c r="LM93" s="221"/>
      <c r="LN93" s="221"/>
      <c r="LO93" s="221"/>
      <c r="LP93" s="221"/>
      <c r="LQ93" s="221"/>
      <c r="LR93" s="221"/>
      <c r="LS93" s="221"/>
      <c r="LT93" s="221"/>
      <c r="LU93" s="221"/>
      <c r="LV93" s="221"/>
      <c r="LW93" s="221"/>
      <c r="LX93" s="221"/>
      <c r="LY93" s="221"/>
      <c r="LZ93" s="221"/>
      <c r="MA93" s="221"/>
      <c r="MB93" s="221"/>
      <c r="MC93" s="221"/>
      <c r="MD93" s="221"/>
      <c r="ME93" s="221"/>
      <c r="MF93" s="221"/>
      <c r="MG93" s="221"/>
      <c r="MH93" s="221"/>
      <c r="MI93" s="221"/>
      <c r="MJ93" s="221"/>
      <c r="MK93" s="221"/>
      <c r="ML93" s="221"/>
      <c r="MM93" s="221"/>
      <c r="MN93" s="221"/>
      <c r="MO93" s="221"/>
      <c r="MP93" s="221"/>
      <c r="MQ93" s="221"/>
      <c r="MR93" s="221"/>
      <c r="MS93" s="221"/>
      <c r="MT93" s="221"/>
      <c r="MU93" s="221"/>
      <c r="MV93" s="221"/>
      <c r="MW93" s="221"/>
      <c r="MX93" s="221"/>
      <c r="MY93" s="221"/>
      <c r="MZ93" s="221"/>
      <c r="NA93" s="221"/>
      <c r="NB93" s="221"/>
      <c r="NC93" s="221"/>
      <c r="ND93" s="221"/>
      <c r="NE93" s="221"/>
      <c r="NF93" s="221"/>
      <c r="NG93" s="221"/>
      <c r="NH93" s="221"/>
      <c r="NI93" s="221"/>
      <c r="NJ93" s="221"/>
      <c r="NK93" s="221"/>
      <c r="NL93" s="221"/>
      <c r="NM93" s="221"/>
      <c r="NN93" s="221"/>
      <c r="NO93" s="221"/>
      <c r="NP93" s="221"/>
      <c r="NQ93" s="221"/>
      <c r="NR93" s="221"/>
      <c r="NS93" s="221"/>
      <c r="NT93" s="221"/>
      <c r="NU93" s="221"/>
      <c r="NV93" s="221"/>
      <c r="NW93" s="221"/>
      <c r="NX93" s="221"/>
      <c r="NY93" s="221"/>
      <c r="NZ93" s="221"/>
      <c r="OA93" s="221"/>
      <c r="OB93" s="221"/>
      <c r="OC93" s="221"/>
      <c r="OD93" s="221"/>
      <c r="OE93" s="221"/>
      <c r="OF93" s="221"/>
      <c r="OG93" s="221"/>
      <c r="OH93" s="221"/>
      <c r="OI93" s="221"/>
      <c r="OJ93" s="221"/>
      <c r="OK93" s="221"/>
      <c r="OL93" s="221"/>
      <c r="OM93" s="221"/>
      <c r="ON93" s="221"/>
      <c r="OO93" s="221"/>
      <c r="OP93" s="221"/>
      <c r="OQ93" s="221"/>
      <c r="OR93" s="221"/>
      <c r="OS93" s="221"/>
      <c r="OT93" s="221"/>
      <c r="OU93" s="221"/>
      <c r="OV93" s="221"/>
      <c r="OW93" s="221"/>
      <c r="OX93" s="221"/>
      <c r="OY93" s="221"/>
      <c r="OZ93" s="221"/>
      <c r="PA93" s="221"/>
      <c r="PB93" s="221"/>
      <c r="PC93" s="221"/>
      <c r="PD93" s="221"/>
      <c r="PE93" s="221"/>
      <c r="PF93" s="221"/>
      <c r="PG93" s="221"/>
      <c r="PH93" s="221"/>
      <c r="PI93" s="221"/>
      <c r="PJ93" s="221"/>
      <c r="PK93" s="221"/>
      <c r="PL93" s="221"/>
      <c r="PM93" s="221"/>
      <c r="PN93" s="221"/>
      <c r="PO93" s="221"/>
      <c r="PP93" s="221"/>
      <c r="PQ93" s="221"/>
      <c r="PR93" s="221"/>
      <c r="PS93" s="221"/>
      <c r="PT93" s="221"/>
      <c r="PU93" s="221"/>
      <c r="PV93" s="221"/>
      <c r="PW93" s="221"/>
      <c r="PX93" s="221"/>
      <c r="PY93" s="221"/>
      <c r="PZ93" s="221"/>
      <c r="QA93" s="221"/>
      <c r="QB93" s="221"/>
      <c r="QC93" s="221"/>
      <c r="QD93" s="221"/>
      <c r="QE93" s="221"/>
      <c r="QF93" s="221"/>
      <c r="QG93" s="221"/>
      <c r="QH93" s="221"/>
      <c r="QI93" s="221"/>
      <c r="QJ93" s="221"/>
      <c r="QK93" s="221"/>
      <c r="QL93" s="221"/>
      <c r="QM93" s="221"/>
      <c r="QN93" s="221"/>
      <c r="QO93" s="221"/>
      <c r="QP93" s="221"/>
      <c r="QQ93" s="221"/>
      <c r="QR93" s="221"/>
      <c r="QS93" s="221"/>
      <c r="QT93" s="221"/>
      <c r="QU93" s="221"/>
      <c r="QV93" s="221"/>
      <c r="QW93" s="221"/>
      <c r="QX93" s="221"/>
      <c r="QY93" s="221"/>
      <c r="QZ93" s="221"/>
      <c r="RA93" s="221"/>
      <c r="RB93" s="221"/>
      <c r="RC93" s="221"/>
      <c r="RD93" s="221"/>
      <c r="RE93" s="221"/>
      <c r="RF93" s="221"/>
      <c r="RG93" s="221"/>
      <c r="RH93" s="221"/>
      <c r="RI93" s="221"/>
      <c r="RJ93" s="221"/>
      <c r="RK93" s="221"/>
      <c r="RL93" s="221"/>
      <c r="RM93" s="221"/>
      <c r="RN93" s="221"/>
      <c r="RO93" s="221"/>
      <c r="RP93" s="221"/>
      <c r="RQ93" s="221"/>
      <c r="RR93" s="221"/>
      <c r="RS93" s="221"/>
      <c r="RT93" s="221"/>
      <c r="RU93" s="221"/>
      <c r="RV93" s="221"/>
      <c r="RW93" s="221"/>
      <c r="RX93" s="221"/>
      <c r="RY93" s="221"/>
      <c r="RZ93" s="221"/>
      <c r="SA93" s="221"/>
      <c r="SB93" s="221"/>
      <c r="SC93" s="221"/>
      <c r="SD93" s="221"/>
      <c r="SE93" s="221"/>
      <c r="SF93" s="221"/>
      <c r="SG93" s="221"/>
      <c r="SH93" s="221"/>
      <c r="SI93" s="221"/>
      <c r="SJ93" s="221"/>
      <c r="SK93" s="221"/>
      <c r="SL93" s="221"/>
      <c r="SM93" s="221"/>
      <c r="SN93" s="221"/>
      <c r="SO93" s="221"/>
      <c r="SP93" s="221"/>
      <c r="SQ93" s="221"/>
      <c r="SR93" s="221"/>
      <c r="SS93" s="221"/>
      <c r="ST93" s="221"/>
      <c r="SU93" s="221"/>
      <c r="SV93" s="221"/>
      <c r="SW93" s="221"/>
      <c r="SX93" s="221"/>
      <c r="SY93" s="221"/>
      <c r="SZ93" s="221"/>
      <c r="TA93" s="221"/>
      <c r="TB93" s="221"/>
      <c r="TC93" s="221"/>
      <c r="TD93" s="221"/>
      <c r="TE93" s="221"/>
      <c r="TF93" s="221"/>
      <c r="TG93" s="221"/>
      <c r="TH93" s="221"/>
      <c r="TI93" s="221"/>
      <c r="TJ93" s="221"/>
      <c r="TK93" s="221"/>
      <c r="TL93" s="221"/>
      <c r="TM93" s="221"/>
      <c r="TN93" s="221"/>
      <c r="TO93" s="221"/>
      <c r="TP93" s="221"/>
      <c r="TQ93" s="221"/>
      <c r="TR93" s="221"/>
      <c r="TS93" s="221"/>
      <c r="TT93" s="221"/>
      <c r="TU93" s="221"/>
      <c r="TV93" s="221"/>
      <c r="TW93" s="221"/>
      <c r="TX93" s="221"/>
      <c r="TY93" s="221"/>
      <c r="TZ93" s="221"/>
      <c r="UA93" s="221"/>
      <c r="UB93" s="221"/>
      <c r="UC93" s="221"/>
      <c r="UD93" s="221"/>
      <c r="UE93" s="221"/>
      <c r="UF93" s="221"/>
      <c r="UG93" s="221"/>
      <c r="UH93" s="221"/>
      <c r="UI93" s="221"/>
      <c r="UJ93" s="221"/>
      <c r="UK93" s="221"/>
      <c r="UL93" s="221"/>
      <c r="UM93" s="221"/>
      <c r="UN93" s="221"/>
      <c r="UO93" s="221"/>
      <c r="UP93" s="221"/>
      <c r="UQ93" s="221"/>
      <c r="UR93" s="221"/>
      <c r="US93" s="221"/>
      <c r="UT93" s="221"/>
      <c r="UU93" s="221"/>
      <c r="UV93" s="221"/>
      <c r="UW93" s="221"/>
      <c r="UX93" s="221"/>
      <c r="UY93" s="221"/>
      <c r="UZ93" s="221"/>
      <c r="VA93" s="221"/>
      <c r="VB93" s="221"/>
      <c r="VC93" s="221"/>
      <c r="VD93" s="221"/>
      <c r="VE93" s="221"/>
      <c r="VF93" s="221"/>
      <c r="VG93" s="221"/>
      <c r="VH93" s="221"/>
      <c r="VI93" s="221"/>
      <c r="VJ93" s="221"/>
      <c r="VK93" s="221"/>
      <c r="VL93" s="221"/>
      <c r="VM93" s="221"/>
      <c r="VN93" s="221"/>
      <c r="VO93" s="221"/>
      <c r="VP93" s="221"/>
      <c r="VQ93" s="221"/>
      <c r="VR93" s="221"/>
      <c r="VS93" s="221"/>
      <c r="VT93" s="221"/>
      <c r="VU93" s="221"/>
      <c r="VV93" s="221"/>
      <c r="VW93" s="221"/>
      <c r="VX93" s="221"/>
      <c r="VY93" s="221"/>
      <c r="VZ93" s="221"/>
      <c r="WA93" s="221"/>
      <c r="WB93" s="221"/>
      <c r="WC93" s="221"/>
      <c r="WD93" s="221"/>
      <c r="WE93" s="221"/>
      <c r="WF93" s="221"/>
      <c r="WG93" s="221"/>
      <c r="WH93" s="221"/>
      <c r="WI93" s="221"/>
      <c r="WJ93" s="221"/>
      <c r="WK93" s="221"/>
      <c r="WL93" s="221"/>
      <c r="WM93" s="221"/>
      <c r="WN93" s="221"/>
      <c r="WO93" s="221"/>
      <c r="WP93" s="221"/>
      <c r="WQ93" s="221"/>
      <c r="WR93" s="221"/>
      <c r="WS93" s="221"/>
      <c r="WT93" s="221"/>
      <c r="WU93" s="221"/>
      <c r="WV93" s="221"/>
      <c r="WW93" s="221"/>
      <c r="WX93" s="221"/>
      <c r="WY93" s="221"/>
      <c r="WZ93" s="221"/>
      <c r="XA93" s="221"/>
      <c r="XB93" s="221"/>
      <c r="XC93" s="221"/>
      <c r="XD93" s="221"/>
      <c r="XE93" s="221"/>
      <c r="XF93" s="221"/>
      <c r="XG93" s="221"/>
      <c r="XH93" s="221"/>
      <c r="XI93" s="221"/>
      <c r="XJ93" s="221"/>
      <c r="XK93" s="221"/>
      <c r="XL93" s="221"/>
      <c r="XM93" s="221"/>
      <c r="XN93" s="221"/>
      <c r="XO93" s="221"/>
      <c r="XP93" s="221"/>
      <c r="XQ93" s="221"/>
      <c r="XR93" s="221"/>
      <c r="XS93" s="221"/>
      <c r="XT93" s="221"/>
      <c r="XU93" s="221"/>
      <c r="XV93" s="221"/>
      <c r="XW93" s="221"/>
      <c r="XX93" s="221"/>
      <c r="XY93" s="221"/>
      <c r="XZ93" s="221"/>
      <c r="YA93" s="221"/>
      <c r="YB93" s="221"/>
      <c r="YC93" s="221"/>
      <c r="YD93" s="221"/>
      <c r="YE93" s="221"/>
      <c r="YF93" s="221"/>
      <c r="YG93" s="221"/>
      <c r="YH93" s="221"/>
      <c r="YI93" s="221"/>
      <c r="YJ93" s="221"/>
      <c r="YK93" s="221"/>
      <c r="YL93" s="221"/>
      <c r="YM93" s="221"/>
      <c r="YN93" s="221"/>
      <c r="YO93" s="221"/>
      <c r="YP93" s="221"/>
      <c r="YQ93" s="221"/>
      <c r="YR93" s="221"/>
      <c r="YS93" s="221"/>
      <c r="YT93" s="221"/>
      <c r="YU93" s="221"/>
      <c r="YV93" s="221"/>
      <c r="YW93" s="221"/>
      <c r="YX93" s="221"/>
      <c r="YY93" s="221"/>
      <c r="YZ93" s="221"/>
      <c r="ZA93" s="221"/>
      <c r="ZB93" s="221"/>
      <c r="ZC93" s="221"/>
      <c r="ZD93" s="221"/>
      <c r="ZE93" s="221"/>
      <c r="ZF93" s="221"/>
      <c r="ZG93" s="221"/>
      <c r="ZH93" s="221"/>
      <c r="ZI93" s="221"/>
      <c r="ZJ93" s="221"/>
      <c r="ZK93" s="221"/>
      <c r="ZL93" s="221"/>
      <c r="ZM93" s="221"/>
      <c r="ZN93" s="221"/>
      <c r="ZO93" s="221"/>
      <c r="ZP93" s="221"/>
      <c r="ZQ93" s="221"/>
      <c r="ZR93" s="221"/>
      <c r="ZS93" s="221"/>
      <c r="ZT93" s="221"/>
      <c r="ZU93" s="221"/>
      <c r="ZV93" s="221"/>
      <c r="ZW93" s="221"/>
      <c r="ZX93" s="221"/>
      <c r="ZY93" s="221"/>
      <c r="ZZ93" s="221"/>
      <c r="AAA93" s="221"/>
      <c r="AAB93" s="221"/>
      <c r="AAC93" s="221"/>
      <c r="AAD93" s="221"/>
      <c r="AAE93" s="221"/>
      <c r="AAF93" s="221"/>
      <c r="AAG93" s="221"/>
      <c r="AAH93" s="221"/>
      <c r="AAI93" s="221"/>
      <c r="AAJ93" s="221"/>
      <c r="AAK93" s="221"/>
      <c r="AAL93" s="221"/>
      <c r="AAM93" s="221"/>
      <c r="AAN93" s="221"/>
      <c r="AAO93" s="221"/>
      <c r="AAP93" s="221"/>
      <c r="AAQ93" s="221"/>
      <c r="AAR93" s="221"/>
      <c r="AAS93" s="221"/>
      <c r="AAT93" s="221"/>
      <c r="AAU93" s="221"/>
      <c r="AAV93" s="221"/>
      <c r="AAW93" s="221"/>
      <c r="AAX93" s="221"/>
      <c r="AAY93" s="221"/>
      <c r="AAZ93" s="221"/>
      <c r="ABA93" s="221"/>
      <c r="ABB93" s="221"/>
      <c r="ABC93" s="221"/>
      <c r="ABD93" s="221"/>
      <c r="ABE93" s="221"/>
      <c r="ABF93" s="221"/>
      <c r="ABG93" s="221"/>
      <c r="ABH93" s="221"/>
      <c r="ABI93" s="221"/>
      <c r="ABJ93" s="221"/>
      <c r="ABK93" s="221"/>
      <c r="ABL93" s="221"/>
      <c r="ABM93" s="221"/>
      <c r="ABN93" s="221"/>
      <c r="ABO93" s="221"/>
      <c r="ABP93" s="221"/>
      <c r="ABQ93" s="221"/>
      <c r="ABR93" s="221"/>
      <c r="ABS93" s="221"/>
      <c r="ABT93" s="221"/>
      <c r="ABU93" s="221"/>
      <c r="ABV93" s="221"/>
      <c r="ABW93" s="221"/>
      <c r="ABX93" s="221"/>
      <c r="ABY93" s="221"/>
      <c r="ABZ93" s="221"/>
      <c r="ACA93" s="221"/>
      <c r="ACB93" s="221"/>
      <c r="ACC93" s="221"/>
      <c r="ACD93" s="221"/>
      <c r="ACE93" s="221"/>
      <c r="ACF93" s="221"/>
      <c r="ACG93" s="221"/>
      <c r="ACH93" s="221"/>
      <c r="ACI93" s="221"/>
      <c r="ACJ93" s="221"/>
      <c r="ACK93" s="221"/>
      <c r="ACL93" s="221"/>
      <c r="ACM93" s="221"/>
      <c r="ACN93" s="221"/>
      <c r="ACO93" s="221"/>
      <c r="ACP93" s="221"/>
      <c r="ACQ93" s="221"/>
      <c r="ACR93" s="221"/>
      <c r="ACS93" s="221"/>
      <c r="ACT93" s="221"/>
      <c r="ACU93" s="221"/>
      <c r="ACV93" s="221"/>
      <c r="ACW93" s="221"/>
      <c r="ACX93" s="221"/>
      <c r="ACY93" s="221"/>
      <c r="ACZ93" s="221"/>
      <c r="ADA93" s="221"/>
      <c r="ADB93" s="221"/>
      <c r="ADC93" s="221"/>
      <c r="ADD93" s="221"/>
      <c r="ADE93" s="221"/>
      <c r="ADF93" s="221"/>
      <c r="ADG93" s="221"/>
      <c r="ADH93" s="221"/>
      <c r="ADI93" s="221"/>
      <c r="ADJ93" s="221"/>
      <c r="ADK93" s="221"/>
      <c r="ADL93" s="221"/>
      <c r="ADM93" s="221"/>
      <c r="ADN93" s="221"/>
      <c r="ADO93" s="221"/>
      <c r="ADP93" s="221"/>
      <c r="ADQ93" s="221"/>
      <c r="ADR93" s="221"/>
      <c r="ADS93" s="221"/>
      <c r="ADT93" s="221"/>
      <c r="ADU93" s="221"/>
      <c r="ADV93" s="221"/>
      <c r="ADW93" s="221"/>
      <c r="ADX93" s="221"/>
      <c r="ADY93" s="221"/>
      <c r="ADZ93" s="221"/>
      <c r="AEA93" s="221"/>
      <c r="AEB93" s="221"/>
      <c r="AEC93" s="221"/>
      <c r="AED93" s="221"/>
      <c r="AEE93" s="221"/>
      <c r="AEF93" s="221"/>
      <c r="AEG93" s="221"/>
      <c r="AEH93" s="221"/>
      <c r="AEI93" s="221"/>
      <c r="AEJ93" s="221"/>
      <c r="AEK93" s="221"/>
      <c r="AEL93" s="221"/>
      <c r="AEM93" s="221"/>
      <c r="AEN93" s="221"/>
      <c r="AEO93" s="221"/>
      <c r="AEP93" s="221"/>
      <c r="AEQ93" s="221"/>
      <c r="AER93" s="221"/>
      <c r="AES93" s="221"/>
      <c r="AET93" s="221"/>
      <c r="AEU93" s="221"/>
      <c r="AEV93" s="221"/>
      <c r="AEW93" s="221"/>
      <c r="AEX93" s="221"/>
      <c r="AEY93" s="221"/>
      <c r="AEZ93" s="221"/>
      <c r="AFA93" s="221"/>
      <c r="AFB93" s="221"/>
      <c r="AFC93" s="221"/>
      <c r="AFD93" s="221"/>
      <c r="AFE93" s="221"/>
      <c r="AFF93" s="221"/>
      <c r="AFG93" s="221"/>
      <c r="AFH93" s="221"/>
      <c r="AFI93" s="221"/>
      <c r="AFJ93" s="221"/>
      <c r="AFK93" s="221"/>
      <c r="AFL93" s="221"/>
      <c r="AFM93" s="221"/>
      <c r="AFN93" s="221"/>
      <c r="AFO93" s="221"/>
      <c r="AFP93" s="221"/>
      <c r="AFQ93" s="221"/>
      <c r="AFR93" s="221"/>
      <c r="AFS93" s="221"/>
      <c r="AFT93" s="221"/>
      <c r="AFU93" s="221"/>
      <c r="AFV93" s="221"/>
      <c r="AFW93" s="221"/>
      <c r="AFX93" s="221"/>
      <c r="AFY93" s="221"/>
      <c r="AFZ93" s="221"/>
      <c r="AGA93" s="221"/>
      <c r="AGB93" s="221"/>
      <c r="AGC93" s="221"/>
      <c r="AGD93" s="221"/>
      <c r="AGE93" s="221"/>
      <c r="AGF93" s="221"/>
      <c r="AGG93" s="221"/>
      <c r="AGH93" s="221"/>
      <c r="AGI93" s="221"/>
      <c r="AGJ93" s="221"/>
      <c r="AGK93" s="221"/>
      <c r="AGL93" s="221"/>
      <c r="AGM93" s="221"/>
      <c r="AGN93" s="221"/>
      <c r="AGO93" s="221"/>
      <c r="AGP93" s="221"/>
      <c r="AGQ93" s="221"/>
      <c r="AGR93" s="221"/>
      <c r="AGS93" s="221"/>
      <c r="AGT93" s="221"/>
      <c r="AGU93" s="221"/>
      <c r="AGV93" s="221"/>
      <c r="AGW93" s="221"/>
      <c r="AGX93" s="221"/>
      <c r="AGY93" s="221"/>
      <c r="AGZ93" s="221"/>
      <c r="AHA93" s="221"/>
      <c r="AHB93" s="221"/>
      <c r="AHC93" s="221"/>
      <c r="AHD93" s="221"/>
      <c r="AHE93" s="221"/>
      <c r="AHF93" s="221"/>
      <c r="AHG93" s="221"/>
      <c r="AHH93" s="221"/>
      <c r="AHI93" s="221"/>
      <c r="AHJ93" s="221"/>
      <c r="AHK93" s="221"/>
      <c r="AHL93" s="221"/>
      <c r="AHM93" s="221"/>
      <c r="AHN93" s="221"/>
      <c r="AHO93" s="221"/>
      <c r="AHP93" s="221"/>
      <c r="AHQ93" s="221"/>
      <c r="AHR93" s="221"/>
      <c r="AHS93" s="221"/>
      <c r="AHT93" s="221"/>
      <c r="AHU93" s="221"/>
      <c r="AHV93" s="221"/>
      <c r="AHW93" s="221"/>
      <c r="AHX93" s="221"/>
      <c r="AHY93" s="221"/>
      <c r="AHZ93" s="221"/>
      <c r="AIA93" s="221"/>
      <c r="AIB93" s="221"/>
      <c r="AIC93" s="221"/>
      <c r="AID93" s="221"/>
      <c r="AIE93" s="221"/>
      <c r="AIF93" s="221"/>
      <c r="AIG93" s="221"/>
      <c r="AIH93" s="221"/>
      <c r="AII93" s="221"/>
      <c r="AIJ93" s="221"/>
      <c r="AIK93" s="221"/>
      <c r="AIL93" s="221"/>
      <c r="AIM93" s="221"/>
      <c r="AIN93" s="221"/>
      <c r="AIO93" s="221"/>
      <c r="AIP93" s="221"/>
      <c r="AIQ93" s="221"/>
      <c r="AIR93" s="221"/>
      <c r="AIS93" s="221"/>
      <c r="AIT93" s="221"/>
      <c r="AIU93" s="221"/>
      <c r="AIV93" s="221"/>
      <c r="AIW93" s="221"/>
      <c r="AIX93" s="221"/>
      <c r="AIY93" s="221"/>
      <c r="AIZ93" s="221"/>
      <c r="AJA93" s="221"/>
      <c r="AJB93" s="221"/>
      <c r="AJC93" s="221"/>
      <c r="AJD93" s="221"/>
      <c r="AJE93" s="221"/>
      <c r="AJF93" s="221"/>
      <c r="AJG93" s="221"/>
      <c r="AJH93" s="221"/>
      <c r="AJI93" s="221"/>
      <c r="AJJ93" s="221"/>
      <c r="AJK93" s="221"/>
      <c r="AJL93" s="221"/>
      <c r="AJM93" s="221"/>
      <c r="AJN93" s="221"/>
      <c r="AJO93" s="221"/>
      <c r="AJP93" s="221"/>
      <c r="AJQ93" s="221"/>
      <c r="AJR93" s="221"/>
      <c r="AJS93" s="221"/>
      <c r="AJT93" s="221"/>
      <c r="AJU93" s="221"/>
      <c r="AJV93" s="221"/>
      <c r="AJW93" s="221"/>
      <c r="AJX93" s="221"/>
      <c r="AJY93" s="221"/>
      <c r="AJZ93" s="221"/>
      <c r="AKA93" s="221"/>
      <c r="AKB93" s="221"/>
      <c r="AKC93" s="221"/>
      <c r="AKD93" s="221"/>
      <c r="AKE93" s="221"/>
      <c r="AKF93" s="221"/>
      <c r="AKG93" s="221"/>
      <c r="AKH93" s="221"/>
      <c r="AKI93" s="221"/>
      <c r="AKJ93" s="221"/>
      <c r="AKK93" s="221"/>
      <c r="AKL93" s="221"/>
      <c r="AKM93" s="221"/>
      <c r="AKN93" s="221"/>
      <c r="AKO93" s="221"/>
      <c r="AKP93" s="221"/>
      <c r="AKQ93" s="221"/>
      <c r="AKR93" s="221"/>
      <c r="AKS93" s="221"/>
      <c r="AKT93" s="221"/>
      <c r="AKU93" s="221"/>
      <c r="AKV93" s="221"/>
      <c r="AKW93" s="221"/>
      <c r="AKX93" s="221"/>
      <c r="AKY93" s="221"/>
      <c r="AKZ93" s="221"/>
      <c r="ALA93" s="221"/>
      <c r="ALB93" s="221"/>
      <c r="ALC93" s="221"/>
      <c r="ALD93" s="221"/>
      <c r="ALE93" s="221"/>
      <c r="ALF93" s="221"/>
      <c r="ALG93" s="221"/>
      <c r="ALH93" s="221"/>
      <c r="ALI93" s="221"/>
      <c r="ALJ93" s="221"/>
      <c r="ALK93" s="221"/>
      <c r="ALL93" s="221"/>
      <c r="ALM93" s="221"/>
      <c r="ALN93" s="221"/>
      <c r="ALO93" s="221"/>
      <c r="ALP93" s="221"/>
      <c r="ALQ93" s="221"/>
      <c r="ALR93" s="221"/>
      <c r="ALS93" s="221"/>
      <c r="ALT93" s="221"/>
      <c r="ALU93" s="221"/>
      <c r="ALV93" s="221"/>
      <c r="ALW93" s="221"/>
      <c r="ALX93" s="221"/>
      <c r="ALY93" s="221"/>
      <c r="ALZ93" s="221"/>
      <c r="AMA93" s="221"/>
      <c r="AMB93" s="221"/>
      <c r="AMC93" s="221"/>
      <c r="AMD93" s="221"/>
      <c r="AME93" s="221"/>
      <c r="AMF93" s="221"/>
      <c r="AMG93" s="221"/>
      <c r="AMH93" s="221"/>
      <c r="AMI93" s="221"/>
      <c r="AMJ93" s="221"/>
      <c r="AMK93" s="221"/>
    </row>
    <row r="94" spans="1:1025" s="225" customFormat="1" x14ac:dyDescent="0.25">
      <c r="A94" s="228" t="s">
        <v>271</v>
      </c>
      <c r="B94" s="228" t="s">
        <v>315</v>
      </c>
      <c r="C94" s="229" t="str">
        <f>'common foods'!$D$149</f>
        <v>03067</v>
      </c>
      <c r="D94" s="230">
        <v>1541</v>
      </c>
      <c r="E94" s="230">
        <v>14.5</v>
      </c>
      <c r="F94" s="230">
        <v>9</v>
      </c>
      <c r="G94" s="230">
        <v>54.7</v>
      </c>
      <c r="H94" s="230">
        <v>42.3</v>
      </c>
      <c r="I94" s="230">
        <v>1.4</v>
      </c>
      <c r="J94" s="230">
        <v>3.8</v>
      </c>
      <c r="K94" s="230">
        <v>155</v>
      </c>
      <c r="L94" s="228"/>
      <c r="M94" s="228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  <c r="AJ94" s="221"/>
      <c r="AK94" s="221"/>
      <c r="AL94" s="221"/>
      <c r="AM94" s="221"/>
      <c r="AN94" s="221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21"/>
      <c r="DA94" s="221"/>
      <c r="DB94" s="221"/>
      <c r="DC94" s="221"/>
      <c r="DD94" s="221"/>
      <c r="DE94" s="221"/>
      <c r="DF94" s="221"/>
      <c r="DG94" s="221"/>
      <c r="DH94" s="221"/>
      <c r="DI94" s="221"/>
      <c r="DJ94" s="221"/>
      <c r="DK94" s="221"/>
      <c r="DL94" s="221"/>
      <c r="DM94" s="221"/>
      <c r="DN94" s="221"/>
      <c r="DO94" s="221"/>
      <c r="DP94" s="221"/>
      <c r="DQ94" s="221"/>
      <c r="DR94" s="221"/>
      <c r="DS94" s="221"/>
      <c r="DT94" s="221"/>
      <c r="DU94" s="221"/>
      <c r="DV94" s="221"/>
      <c r="DW94" s="221"/>
      <c r="DX94" s="221"/>
      <c r="DY94" s="221"/>
      <c r="DZ94" s="221"/>
      <c r="EA94" s="221"/>
      <c r="EB94" s="221"/>
      <c r="EC94" s="221"/>
      <c r="ED94" s="221"/>
      <c r="EE94" s="221"/>
      <c r="EF94" s="221"/>
      <c r="EG94" s="221"/>
      <c r="EH94" s="221"/>
      <c r="EI94" s="221"/>
      <c r="EJ94" s="221"/>
      <c r="EK94" s="221"/>
      <c r="EL94" s="221"/>
      <c r="EM94" s="221"/>
      <c r="EN94" s="221"/>
      <c r="EO94" s="221"/>
      <c r="EP94" s="221"/>
      <c r="EQ94" s="221"/>
      <c r="ER94" s="221"/>
      <c r="ES94" s="221"/>
      <c r="ET94" s="221"/>
      <c r="EU94" s="221"/>
      <c r="EV94" s="221"/>
      <c r="EW94" s="221"/>
      <c r="EX94" s="221"/>
      <c r="EY94" s="221"/>
      <c r="EZ94" s="221"/>
      <c r="FA94" s="221"/>
      <c r="FB94" s="221"/>
      <c r="FC94" s="221"/>
      <c r="FD94" s="221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221"/>
      <c r="GJ94" s="221"/>
      <c r="GK94" s="221"/>
      <c r="GL94" s="221"/>
      <c r="GM94" s="221"/>
      <c r="GN94" s="221"/>
      <c r="GO94" s="221"/>
      <c r="GP94" s="221"/>
      <c r="GQ94" s="221"/>
      <c r="GR94" s="221"/>
      <c r="GS94" s="221"/>
      <c r="GT94" s="221"/>
      <c r="GU94" s="221"/>
      <c r="GV94" s="221"/>
      <c r="GW94" s="221"/>
      <c r="GX94" s="221"/>
      <c r="GY94" s="221"/>
      <c r="GZ94" s="221"/>
      <c r="HA94" s="221"/>
      <c r="HB94" s="221"/>
      <c r="HC94" s="221"/>
      <c r="HD94" s="221"/>
      <c r="HE94" s="221"/>
      <c r="HF94" s="221"/>
      <c r="HG94" s="221"/>
      <c r="HH94" s="221"/>
      <c r="HI94" s="221"/>
      <c r="HJ94" s="221"/>
      <c r="HK94" s="221"/>
      <c r="HL94" s="221"/>
      <c r="HM94" s="221"/>
      <c r="HN94" s="221"/>
      <c r="HO94" s="221"/>
      <c r="HP94" s="221"/>
      <c r="HQ94" s="221"/>
      <c r="HR94" s="221"/>
      <c r="HS94" s="221"/>
      <c r="HT94" s="221"/>
      <c r="HU94" s="221"/>
      <c r="HV94" s="221"/>
      <c r="HW94" s="221"/>
      <c r="HX94" s="221"/>
      <c r="HY94" s="221"/>
      <c r="HZ94" s="221"/>
      <c r="IA94" s="221"/>
      <c r="IB94" s="221"/>
      <c r="IC94" s="221"/>
      <c r="ID94" s="221"/>
      <c r="IE94" s="221"/>
      <c r="IF94" s="221"/>
      <c r="IG94" s="221"/>
      <c r="IH94" s="221"/>
      <c r="II94" s="221"/>
      <c r="IJ94" s="221"/>
      <c r="IK94" s="221"/>
      <c r="IL94" s="221"/>
      <c r="IM94" s="221"/>
      <c r="IN94" s="221"/>
      <c r="IO94" s="221"/>
      <c r="IP94" s="221"/>
      <c r="IQ94" s="221"/>
      <c r="IR94" s="221"/>
      <c r="IS94" s="221"/>
      <c r="IT94" s="221"/>
      <c r="IU94" s="221"/>
      <c r="IV94" s="221"/>
      <c r="IW94" s="221"/>
      <c r="IX94" s="221"/>
      <c r="IY94" s="221"/>
      <c r="IZ94" s="221"/>
      <c r="JA94" s="221"/>
      <c r="JB94" s="221"/>
      <c r="JC94" s="221"/>
      <c r="JD94" s="221"/>
      <c r="JE94" s="221"/>
      <c r="JF94" s="221"/>
      <c r="JG94" s="221"/>
      <c r="JH94" s="221"/>
      <c r="JI94" s="221"/>
      <c r="JJ94" s="221"/>
      <c r="JK94" s="221"/>
      <c r="JL94" s="221"/>
      <c r="JM94" s="221"/>
      <c r="JN94" s="221"/>
      <c r="JO94" s="221"/>
      <c r="JP94" s="221"/>
      <c r="JQ94" s="221"/>
      <c r="JR94" s="221"/>
      <c r="JS94" s="221"/>
      <c r="JT94" s="221"/>
      <c r="JU94" s="221"/>
      <c r="JV94" s="221"/>
      <c r="JW94" s="221"/>
      <c r="JX94" s="221"/>
      <c r="JY94" s="221"/>
      <c r="JZ94" s="221"/>
      <c r="KA94" s="221"/>
      <c r="KB94" s="221"/>
      <c r="KC94" s="221"/>
      <c r="KD94" s="221"/>
      <c r="KE94" s="221"/>
      <c r="KF94" s="221"/>
      <c r="KG94" s="221"/>
      <c r="KH94" s="221"/>
      <c r="KI94" s="221"/>
      <c r="KJ94" s="221"/>
      <c r="KK94" s="221"/>
      <c r="KL94" s="221"/>
      <c r="KM94" s="221"/>
      <c r="KN94" s="221"/>
      <c r="KO94" s="221"/>
      <c r="KP94" s="221"/>
      <c r="KQ94" s="221"/>
      <c r="KR94" s="221"/>
      <c r="KS94" s="221"/>
      <c r="KT94" s="221"/>
      <c r="KU94" s="221"/>
      <c r="KV94" s="221"/>
      <c r="KW94" s="221"/>
      <c r="KX94" s="221"/>
      <c r="KY94" s="221"/>
      <c r="KZ94" s="221"/>
      <c r="LA94" s="221"/>
      <c r="LB94" s="221"/>
      <c r="LC94" s="221"/>
      <c r="LD94" s="221"/>
      <c r="LE94" s="221"/>
      <c r="LF94" s="221"/>
      <c r="LG94" s="221"/>
      <c r="LH94" s="221"/>
      <c r="LI94" s="221"/>
      <c r="LJ94" s="221"/>
      <c r="LK94" s="221"/>
      <c r="LL94" s="221"/>
      <c r="LM94" s="221"/>
      <c r="LN94" s="221"/>
      <c r="LO94" s="221"/>
      <c r="LP94" s="221"/>
      <c r="LQ94" s="221"/>
      <c r="LR94" s="221"/>
      <c r="LS94" s="221"/>
      <c r="LT94" s="221"/>
      <c r="LU94" s="221"/>
      <c r="LV94" s="221"/>
      <c r="LW94" s="221"/>
      <c r="LX94" s="221"/>
      <c r="LY94" s="221"/>
      <c r="LZ94" s="221"/>
      <c r="MA94" s="221"/>
      <c r="MB94" s="221"/>
      <c r="MC94" s="221"/>
      <c r="MD94" s="221"/>
      <c r="ME94" s="221"/>
      <c r="MF94" s="221"/>
      <c r="MG94" s="221"/>
      <c r="MH94" s="221"/>
      <c r="MI94" s="221"/>
      <c r="MJ94" s="221"/>
      <c r="MK94" s="221"/>
      <c r="ML94" s="221"/>
      <c r="MM94" s="221"/>
      <c r="MN94" s="221"/>
      <c r="MO94" s="221"/>
      <c r="MP94" s="221"/>
      <c r="MQ94" s="221"/>
      <c r="MR94" s="221"/>
      <c r="MS94" s="221"/>
      <c r="MT94" s="221"/>
      <c r="MU94" s="221"/>
      <c r="MV94" s="221"/>
      <c r="MW94" s="221"/>
      <c r="MX94" s="221"/>
      <c r="MY94" s="221"/>
      <c r="MZ94" s="221"/>
      <c r="NA94" s="221"/>
      <c r="NB94" s="221"/>
      <c r="NC94" s="221"/>
      <c r="ND94" s="221"/>
      <c r="NE94" s="221"/>
      <c r="NF94" s="221"/>
      <c r="NG94" s="221"/>
      <c r="NH94" s="221"/>
      <c r="NI94" s="221"/>
      <c r="NJ94" s="221"/>
      <c r="NK94" s="221"/>
      <c r="NL94" s="221"/>
      <c r="NM94" s="221"/>
      <c r="NN94" s="221"/>
      <c r="NO94" s="221"/>
      <c r="NP94" s="221"/>
      <c r="NQ94" s="221"/>
      <c r="NR94" s="221"/>
      <c r="NS94" s="221"/>
      <c r="NT94" s="221"/>
      <c r="NU94" s="221"/>
      <c r="NV94" s="221"/>
      <c r="NW94" s="221"/>
      <c r="NX94" s="221"/>
      <c r="NY94" s="221"/>
      <c r="NZ94" s="221"/>
      <c r="OA94" s="221"/>
      <c r="OB94" s="221"/>
      <c r="OC94" s="221"/>
      <c r="OD94" s="221"/>
      <c r="OE94" s="221"/>
      <c r="OF94" s="221"/>
      <c r="OG94" s="221"/>
      <c r="OH94" s="221"/>
      <c r="OI94" s="221"/>
      <c r="OJ94" s="221"/>
      <c r="OK94" s="221"/>
      <c r="OL94" s="221"/>
      <c r="OM94" s="221"/>
      <c r="ON94" s="221"/>
      <c r="OO94" s="221"/>
      <c r="OP94" s="221"/>
      <c r="OQ94" s="221"/>
      <c r="OR94" s="221"/>
      <c r="OS94" s="221"/>
      <c r="OT94" s="221"/>
      <c r="OU94" s="221"/>
      <c r="OV94" s="221"/>
      <c r="OW94" s="221"/>
      <c r="OX94" s="221"/>
      <c r="OY94" s="221"/>
      <c r="OZ94" s="221"/>
      <c r="PA94" s="221"/>
      <c r="PB94" s="221"/>
      <c r="PC94" s="221"/>
      <c r="PD94" s="221"/>
      <c r="PE94" s="221"/>
      <c r="PF94" s="221"/>
      <c r="PG94" s="221"/>
      <c r="PH94" s="221"/>
      <c r="PI94" s="221"/>
      <c r="PJ94" s="221"/>
      <c r="PK94" s="221"/>
      <c r="PL94" s="221"/>
      <c r="PM94" s="221"/>
      <c r="PN94" s="221"/>
      <c r="PO94" s="221"/>
      <c r="PP94" s="221"/>
      <c r="PQ94" s="221"/>
      <c r="PR94" s="221"/>
      <c r="PS94" s="221"/>
      <c r="PT94" s="221"/>
      <c r="PU94" s="221"/>
      <c r="PV94" s="221"/>
      <c r="PW94" s="221"/>
      <c r="PX94" s="221"/>
      <c r="PY94" s="221"/>
      <c r="PZ94" s="221"/>
      <c r="QA94" s="221"/>
      <c r="QB94" s="221"/>
      <c r="QC94" s="221"/>
      <c r="QD94" s="221"/>
      <c r="QE94" s="221"/>
      <c r="QF94" s="221"/>
      <c r="QG94" s="221"/>
      <c r="QH94" s="221"/>
      <c r="QI94" s="221"/>
      <c r="QJ94" s="221"/>
      <c r="QK94" s="221"/>
      <c r="QL94" s="221"/>
      <c r="QM94" s="221"/>
      <c r="QN94" s="221"/>
      <c r="QO94" s="221"/>
      <c r="QP94" s="221"/>
      <c r="QQ94" s="221"/>
      <c r="QR94" s="221"/>
      <c r="QS94" s="221"/>
      <c r="QT94" s="221"/>
      <c r="QU94" s="221"/>
      <c r="QV94" s="221"/>
      <c r="QW94" s="221"/>
      <c r="QX94" s="221"/>
      <c r="QY94" s="221"/>
      <c r="QZ94" s="221"/>
      <c r="RA94" s="221"/>
      <c r="RB94" s="221"/>
      <c r="RC94" s="221"/>
      <c r="RD94" s="221"/>
      <c r="RE94" s="221"/>
      <c r="RF94" s="221"/>
      <c r="RG94" s="221"/>
      <c r="RH94" s="221"/>
      <c r="RI94" s="221"/>
      <c r="RJ94" s="221"/>
      <c r="RK94" s="221"/>
      <c r="RL94" s="221"/>
      <c r="RM94" s="221"/>
      <c r="RN94" s="221"/>
      <c r="RO94" s="221"/>
      <c r="RP94" s="221"/>
      <c r="RQ94" s="221"/>
      <c r="RR94" s="221"/>
      <c r="RS94" s="221"/>
      <c r="RT94" s="221"/>
      <c r="RU94" s="221"/>
      <c r="RV94" s="221"/>
      <c r="RW94" s="221"/>
      <c r="RX94" s="221"/>
      <c r="RY94" s="221"/>
      <c r="RZ94" s="221"/>
      <c r="SA94" s="221"/>
      <c r="SB94" s="221"/>
      <c r="SC94" s="221"/>
      <c r="SD94" s="221"/>
      <c r="SE94" s="221"/>
      <c r="SF94" s="221"/>
      <c r="SG94" s="221"/>
      <c r="SH94" s="221"/>
      <c r="SI94" s="221"/>
      <c r="SJ94" s="221"/>
      <c r="SK94" s="221"/>
      <c r="SL94" s="221"/>
      <c r="SM94" s="221"/>
      <c r="SN94" s="221"/>
      <c r="SO94" s="221"/>
      <c r="SP94" s="221"/>
      <c r="SQ94" s="221"/>
      <c r="SR94" s="221"/>
      <c r="SS94" s="221"/>
      <c r="ST94" s="221"/>
      <c r="SU94" s="221"/>
      <c r="SV94" s="221"/>
      <c r="SW94" s="221"/>
      <c r="SX94" s="221"/>
      <c r="SY94" s="221"/>
      <c r="SZ94" s="221"/>
      <c r="TA94" s="221"/>
      <c r="TB94" s="221"/>
      <c r="TC94" s="221"/>
      <c r="TD94" s="221"/>
      <c r="TE94" s="221"/>
      <c r="TF94" s="221"/>
      <c r="TG94" s="221"/>
      <c r="TH94" s="221"/>
      <c r="TI94" s="221"/>
      <c r="TJ94" s="221"/>
      <c r="TK94" s="221"/>
      <c r="TL94" s="221"/>
      <c r="TM94" s="221"/>
      <c r="TN94" s="221"/>
      <c r="TO94" s="221"/>
      <c r="TP94" s="221"/>
      <c r="TQ94" s="221"/>
      <c r="TR94" s="221"/>
      <c r="TS94" s="221"/>
      <c r="TT94" s="221"/>
      <c r="TU94" s="221"/>
      <c r="TV94" s="221"/>
      <c r="TW94" s="221"/>
      <c r="TX94" s="221"/>
      <c r="TY94" s="221"/>
      <c r="TZ94" s="221"/>
      <c r="UA94" s="221"/>
      <c r="UB94" s="221"/>
      <c r="UC94" s="221"/>
      <c r="UD94" s="221"/>
      <c r="UE94" s="221"/>
      <c r="UF94" s="221"/>
      <c r="UG94" s="221"/>
      <c r="UH94" s="221"/>
      <c r="UI94" s="221"/>
      <c r="UJ94" s="221"/>
      <c r="UK94" s="221"/>
      <c r="UL94" s="221"/>
      <c r="UM94" s="221"/>
      <c r="UN94" s="221"/>
      <c r="UO94" s="221"/>
      <c r="UP94" s="221"/>
      <c r="UQ94" s="221"/>
      <c r="UR94" s="221"/>
      <c r="US94" s="221"/>
      <c r="UT94" s="221"/>
      <c r="UU94" s="221"/>
      <c r="UV94" s="221"/>
      <c r="UW94" s="221"/>
      <c r="UX94" s="221"/>
      <c r="UY94" s="221"/>
      <c r="UZ94" s="221"/>
      <c r="VA94" s="221"/>
      <c r="VB94" s="221"/>
      <c r="VC94" s="221"/>
      <c r="VD94" s="221"/>
      <c r="VE94" s="221"/>
      <c r="VF94" s="221"/>
      <c r="VG94" s="221"/>
      <c r="VH94" s="221"/>
      <c r="VI94" s="221"/>
      <c r="VJ94" s="221"/>
      <c r="VK94" s="221"/>
      <c r="VL94" s="221"/>
      <c r="VM94" s="221"/>
      <c r="VN94" s="221"/>
      <c r="VO94" s="221"/>
      <c r="VP94" s="221"/>
      <c r="VQ94" s="221"/>
      <c r="VR94" s="221"/>
      <c r="VS94" s="221"/>
      <c r="VT94" s="221"/>
      <c r="VU94" s="221"/>
      <c r="VV94" s="221"/>
      <c r="VW94" s="221"/>
      <c r="VX94" s="221"/>
      <c r="VY94" s="221"/>
      <c r="VZ94" s="221"/>
      <c r="WA94" s="221"/>
      <c r="WB94" s="221"/>
      <c r="WC94" s="221"/>
      <c r="WD94" s="221"/>
      <c r="WE94" s="221"/>
      <c r="WF94" s="221"/>
      <c r="WG94" s="221"/>
      <c r="WH94" s="221"/>
      <c r="WI94" s="221"/>
      <c r="WJ94" s="221"/>
      <c r="WK94" s="221"/>
      <c r="WL94" s="221"/>
      <c r="WM94" s="221"/>
      <c r="WN94" s="221"/>
      <c r="WO94" s="221"/>
      <c r="WP94" s="221"/>
      <c r="WQ94" s="221"/>
      <c r="WR94" s="221"/>
      <c r="WS94" s="221"/>
      <c r="WT94" s="221"/>
      <c r="WU94" s="221"/>
      <c r="WV94" s="221"/>
      <c r="WW94" s="221"/>
      <c r="WX94" s="221"/>
      <c r="WY94" s="221"/>
      <c r="WZ94" s="221"/>
      <c r="XA94" s="221"/>
      <c r="XB94" s="221"/>
      <c r="XC94" s="221"/>
      <c r="XD94" s="221"/>
      <c r="XE94" s="221"/>
      <c r="XF94" s="221"/>
      <c r="XG94" s="221"/>
      <c r="XH94" s="221"/>
      <c r="XI94" s="221"/>
      <c r="XJ94" s="221"/>
      <c r="XK94" s="221"/>
      <c r="XL94" s="221"/>
      <c r="XM94" s="221"/>
      <c r="XN94" s="221"/>
      <c r="XO94" s="221"/>
      <c r="XP94" s="221"/>
      <c r="XQ94" s="221"/>
      <c r="XR94" s="221"/>
      <c r="XS94" s="221"/>
      <c r="XT94" s="221"/>
      <c r="XU94" s="221"/>
      <c r="XV94" s="221"/>
      <c r="XW94" s="221"/>
      <c r="XX94" s="221"/>
      <c r="XY94" s="221"/>
      <c r="XZ94" s="221"/>
      <c r="YA94" s="221"/>
      <c r="YB94" s="221"/>
      <c r="YC94" s="221"/>
      <c r="YD94" s="221"/>
      <c r="YE94" s="221"/>
      <c r="YF94" s="221"/>
      <c r="YG94" s="221"/>
      <c r="YH94" s="221"/>
      <c r="YI94" s="221"/>
      <c r="YJ94" s="221"/>
      <c r="YK94" s="221"/>
      <c r="YL94" s="221"/>
      <c r="YM94" s="221"/>
      <c r="YN94" s="221"/>
      <c r="YO94" s="221"/>
      <c r="YP94" s="221"/>
      <c r="YQ94" s="221"/>
      <c r="YR94" s="221"/>
      <c r="YS94" s="221"/>
      <c r="YT94" s="221"/>
      <c r="YU94" s="221"/>
      <c r="YV94" s="221"/>
      <c r="YW94" s="221"/>
      <c r="YX94" s="221"/>
      <c r="YY94" s="221"/>
      <c r="YZ94" s="221"/>
      <c r="ZA94" s="221"/>
      <c r="ZB94" s="221"/>
      <c r="ZC94" s="221"/>
      <c r="ZD94" s="221"/>
      <c r="ZE94" s="221"/>
      <c r="ZF94" s="221"/>
      <c r="ZG94" s="221"/>
      <c r="ZH94" s="221"/>
      <c r="ZI94" s="221"/>
      <c r="ZJ94" s="221"/>
      <c r="ZK94" s="221"/>
      <c r="ZL94" s="221"/>
      <c r="ZM94" s="221"/>
      <c r="ZN94" s="221"/>
      <c r="ZO94" s="221"/>
      <c r="ZP94" s="221"/>
      <c r="ZQ94" s="221"/>
      <c r="ZR94" s="221"/>
      <c r="ZS94" s="221"/>
      <c r="ZT94" s="221"/>
      <c r="ZU94" s="221"/>
      <c r="ZV94" s="221"/>
      <c r="ZW94" s="221"/>
      <c r="ZX94" s="221"/>
      <c r="ZY94" s="221"/>
      <c r="ZZ94" s="221"/>
      <c r="AAA94" s="221"/>
      <c r="AAB94" s="221"/>
      <c r="AAC94" s="221"/>
      <c r="AAD94" s="221"/>
      <c r="AAE94" s="221"/>
      <c r="AAF94" s="221"/>
      <c r="AAG94" s="221"/>
      <c r="AAH94" s="221"/>
      <c r="AAI94" s="221"/>
      <c r="AAJ94" s="221"/>
      <c r="AAK94" s="221"/>
      <c r="AAL94" s="221"/>
      <c r="AAM94" s="221"/>
      <c r="AAN94" s="221"/>
      <c r="AAO94" s="221"/>
      <c r="AAP94" s="221"/>
      <c r="AAQ94" s="221"/>
      <c r="AAR94" s="221"/>
      <c r="AAS94" s="221"/>
      <c r="AAT94" s="221"/>
      <c r="AAU94" s="221"/>
      <c r="AAV94" s="221"/>
      <c r="AAW94" s="221"/>
      <c r="AAX94" s="221"/>
      <c r="AAY94" s="221"/>
      <c r="AAZ94" s="221"/>
      <c r="ABA94" s="221"/>
      <c r="ABB94" s="221"/>
      <c r="ABC94" s="221"/>
      <c r="ABD94" s="221"/>
      <c r="ABE94" s="221"/>
      <c r="ABF94" s="221"/>
      <c r="ABG94" s="221"/>
      <c r="ABH94" s="221"/>
      <c r="ABI94" s="221"/>
      <c r="ABJ94" s="221"/>
      <c r="ABK94" s="221"/>
      <c r="ABL94" s="221"/>
      <c r="ABM94" s="221"/>
      <c r="ABN94" s="221"/>
      <c r="ABO94" s="221"/>
      <c r="ABP94" s="221"/>
      <c r="ABQ94" s="221"/>
      <c r="ABR94" s="221"/>
      <c r="ABS94" s="221"/>
      <c r="ABT94" s="221"/>
      <c r="ABU94" s="221"/>
      <c r="ABV94" s="221"/>
      <c r="ABW94" s="221"/>
      <c r="ABX94" s="221"/>
      <c r="ABY94" s="221"/>
      <c r="ABZ94" s="221"/>
      <c r="ACA94" s="221"/>
      <c r="ACB94" s="221"/>
      <c r="ACC94" s="221"/>
      <c r="ACD94" s="221"/>
      <c r="ACE94" s="221"/>
      <c r="ACF94" s="221"/>
      <c r="ACG94" s="221"/>
      <c r="ACH94" s="221"/>
      <c r="ACI94" s="221"/>
      <c r="ACJ94" s="221"/>
      <c r="ACK94" s="221"/>
      <c r="ACL94" s="221"/>
      <c r="ACM94" s="221"/>
      <c r="ACN94" s="221"/>
      <c r="ACO94" s="221"/>
      <c r="ACP94" s="221"/>
      <c r="ACQ94" s="221"/>
      <c r="ACR94" s="221"/>
      <c r="ACS94" s="221"/>
      <c r="ACT94" s="221"/>
      <c r="ACU94" s="221"/>
      <c r="ACV94" s="221"/>
      <c r="ACW94" s="221"/>
      <c r="ACX94" s="221"/>
      <c r="ACY94" s="221"/>
      <c r="ACZ94" s="221"/>
      <c r="ADA94" s="221"/>
      <c r="ADB94" s="221"/>
      <c r="ADC94" s="221"/>
      <c r="ADD94" s="221"/>
      <c r="ADE94" s="221"/>
      <c r="ADF94" s="221"/>
      <c r="ADG94" s="221"/>
      <c r="ADH94" s="221"/>
      <c r="ADI94" s="221"/>
      <c r="ADJ94" s="221"/>
      <c r="ADK94" s="221"/>
      <c r="ADL94" s="221"/>
      <c r="ADM94" s="221"/>
      <c r="ADN94" s="221"/>
      <c r="ADO94" s="221"/>
      <c r="ADP94" s="221"/>
      <c r="ADQ94" s="221"/>
      <c r="ADR94" s="221"/>
      <c r="ADS94" s="221"/>
      <c r="ADT94" s="221"/>
      <c r="ADU94" s="221"/>
      <c r="ADV94" s="221"/>
      <c r="ADW94" s="221"/>
      <c r="ADX94" s="221"/>
      <c r="ADY94" s="221"/>
      <c r="ADZ94" s="221"/>
      <c r="AEA94" s="221"/>
      <c r="AEB94" s="221"/>
      <c r="AEC94" s="221"/>
      <c r="AED94" s="221"/>
      <c r="AEE94" s="221"/>
      <c r="AEF94" s="221"/>
      <c r="AEG94" s="221"/>
      <c r="AEH94" s="221"/>
      <c r="AEI94" s="221"/>
      <c r="AEJ94" s="221"/>
      <c r="AEK94" s="221"/>
      <c r="AEL94" s="221"/>
      <c r="AEM94" s="221"/>
      <c r="AEN94" s="221"/>
      <c r="AEO94" s="221"/>
      <c r="AEP94" s="221"/>
      <c r="AEQ94" s="221"/>
      <c r="AER94" s="221"/>
      <c r="AES94" s="221"/>
      <c r="AET94" s="221"/>
      <c r="AEU94" s="221"/>
      <c r="AEV94" s="221"/>
      <c r="AEW94" s="221"/>
      <c r="AEX94" s="221"/>
      <c r="AEY94" s="221"/>
      <c r="AEZ94" s="221"/>
      <c r="AFA94" s="221"/>
      <c r="AFB94" s="221"/>
      <c r="AFC94" s="221"/>
      <c r="AFD94" s="221"/>
      <c r="AFE94" s="221"/>
      <c r="AFF94" s="221"/>
      <c r="AFG94" s="221"/>
      <c r="AFH94" s="221"/>
      <c r="AFI94" s="221"/>
      <c r="AFJ94" s="221"/>
      <c r="AFK94" s="221"/>
      <c r="AFL94" s="221"/>
      <c r="AFM94" s="221"/>
      <c r="AFN94" s="221"/>
      <c r="AFO94" s="221"/>
      <c r="AFP94" s="221"/>
      <c r="AFQ94" s="221"/>
      <c r="AFR94" s="221"/>
      <c r="AFS94" s="221"/>
      <c r="AFT94" s="221"/>
      <c r="AFU94" s="221"/>
      <c r="AFV94" s="221"/>
      <c r="AFW94" s="221"/>
      <c r="AFX94" s="221"/>
      <c r="AFY94" s="221"/>
      <c r="AFZ94" s="221"/>
      <c r="AGA94" s="221"/>
      <c r="AGB94" s="221"/>
      <c r="AGC94" s="221"/>
      <c r="AGD94" s="221"/>
      <c r="AGE94" s="221"/>
      <c r="AGF94" s="221"/>
      <c r="AGG94" s="221"/>
      <c r="AGH94" s="221"/>
      <c r="AGI94" s="221"/>
      <c r="AGJ94" s="221"/>
      <c r="AGK94" s="221"/>
      <c r="AGL94" s="221"/>
      <c r="AGM94" s="221"/>
      <c r="AGN94" s="221"/>
      <c r="AGO94" s="221"/>
      <c r="AGP94" s="221"/>
      <c r="AGQ94" s="221"/>
      <c r="AGR94" s="221"/>
      <c r="AGS94" s="221"/>
      <c r="AGT94" s="221"/>
      <c r="AGU94" s="221"/>
      <c r="AGV94" s="221"/>
      <c r="AGW94" s="221"/>
      <c r="AGX94" s="221"/>
      <c r="AGY94" s="221"/>
      <c r="AGZ94" s="221"/>
      <c r="AHA94" s="221"/>
      <c r="AHB94" s="221"/>
      <c r="AHC94" s="221"/>
      <c r="AHD94" s="221"/>
      <c r="AHE94" s="221"/>
      <c r="AHF94" s="221"/>
      <c r="AHG94" s="221"/>
      <c r="AHH94" s="221"/>
      <c r="AHI94" s="221"/>
      <c r="AHJ94" s="221"/>
      <c r="AHK94" s="221"/>
      <c r="AHL94" s="221"/>
      <c r="AHM94" s="221"/>
      <c r="AHN94" s="221"/>
      <c r="AHO94" s="221"/>
      <c r="AHP94" s="221"/>
      <c r="AHQ94" s="221"/>
      <c r="AHR94" s="221"/>
      <c r="AHS94" s="221"/>
      <c r="AHT94" s="221"/>
      <c r="AHU94" s="221"/>
      <c r="AHV94" s="221"/>
      <c r="AHW94" s="221"/>
      <c r="AHX94" s="221"/>
      <c r="AHY94" s="221"/>
      <c r="AHZ94" s="221"/>
      <c r="AIA94" s="221"/>
      <c r="AIB94" s="221"/>
      <c r="AIC94" s="221"/>
      <c r="AID94" s="221"/>
      <c r="AIE94" s="221"/>
      <c r="AIF94" s="221"/>
      <c r="AIG94" s="221"/>
      <c r="AIH94" s="221"/>
      <c r="AII94" s="221"/>
      <c r="AIJ94" s="221"/>
      <c r="AIK94" s="221"/>
      <c r="AIL94" s="221"/>
      <c r="AIM94" s="221"/>
      <c r="AIN94" s="221"/>
      <c r="AIO94" s="221"/>
      <c r="AIP94" s="221"/>
      <c r="AIQ94" s="221"/>
      <c r="AIR94" s="221"/>
      <c r="AIS94" s="221"/>
      <c r="AIT94" s="221"/>
      <c r="AIU94" s="221"/>
      <c r="AIV94" s="221"/>
      <c r="AIW94" s="221"/>
      <c r="AIX94" s="221"/>
      <c r="AIY94" s="221"/>
      <c r="AIZ94" s="221"/>
      <c r="AJA94" s="221"/>
      <c r="AJB94" s="221"/>
      <c r="AJC94" s="221"/>
      <c r="AJD94" s="221"/>
      <c r="AJE94" s="221"/>
      <c r="AJF94" s="221"/>
      <c r="AJG94" s="221"/>
      <c r="AJH94" s="221"/>
      <c r="AJI94" s="221"/>
      <c r="AJJ94" s="221"/>
      <c r="AJK94" s="221"/>
      <c r="AJL94" s="221"/>
      <c r="AJM94" s="221"/>
      <c r="AJN94" s="221"/>
      <c r="AJO94" s="221"/>
      <c r="AJP94" s="221"/>
      <c r="AJQ94" s="221"/>
      <c r="AJR94" s="221"/>
      <c r="AJS94" s="221"/>
      <c r="AJT94" s="221"/>
      <c r="AJU94" s="221"/>
      <c r="AJV94" s="221"/>
      <c r="AJW94" s="221"/>
      <c r="AJX94" s="221"/>
      <c r="AJY94" s="221"/>
      <c r="AJZ94" s="221"/>
      <c r="AKA94" s="221"/>
      <c r="AKB94" s="221"/>
      <c r="AKC94" s="221"/>
      <c r="AKD94" s="221"/>
      <c r="AKE94" s="221"/>
      <c r="AKF94" s="221"/>
      <c r="AKG94" s="221"/>
      <c r="AKH94" s="221"/>
      <c r="AKI94" s="221"/>
      <c r="AKJ94" s="221"/>
      <c r="AKK94" s="221"/>
      <c r="AKL94" s="221"/>
      <c r="AKM94" s="221"/>
      <c r="AKN94" s="221"/>
      <c r="AKO94" s="221"/>
      <c r="AKP94" s="221"/>
      <c r="AKQ94" s="221"/>
      <c r="AKR94" s="221"/>
      <c r="AKS94" s="221"/>
      <c r="AKT94" s="221"/>
      <c r="AKU94" s="221"/>
      <c r="AKV94" s="221"/>
      <c r="AKW94" s="221"/>
      <c r="AKX94" s="221"/>
      <c r="AKY94" s="221"/>
      <c r="AKZ94" s="221"/>
      <c r="ALA94" s="221"/>
      <c r="ALB94" s="221"/>
      <c r="ALC94" s="221"/>
      <c r="ALD94" s="221"/>
      <c r="ALE94" s="221"/>
      <c r="ALF94" s="221"/>
      <c r="ALG94" s="221"/>
      <c r="ALH94" s="221"/>
      <c r="ALI94" s="221"/>
      <c r="ALJ94" s="221"/>
      <c r="ALK94" s="221"/>
      <c r="ALL94" s="221"/>
      <c r="ALM94" s="221"/>
      <c r="ALN94" s="221"/>
      <c r="ALO94" s="221"/>
      <c r="ALP94" s="221"/>
      <c r="ALQ94" s="221"/>
      <c r="ALR94" s="221"/>
      <c r="ALS94" s="221"/>
      <c r="ALT94" s="221"/>
      <c r="ALU94" s="221"/>
      <c r="ALV94" s="221"/>
      <c r="ALW94" s="221"/>
      <c r="ALX94" s="221"/>
      <c r="ALY94" s="221"/>
      <c r="ALZ94" s="221"/>
      <c r="AMA94" s="221"/>
      <c r="AMB94" s="221"/>
      <c r="AMC94" s="221"/>
      <c r="AMD94" s="221"/>
      <c r="AME94" s="221"/>
      <c r="AMF94" s="221"/>
      <c r="AMG94" s="221"/>
      <c r="AMH94" s="221"/>
      <c r="AMI94" s="221"/>
      <c r="AMJ94" s="221"/>
      <c r="AMK94" s="221"/>
    </row>
    <row r="95" spans="1:1025" s="225" customFormat="1" x14ac:dyDescent="0.25">
      <c r="A95" s="221" t="s">
        <v>43</v>
      </c>
      <c r="B95" s="221" t="s">
        <v>68</v>
      </c>
      <c r="C95" s="241" t="str">
        <f>'common foods'!$D$28</f>
        <v>02024</v>
      </c>
      <c r="D95" s="227">
        <v>56.94</v>
      </c>
      <c r="E95" s="227">
        <v>0.04</v>
      </c>
      <c r="F95" s="227">
        <v>8.0000000000000002E-3</v>
      </c>
      <c r="G95" s="227">
        <v>2.7</v>
      </c>
      <c r="H95" s="227">
        <v>2.7</v>
      </c>
      <c r="I95" s="227">
        <v>1.4</v>
      </c>
      <c r="J95" s="227">
        <v>0.56000000000000005</v>
      </c>
      <c r="K95" s="227">
        <v>7</v>
      </c>
      <c r="L95" s="221" t="s">
        <v>433</v>
      </c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  <c r="AA95" s="221"/>
      <c r="AB95" s="221"/>
      <c r="AC95" s="221"/>
      <c r="AD95" s="221"/>
      <c r="AE95" s="221"/>
      <c r="AF95" s="221"/>
      <c r="AG95" s="221"/>
      <c r="AH95" s="221"/>
      <c r="AI95" s="221"/>
      <c r="AJ95" s="221"/>
      <c r="AK95" s="221"/>
      <c r="AL95" s="221"/>
      <c r="AM95" s="221"/>
      <c r="AN95" s="221"/>
      <c r="AO95" s="221"/>
      <c r="AP95" s="221"/>
      <c r="AQ95" s="221"/>
      <c r="AR95" s="221"/>
      <c r="AS95" s="221"/>
      <c r="AT95" s="221"/>
      <c r="AU95" s="221"/>
      <c r="AV95" s="221"/>
      <c r="AW95" s="221"/>
      <c r="AX95" s="221"/>
      <c r="AY95" s="221"/>
      <c r="AZ95" s="221"/>
      <c r="BA95" s="221"/>
      <c r="BB95" s="221"/>
      <c r="BC95" s="221"/>
      <c r="BD95" s="221"/>
      <c r="BE95" s="221"/>
      <c r="BF95" s="221"/>
      <c r="BG95" s="221"/>
      <c r="BH95" s="221"/>
      <c r="BI95" s="221"/>
      <c r="BJ95" s="221"/>
      <c r="BK95" s="221"/>
      <c r="BL95" s="221"/>
      <c r="BM95" s="221"/>
      <c r="BN95" s="221"/>
      <c r="BO95" s="221"/>
      <c r="BP95" s="221"/>
      <c r="BQ95" s="221"/>
      <c r="BR95" s="221"/>
      <c r="BS95" s="221"/>
      <c r="BT95" s="221"/>
      <c r="BU95" s="221"/>
      <c r="BV95" s="221"/>
      <c r="BW95" s="221"/>
      <c r="BX95" s="221"/>
      <c r="BY95" s="221"/>
      <c r="BZ95" s="221"/>
      <c r="CA95" s="221"/>
      <c r="CB95" s="221"/>
      <c r="CC95" s="221"/>
      <c r="CD95" s="221"/>
      <c r="CE95" s="221"/>
      <c r="CF95" s="221"/>
      <c r="CG95" s="221"/>
      <c r="CH95" s="221"/>
      <c r="CI95" s="221"/>
      <c r="CJ95" s="221"/>
      <c r="CK95" s="221"/>
      <c r="CL95" s="221"/>
      <c r="CM95" s="221"/>
      <c r="CN95" s="221"/>
      <c r="CO95" s="221"/>
      <c r="CP95" s="221"/>
      <c r="CQ95" s="221"/>
      <c r="CR95" s="221"/>
      <c r="CS95" s="221"/>
      <c r="CT95" s="221"/>
      <c r="CU95" s="221"/>
      <c r="CV95" s="221"/>
      <c r="CW95" s="221"/>
      <c r="CX95" s="221"/>
      <c r="CY95" s="221"/>
      <c r="CZ95" s="221"/>
      <c r="DA95" s="221"/>
      <c r="DB95" s="221"/>
      <c r="DC95" s="221"/>
      <c r="DD95" s="221"/>
      <c r="DE95" s="221"/>
      <c r="DF95" s="221"/>
      <c r="DG95" s="221"/>
      <c r="DH95" s="221"/>
      <c r="DI95" s="221"/>
      <c r="DJ95" s="221"/>
      <c r="DK95" s="221"/>
      <c r="DL95" s="221"/>
      <c r="DM95" s="221"/>
      <c r="DN95" s="221"/>
      <c r="DO95" s="221"/>
      <c r="DP95" s="221"/>
      <c r="DQ95" s="221"/>
      <c r="DR95" s="221"/>
      <c r="DS95" s="221"/>
      <c r="DT95" s="221"/>
      <c r="DU95" s="221"/>
      <c r="DV95" s="221"/>
      <c r="DW95" s="221"/>
      <c r="DX95" s="221"/>
      <c r="DY95" s="221"/>
      <c r="DZ95" s="221"/>
      <c r="EA95" s="221"/>
      <c r="EB95" s="221"/>
      <c r="EC95" s="221"/>
      <c r="ED95" s="221"/>
      <c r="EE95" s="221"/>
      <c r="EF95" s="221"/>
      <c r="EG95" s="221"/>
      <c r="EH95" s="221"/>
      <c r="EI95" s="221"/>
      <c r="EJ95" s="221"/>
      <c r="EK95" s="221"/>
      <c r="EL95" s="221"/>
      <c r="EM95" s="221"/>
      <c r="EN95" s="221"/>
      <c r="EO95" s="221"/>
      <c r="EP95" s="221"/>
      <c r="EQ95" s="221"/>
      <c r="ER95" s="221"/>
      <c r="ES95" s="221"/>
      <c r="ET95" s="221"/>
      <c r="EU95" s="221"/>
      <c r="EV95" s="221"/>
      <c r="EW95" s="221"/>
      <c r="EX95" s="221"/>
      <c r="EY95" s="221"/>
      <c r="EZ95" s="221"/>
      <c r="FA95" s="221"/>
      <c r="FB95" s="221"/>
      <c r="FC95" s="221"/>
      <c r="FD95" s="221"/>
      <c r="FE95" s="221"/>
      <c r="FF95" s="221"/>
      <c r="FG95" s="221"/>
      <c r="FH95" s="221"/>
      <c r="FI95" s="221"/>
      <c r="FJ95" s="221"/>
      <c r="FK95" s="221"/>
      <c r="FL95" s="221"/>
      <c r="FM95" s="221"/>
      <c r="FN95" s="221"/>
      <c r="FO95" s="221"/>
      <c r="FP95" s="221"/>
      <c r="FQ95" s="221"/>
      <c r="FR95" s="221"/>
      <c r="FS95" s="221"/>
      <c r="FT95" s="221"/>
      <c r="FU95" s="221"/>
      <c r="FV95" s="221"/>
      <c r="FW95" s="221"/>
      <c r="FX95" s="221"/>
      <c r="FY95" s="221"/>
      <c r="FZ95" s="221"/>
      <c r="GA95" s="221"/>
      <c r="GB95" s="221"/>
      <c r="GC95" s="221"/>
      <c r="GD95" s="221"/>
      <c r="GE95" s="221"/>
      <c r="GF95" s="221"/>
      <c r="GG95" s="221"/>
      <c r="GH95" s="221"/>
      <c r="GI95" s="221"/>
      <c r="GJ95" s="221"/>
      <c r="GK95" s="221"/>
      <c r="GL95" s="221"/>
      <c r="GM95" s="221"/>
      <c r="GN95" s="221"/>
      <c r="GO95" s="221"/>
      <c r="GP95" s="221"/>
      <c r="GQ95" s="221"/>
      <c r="GR95" s="221"/>
      <c r="GS95" s="221"/>
      <c r="GT95" s="221"/>
      <c r="GU95" s="221"/>
      <c r="GV95" s="221"/>
      <c r="GW95" s="221"/>
      <c r="GX95" s="221"/>
      <c r="GY95" s="221"/>
      <c r="GZ95" s="221"/>
      <c r="HA95" s="221"/>
      <c r="HB95" s="221"/>
      <c r="HC95" s="221"/>
      <c r="HD95" s="221"/>
      <c r="HE95" s="221"/>
      <c r="HF95" s="221"/>
      <c r="HG95" s="221"/>
      <c r="HH95" s="221"/>
      <c r="HI95" s="221"/>
      <c r="HJ95" s="221"/>
      <c r="HK95" s="221"/>
      <c r="HL95" s="221"/>
      <c r="HM95" s="221"/>
      <c r="HN95" s="221"/>
      <c r="HO95" s="221"/>
      <c r="HP95" s="221"/>
      <c r="HQ95" s="221"/>
      <c r="HR95" s="221"/>
      <c r="HS95" s="221"/>
      <c r="HT95" s="221"/>
      <c r="HU95" s="221"/>
      <c r="HV95" s="221"/>
      <c r="HW95" s="221"/>
      <c r="HX95" s="221"/>
      <c r="HY95" s="221"/>
      <c r="HZ95" s="221"/>
      <c r="IA95" s="221"/>
      <c r="IB95" s="221"/>
      <c r="IC95" s="221"/>
      <c r="ID95" s="221"/>
      <c r="IE95" s="221"/>
      <c r="IF95" s="221"/>
      <c r="IG95" s="221"/>
      <c r="IH95" s="221"/>
      <c r="II95" s="221"/>
      <c r="IJ95" s="221"/>
      <c r="IK95" s="221"/>
      <c r="IL95" s="221"/>
      <c r="IM95" s="221"/>
      <c r="IN95" s="221"/>
      <c r="IO95" s="221"/>
      <c r="IP95" s="221"/>
      <c r="IQ95" s="221"/>
      <c r="IR95" s="221"/>
      <c r="IS95" s="221"/>
      <c r="IT95" s="221"/>
      <c r="IU95" s="221"/>
      <c r="IV95" s="221"/>
      <c r="IW95" s="221"/>
      <c r="IX95" s="221"/>
      <c r="IY95" s="221"/>
      <c r="IZ95" s="221"/>
      <c r="JA95" s="221"/>
      <c r="JB95" s="221"/>
      <c r="JC95" s="221"/>
      <c r="JD95" s="221"/>
      <c r="JE95" s="221"/>
      <c r="JF95" s="221"/>
      <c r="JG95" s="221"/>
      <c r="JH95" s="221"/>
      <c r="JI95" s="221"/>
      <c r="JJ95" s="221"/>
      <c r="JK95" s="221"/>
      <c r="JL95" s="221"/>
      <c r="JM95" s="221"/>
      <c r="JN95" s="221"/>
      <c r="JO95" s="221"/>
      <c r="JP95" s="221"/>
      <c r="JQ95" s="221"/>
      <c r="JR95" s="221"/>
      <c r="JS95" s="221"/>
      <c r="JT95" s="221"/>
      <c r="JU95" s="221"/>
      <c r="JV95" s="221"/>
      <c r="JW95" s="221"/>
      <c r="JX95" s="221"/>
      <c r="JY95" s="221"/>
      <c r="JZ95" s="221"/>
      <c r="KA95" s="221"/>
      <c r="KB95" s="221"/>
      <c r="KC95" s="221"/>
      <c r="KD95" s="221"/>
      <c r="KE95" s="221"/>
      <c r="KF95" s="221"/>
      <c r="KG95" s="221"/>
      <c r="KH95" s="221"/>
      <c r="KI95" s="221"/>
      <c r="KJ95" s="221"/>
      <c r="KK95" s="221"/>
      <c r="KL95" s="221"/>
      <c r="KM95" s="221"/>
      <c r="KN95" s="221"/>
      <c r="KO95" s="221"/>
      <c r="KP95" s="221"/>
      <c r="KQ95" s="221"/>
      <c r="KR95" s="221"/>
      <c r="KS95" s="221"/>
      <c r="KT95" s="221"/>
      <c r="KU95" s="221"/>
      <c r="KV95" s="221"/>
      <c r="KW95" s="221"/>
      <c r="KX95" s="221"/>
      <c r="KY95" s="221"/>
      <c r="KZ95" s="221"/>
      <c r="LA95" s="221"/>
      <c r="LB95" s="221"/>
      <c r="LC95" s="221"/>
      <c r="LD95" s="221"/>
      <c r="LE95" s="221"/>
      <c r="LF95" s="221"/>
      <c r="LG95" s="221"/>
      <c r="LH95" s="221"/>
      <c r="LI95" s="221"/>
      <c r="LJ95" s="221"/>
      <c r="LK95" s="221"/>
      <c r="LL95" s="221"/>
      <c r="LM95" s="221"/>
      <c r="LN95" s="221"/>
      <c r="LO95" s="221"/>
      <c r="LP95" s="221"/>
      <c r="LQ95" s="221"/>
      <c r="LR95" s="221"/>
      <c r="LS95" s="221"/>
      <c r="LT95" s="221"/>
      <c r="LU95" s="221"/>
      <c r="LV95" s="221"/>
      <c r="LW95" s="221"/>
      <c r="LX95" s="221"/>
      <c r="LY95" s="221"/>
      <c r="LZ95" s="221"/>
      <c r="MA95" s="221"/>
      <c r="MB95" s="221"/>
      <c r="MC95" s="221"/>
      <c r="MD95" s="221"/>
      <c r="ME95" s="221"/>
      <c r="MF95" s="221"/>
      <c r="MG95" s="221"/>
      <c r="MH95" s="221"/>
      <c r="MI95" s="221"/>
      <c r="MJ95" s="221"/>
      <c r="MK95" s="221"/>
      <c r="ML95" s="221"/>
      <c r="MM95" s="221"/>
      <c r="MN95" s="221"/>
      <c r="MO95" s="221"/>
      <c r="MP95" s="221"/>
      <c r="MQ95" s="221"/>
      <c r="MR95" s="221"/>
      <c r="MS95" s="221"/>
      <c r="MT95" s="221"/>
      <c r="MU95" s="221"/>
      <c r="MV95" s="221"/>
      <c r="MW95" s="221"/>
      <c r="MX95" s="221"/>
      <c r="MY95" s="221"/>
      <c r="MZ95" s="221"/>
      <c r="NA95" s="221"/>
      <c r="NB95" s="221"/>
      <c r="NC95" s="221"/>
      <c r="ND95" s="221"/>
      <c r="NE95" s="221"/>
      <c r="NF95" s="221"/>
      <c r="NG95" s="221"/>
      <c r="NH95" s="221"/>
      <c r="NI95" s="221"/>
      <c r="NJ95" s="221"/>
      <c r="NK95" s="221"/>
      <c r="NL95" s="221"/>
      <c r="NM95" s="221"/>
      <c r="NN95" s="221"/>
      <c r="NO95" s="221"/>
      <c r="NP95" s="221"/>
      <c r="NQ95" s="221"/>
      <c r="NR95" s="221"/>
      <c r="NS95" s="221"/>
      <c r="NT95" s="221"/>
      <c r="NU95" s="221"/>
      <c r="NV95" s="221"/>
      <c r="NW95" s="221"/>
      <c r="NX95" s="221"/>
      <c r="NY95" s="221"/>
      <c r="NZ95" s="221"/>
      <c r="OA95" s="221"/>
      <c r="OB95" s="221"/>
      <c r="OC95" s="221"/>
      <c r="OD95" s="221"/>
      <c r="OE95" s="221"/>
      <c r="OF95" s="221"/>
      <c r="OG95" s="221"/>
      <c r="OH95" s="221"/>
      <c r="OI95" s="221"/>
      <c r="OJ95" s="221"/>
      <c r="OK95" s="221"/>
      <c r="OL95" s="221"/>
      <c r="OM95" s="221"/>
      <c r="ON95" s="221"/>
      <c r="OO95" s="221"/>
      <c r="OP95" s="221"/>
      <c r="OQ95" s="221"/>
      <c r="OR95" s="221"/>
      <c r="OS95" s="221"/>
      <c r="OT95" s="221"/>
      <c r="OU95" s="221"/>
      <c r="OV95" s="221"/>
      <c r="OW95" s="221"/>
      <c r="OX95" s="221"/>
      <c r="OY95" s="221"/>
      <c r="OZ95" s="221"/>
      <c r="PA95" s="221"/>
      <c r="PB95" s="221"/>
      <c r="PC95" s="221"/>
      <c r="PD95" s="221"/>
      <c r="PE95" s="221"/>
      <c r="PF95" s="221"/>
      <c r="PG95" s="221"/>
      <c r="PH95" s="221"/>
      <c r="PI95" s="221"/>
      <c r="PJ95" s="221"/>
      <c r="PK95" s="221"/>
      <c r="PL95" s="221"/>
      <c r="PM95" s="221"/>
      <c r="PN95" s="221"/>
      <c r="PO95" s="221"/>
      <c r="PP95" s="221"/>
      <c r="PQ95" s="221"/>
      <c r="PR95" s="221"/>
      <c r="PS95" s="221"/>
      <c r="PT95" s="221"/>
      <c r="PU95" s="221"/>
      <c r="PV95" s="221"/>
      <c r="PW95" s="221"/>
      <c r="PX95" s="221"/>
      <c r="PY95" s="221"/>
      <c r="PZ95" s="221"/>
      <c r="QA95" s="221"/>
      <c r="QB95" s="221"/>
      <c r="QC95" s="221"/>
      <c r="QD95" s="221"/>
      <c r="QE95" s="221"/>
      <c r="QF95" s="221"/>
      <c r="QG95" s="221"/>
      <c r="QH95" s="221"/>
      <c r="QI95" s="221"/>
      <c r="QJ95" s="221"/>
      <c r="QK95" s="221"/>
      <c r="QL95" s="221"/>
      <c r="QM95" s="221"/>
      <c r="QN95" s="221"/>
      <c r="QO95" s="221"/>
      <c r="QP95" s="221"/>
      <c r="QQ95" s="221"/>
      <c r="QR95" s="221"/>
      <c r="QS95" s="221"/>
      <c r="QT95" s="221"/>
      <c r="QU95" s="221"/>
      <c r="QV95" s="221"/>
      <c r="QW95" s="221"/>
      <c r="QX95" s="221"/>
      <c r="QY95" s="221"/>
      <c r="QZ95" s="221"/>
      <c r="RA95" s="221"/>
      <c r="RB95" s="221"/>
      <c r="RC95" s="221"/>
      <c r="RD95" s="221"/>
      <c r="RE95" s="221"/>
      <c r="RF95" s="221"/>
      <c r="RG95" s="221"/>
      <c r="RH95" s="221"/>
      <c r="RI95" s="221"/>
      <c r="RJ95" s="221"/>
      <c r="RK95" s="221"/>
      <c r="RL95" s="221"/>
      <c r="RM95" s="221"/>
      <c r="RN95" s="221"/>
      <c r="RO95" s="221"/>
      <c r="RP95" s="221"/>
      <c r="RQ95" s="221"/>
      <c r="RR95" s="221"/>
      <c r="RS95" s="221"/>
      <c r="RT95" s="221"/>
      <c r="RU95" s="221"/>
      <c r="RV95" s="221"/>
      <c r="RW95" s="221"/>
      <c r="RX95" s="221"/>
      <c r="RY95" s="221"/>
      <c r="RZ95" s="221"/>
      <c r="SA95" s="221"/>
      <c r="SB95" s="221"/>
      <c r="SC95" s="221"/>
      <c r="SD95" s="221"/>
      <c r="SE95" s="221"/>
      <c r="SF95" s="221"/>
      <c r="SG95" s="221"/>
      <c r="SH95" s="221"/>
      <c r="SI95" s="221"/>
      <c r="SJ95" s="221"/>
      <c r="SK95" s="221"/>
      <c r="SL95" s="221"/>
      <c r="SM95" s="221"/>
      <c r="SN95" s="221"/>
      <c r="SO95" s="221"/>
      <c r="SP95" s="221"/>
      <c r="SQ95" s="221"/>
      <c r="SR95" s="221"/>
      <c r="SS95" s="221"/>
      <c r="ST95" s="221"/>
      <c r="SU95" s="221"/>
      <c r="SV95" s="221"/>
      <c r="SW95" s="221"/>
      <c r="SX95" s="221"/>
      <c r="SY95" s="221"/>
      <c r="SZ95" s="221"/>
      <c r="TA95" s="221"/>
      <c r="TB95" s="221"/>
      <c r="TC95" s="221"/>
      <c r="TD95" s="221"/>
      <c r="TE95" s="221"/>
      <c r="TF95" s="221"/>
      <c r="TG95" s="221"/>
      <c r="TH95" s="221"/>
      <c r="TI95" s="221"/>
      <c r="TJ95" s="221"/>
      <c r="TK95" s="221"/>
      <c r="TL95" s="221"/>
      <c r="TM95" s="221"/>
      <c r="TN95" s="221"/>
      <c r="TO95" s="221"/>
      <c r="TP95" s="221"/>
      <c r="TQ95" s="221"/>
      <c r="TR95" s="221"/>
      <c r="TS95" s="221"/>
      <c r="TT95" s="221"/>
      <c r="TU95" s="221"/>
      <c r="TV95" s="221"/>
      <c r="TW95" s="221"/>
      <c r="TX95" s="221"/>
      <c r="TY95" s="221"/>
      <c r="TZ95" s="221"/>
      <c r="UA95" s="221"/>
      <c r="UB95" s="221"/>
      <c r="UC95" s="221"/>
      <c r="UD95" s="221"/>
      <c r="UE95" s="221"/>
      <c r="UF95" s="221"/>
      <c r="UG95" s="221"/>
      <c r="UH95" s="221"/>
      <c r="UI95" s="221"/>
      <c r="UJ95" s="221"/>
      <c r="UK95" s="221"/>
      <c r="UL95" s="221"/>
      <c r="UM95" s="221"/>
      <c r="UN95" s="221"/>
      <c r="UO95" s="221"/>
      <c r="UP95" s="221"/>
      <c r="UQ95" s="221"/>
      <c r="UR95" s="221"/>
      <c r="US95" s="221"/>
      <c r="UT95" s="221"/>
      <c r="UU95" s="221"/>
      <c r="UV95" s="221"/>
      <c r="UW95" s="221"/>
      <c r="UX95" s="221"/>
      <c r="UY95" s="221"/>
      <c r="UZ95" s="221"/>
      <c r="VA95" s="221"/>
      <c r="VB95" s="221"/>
      <c r="VC95" s="221"/>
      <c r="VD95" s="221"/>
      <c r="VE95" s="221"/>
      <c r="VF95" s="221"/>
      <c r="VG95" s="221"/>
      <c r="VH95" s="221"/>
      <c r="VI95" s="221"/>
      <c r="VJ95" s="221"/>
      <c r="VK95" s="221"/>
      <c r="VL95" s="221"/>
      <c r="VM95" s="221"/>
      <c r="VN95" s="221"/>
      <c r="VO95" s="221"/>
      <c r="VP95" s="221"/>
      <c r="VQ95" s="221"/>
      <c r="VR95" s="221"/>
      <c r="VS95" s="221"/>
      <c r="VT95" s="221"/>
      <c r="VU95" s="221"/>
      <c r="VV95" s="221"/>
      <c r="VW95" s="221"/>
      <c r="VX95" s="221"/>
      <c r="VY95" s="221"/>
      <c r="VZ95" s="221"/>
      <c r="WA95" s="221"/>
      <c r="WB95" s="221"/>
      <c r="WC95" s="221"/>
      <c r="WD95" s="221"/>
      <c r="WE95" s="221"/>
      <c r="WF95" s="221"/>
      <c r="WG95" s="221"/>
      <c r="WH95" s="221"/>
      <c r="WI95" s="221"/>
      <c r="WJ95" s="221"/>
      <c r="WK95" s="221"/>
      <c r="WL95" s="221"/>
      <c r="WM95" s="221"/>
      <c r="WN95" s="221"/>
      <c r="WO95" s="221"/>
      <c r="WP95" s="221"/>
      <c r="WQ95" s="221"/>
      <c r="WR95" s="221"/>
      <c r="WS95" s="221"/>
      <c r="WT95" s="221"/>
      <c r="WU95" s="221"/>
      <c r="WV95" s="221"/>
      <c r="WW95" s="221"/>
      <c r="WX95" s="221"/>
      <c r="WY95" s="221"/>
      <c r="WZ95" s="221"/>
      <c r="XA95" s="221"/>
      <c r="XB95" s="221"/>
      <c r="XC95" s="221"/>
      <c r="XD95" s="221"/>
      <c r="XE95" s="221"/>
      <c r="XF95" s="221"/>
      <c r="XG95" s="221"/>
      <c r="XH95" s="221"/>
      <c r="XI95" s="221"/>
      <c r="XJ95" s="221"/>
      <c r="XK95" s="221"/>
      <c r="XL95" s="221"/>
      <c r="XM95" s="221"/>
      <c r="XN95" s="221"/>
      <c r="XO95" s="221"/>
      <c r="XP95" s="221"/>
      <c r="XQ95" s="221"/>
      <c r="XR95" s="221"/>
      <c r="XS95" s="221"/>
      <c r="XT95" s="221"/>
      <c r="XU95" s="221"/>
      <c r="XV95" s="221"/>
      <c r="XW95" s="221"/>
      <c r="XX95" s="221"/>
      <c r="XY95" s="221"/>
      <c r="XZ95" s="221"/>
      <c r="YA95" s="221"/>
      <c r="YB95" s="221"/>
      <c r="YC95" s="221"/>
      <c r="YD95" s="221"/>
      <c r="YE95" s="221"/>
      <c r="YF95" s="221"/>
      <c r="YG95" s="221"/>
      <c r="YH95" s="221"/>
      <c r="YI95" s="221"/>
      <c r="YJ95" s="221"/>
      <c r="YK95" s="221"/>
      <c r="YL95" s="221"/>
      <c r="YM95" s="221"/>
      <c r="YN95" s="221"/>
      <c r="YO95" s="221"/>
      <c r="YP95" s="221"/>
      <c r="YQ95" s="221"/>
      <c r="YR95" s="221"/>
      <c r="YS95" s="221"/>
      <c r="YT95" s="221"/>
      <c r="YU95" s="221"/>
      <c r="YV95" s="221"/>
      <c r="YW95" s="221"/>
      <c r="YX95" s="221"/>
      <c r="YY95" s="221"/>
      <c r="YZ95" s="221"/>
      <c r="ZA95" s="221"/>
      <c r="ZB95" s="221"/>
      <c r="ZC95" s="221"/>
      <c r="ZD95" s="221"/>
      <c r="ZE95" s="221"/>
      <c r="ZF95" s="221"/>
      <c r="ZG95" s="221"/>
      <c r="ZH95" s="221"/>
      <c r="ZI95" s="221"/>
      <c r="ZJ95" s="221"/>
      <c r="ZK95" s="221"/>
      <c r="ZL95" s="221"/>
      <c r="ZM95" s="221"/>
      <c r="ZN95" s="221"/>
      <c r="ZO95" s="221"/>
      <c r="ZP95" s="221"/>
      <c r="ZQ95" s="221"/>
      <c r="ZR95" s="221"/>
      <c r="ZS95" s="221"/>
      <c r="ZT95" s="221"/>
      <c r="ZU95" s="221"/>
      <c r="ZV95" s="221"/>
      <c r="ZW95" s="221"/>
      <c r="ZX95" s="221"/>
      <c r="ZY95" s="221"/>
      <c r="ZZ95" s="221"/>
      <c r="AAA95" s="221"/>
      <c r="AAB95" s="221"/>
      <c r="AAC95" s="221"/>
      <c r="AAD95" s="221"/>
      <c r="AAE95" s="221"/>
      <c r="AAF95" s="221"/>
      <c r="AAG95" s="221"/>
      <c r="AAH95" s="221"/>
      <c r="AAI95" s="221"/>
      <c r="AAJ95" s="221"/>
      <c r="AAK95" s="221"/>
      <c r="AAL95" s="221"/>
      <c r="AAM95" s="221"/>
      <c r="AAN95" s="221"/>
      <c r="AAO95" s="221"/>
      <c r="AAP95" s="221"/>
      <c r="AAQ95" s="221"/>
      <c r="AAR95" s="221"/>
      <c r="AAS95" s="221"/>
      <c r="AAT95" s="221"/>
      <c r="AAU95" s="221"/>
      <c r="AAV95" s="221"/>
      <c r="AAW95" s="221"/>
      <c r="AAX95" s="221"/>
      <c r="AAY95" s="221"/>
      <c r="AAZ95" s="221"/>
      <c r="ABA95" s="221"/>
      <c r="ABB95" s="221"/>
      <c r="ABC95" s="221"/>
      <c r="ABD95" s="221"/>
      <c r="ABE95" s="221"/>
      <c r="ABF95" s="221"/>
      <c r="ABG95" s="221"/>
      <c r="ABH95" s="221"/>
      <c r="ABI95" s="221"/>
      <c r="ABJ95" s="221"/>
      <c r="ABK95" s="221"/>
      <c r="ABL95" s="221"/>
      <c r="ABM95" s="221"/>
      <c r="ABN95" s="221"/>
      <c r="ABO95" s="221"/>
      <c r="ABP95" s="221"/>
      <c r="ABQ95" s="221"/>
      <c r="ABR95" s="221"/>
      <c r="ABS95" s="221"/>
      <c r="ABT95" s="221"/>
      <c r="ABU95" s="221"/>
      <c r="ABV95" s="221"/>
      <c r="ABW95" s="221"/>
      <c r="ABX95" s="221"/>
      <c r="ABY95" s="221"/>
      <c r="ABZ95" s="221"/>
      <c r="ACA95" s="221"/>
      <c r="ACB95" s="221"/>
      <c r="ACC95" s="221"/>
      <c r="ACD95" s="221"/>
      <c r="ACE95" s="221"/>
      <c r="ACF95" s="221"/>
      <c r="ACG95" s="221"/>
      <c r="ACH95" s="221"/>
      <c r="ACI95" s="221"/>
      <c r="ACJ95" s="221"/>
      <c r="ACK95" s="221"/>
      <c r="ACL95" s="221"/>
      <c r="ACM95" s="221"/>
      <c r="ACN95" s="221"/>
      <c r="ACO95" s="221"/>
      <c r="ACP95" s="221"/>
      <c r="ACQ95" s="221"/>
      <c r="ACR95" s="221"/>
      <c r="ACS95" s="221"/>
      <c r="ACT95" s="221"/>
      <c r="ACU95" s="221"/>
      <c r="ACV95" s="221"/>
      <c r="ACW95" s="221"/>
      <c r="ACX95" s="221"/>
      <c r="ACY95" s="221"/>
      <c r="ACZ95" s="221"/>
      <c r="ADA95" s="221"/>
      <c r="ADB95" s="221"/>
      <c r="ADC95" s="221"/>
      <c r="ADD95" s="221"/>
      <c r="ADE95" s="221"/>
      <c r="ADF95" s="221"/>
      <c r="ADG95" s="221"/>
      <c r="ADH95" s="221"/>
      <c r="ADI95" s="221"/>
      <c r="ADJ95" s="221"/>
      <c r="ADK95" s="221"/>
      <c r="ADL95" s="221"/>
      <c r="ADM95" s="221"/>
      <c r="ADN95" s="221"/>
      <c r="ADO95" s="221"/>
      <c r="ADP95" s="221"/>
      <c r="ADQ95" s="221"/>
      <c r="ADR95" s="221"/>
      <c r="ADS95" s="221"/>
      <c r="ADT95" s="221"/>
      <c r="ADU95" s="221"/>
      <c r="ADV95" s="221"/>
      <c r="ADW95" s="221"/>
      <c r="ADX95" s="221"/>
      <c r="ADY95" s="221"/>
      <c r="ADZ95" s="221"/>
      <c r="AEA95" s="221"/>
      <c r="AEB95" s="221"/>
      <c r="AEC95" s="221"/>
      <c r="AED95" s="221"/>
      <c r="AEE95" s="221"/>
      <c r="AEF95" s="221"/>
      <c r="AEG95" s="221"/>
      <c r="AEH95" s="221"/>
      <c r="AEI95" s="221"/>
      <c r="AEJ95" s="221"/>
      <c r="AEK95" s="221"/>
      <c r="AEL95" s="221"/>
      <c r="AEM95" s="221"/>
      <c r="AEN95" s="221"/>
      <c r="AEO95" s="221"/>
      <c r="AEP95" s="221"/>
      <c r="AEQ95" s="221"/>
      <c r="AER95" s="221"/>
      <c r="AES95" s="221"/>
      <c r="AET95" s="221"/>
      <c r="AEU95" s="221"/>
      <c r="AEV95" s="221"/>
      <c r="AEW95" s="221"/>
      <c r="AEX95" s="221"/>
      <c r="AEY95" s="221"/>
      <c r="AEZ95" s="221"/>
      <c r="AFA95" s="221"/>
      <c r="AFB95" s="221"/>
      <c r="AFC95" s="221"/>
      <c r="AFD95" s="221"/>
      <c r="AFE95" s="221"/>
      <c r="AFF95" s="221"/>
      <c r="AFG95" s="221"/>
      <c r="AFH95" s="221"/>
      <c r="AFI95" s="221"/>
      <c r="AFJ95" s="221"/>
      <c r="AFK95" s="221"/>
      <c r="AFL95" s="221"/>
      <c r="AFM95" s="221"/>
      <c r="AFN95" s="221"/>
      <c r="AFO95" s="221"/>
      <c r="AFP95" s="221"/>
      <c r="AFQ95" s="221"/>
      <c r="AFR95" s="221"/>
      <c r="AFS95" s="221"/>
      <c r="AFT95" s="221"/>
      <c r="AFU95" s="221"/>
      <c r="AFV95" s="221"/>
      <c r="AFW95" s="221"/>
      <c r="AFX95" s="221"/>
      <c r="AFY95" s="221"/>
      <c r="AFZ95" s="221"/>
      <c r="AGA95" s="221"/>
      <c r="AGB95" s="221"/>
      <c r="AGC95" s="221"/>
      <c r="AGD95" s="221"/>
      <c r="AGE95" s="221"/>
      <c r="AGF95" s="221"/>
      <c r="AGG95" s="221"/>
      <c r="AGH95" s="221"/>
      <c r="AGI95" s="221"/>
      <c r="AGJ95" s="221"/>
      <c r="AGK95" s="221"/>
      <c r="AGL95" s="221"/>
      <c r="AGM95" s="221"/>
      <c r="AGN95" s="221"/>
      <c r="AGO95" s="221"/>
      <c r="AGP95" s="221"/>
      <c r="AGQ95" s="221"/>
      <c r="AGR95" s="221"/>
      <c r="AGS95" s="221"/>
      <c r="AGT95" s="221"/>
      <c r="AGU95" s="221"/>
      <c r="AGV95" s="221"/>
      <c r="AGW95" s="221"/>
      <c r="AGX95" s="221"/>
      <c r="AGY95" s="221"/>
      <c r="AGZ95" s="221"/>
      <c r="AHA95" s="221"/>
      <c r="AHB95" s="221"/>
      <c r="AHC95" s="221"/>
      <c r="AHD95" s="221"/>
      <c r="AHE95" s="221"/>
      <c r="AHF95" s="221"/>
      <c r="AHG95" s="221"/>
      <c r="AHH95" s="221"/>
      <c r="AHI95" s="221"/>
      <c r="AHJ95" s="221"/>
      <c r="AHK95" s="221"/>
      <c r="AHL95" s="221"/>
      <c r="AHM95" s="221"/>
      <c r="AHN95" s="221"/>
      <c r="AHO95" s="221"/>
      <c r="AHP95" s="221"/>
      <c r="AHQ95" s="221"/>
      <c r="AHR95" s="221"/>
      <c r="AHS95" s="221"/>
      <c r="AHT95" s="221"/>
      <c r="AHU95" s="221"/>
      <c r="AHV95" s="221"/>
      <c r="AHW95" s="221"/>
      <c r="AHX95" s="221"/>
      <c r="AHY95" s="221"/>
      <c r="AHZ95" s="221"/>
      <c r="AIA95" s="221"/>
      <c r="AIB95" s="221"/>
      <c r="AIC95" s="221"/>
      <c r="AID95" s="221"/>
      <c r="AIE95" s="221"/>
      <c r="AIF95" s="221"/>
      <c r="AIG95" s="221"/>
      <c r="AIH95" s="221"/>
      <c r="AII95" s="221"/>
      <c r="AIJ95" s="221"/>
      <c r="AIK95" s="221"/>
      <c r="AIL95" s="221"/>
      <c r="AIM95" s="221"/>
      <c r="AIN95" s="221"/>
      <c r="AIO95" s="221"/>
      <c r="AIP95" s="221"/>
      <c r="AIQ95" s="221"/>
      <c r="AIR95" s="221"/>
      <c r="AIS95" s="221"/>
      <c r="AIT95" s="221"/>
      <c r="AIU95" s="221"/>
      <c r="AIV95" s="221"/>
      <c r="AIW95" s="221"/>
      <c r="AIX95" s="221"/>
      <c r="AIY95" s="221"/>
      <c r="AIZ95" s="221"/>
      <c r="AJA95" s="221"/>
      <c r="AJB95" s="221"/>
      <c r="AJC95" s="221"/>
      <c r="AJD95" s="221"/>
      <c r="AJE95" s="221"/>
      <c r="AJF95" s="221"/>
      <c r="AJG95" s="221"/>
      <c r="AJH95" s="221"/>
      <c r="AJI95" s="221"/>
      <c r="AJJ95" s="221"/>
      <c r="AJK95" s="221"/>
      <c r="AJL95" s="221"/>
      <c r="AJM95" s="221"/>
      <c r="AJN95" s="221"/>
      <c r="AJO95" s="221"/>
      <c r="AJP95" s="221"/>
      <c r="AJQ95" s="221"/>
      <c r="AJR95" s="221"/>
      <c r="AJS95" s="221"/>
      <c r="AJT95" s="221"/>
      <c r="AJU95" s="221"/>
      <c r="AJV95" s="221"/>
      <c r="AJW95" s="221"/>
      <c r="AJX95" s="221"/>
      <c r="AJY95" s="221"/>
      <c r="AJZ95" s="221"/>
      <c r="AKA95" s="221"/>
      <c r="AKB95" s="221"/>
      <c r="AKC95" s="221"/>
      <c r="AKD95" s="221"/>
      <c r="AKE95" s="221"/>
      <c r="AKF95" s="221"/>
      <c r="AKG95" s="221"/>
      <c r="AKH95" s="221"/>
      <c r="AKI95" s="221"/>
      <c r="AKJ95" s="221"/>
      <c r="AKK95" s="221"/>
      <c r="AKL95" s="221"/>
      <c r="AKM95" s="221"/>
      <c r="AKN95" s="221"/>
      <c r="AKO95" s="221"/>
      <c r="AKP95" s="221"/>
      <c r="AKQ95" s="221"/>
      <c r="AKR95" s="221"/>
      <c r="AKS95" s="221"/>
      <c r="AKT95" s="221"/>
      <c r="AKU95" s="221"/>
      <c r="AKV95" s="221"/>
      <c r="AKW95" s="221"/>
      <c r="AKX95" s="221"/>
      <c r="AKY95" s="221"/>
      <c r="AKZ95" s="221"/>
      <c r="ALA95" s="221"/>
      <c r="ALB95" s="221"/>
      <c r="ALC95" s="221"/>
      <c r="ALD95" s="221"/>
      <c r="ALE95" s="221"/>
      <c r="ALF95" s="221"/>
      <c r="ALG95" s="221"/>
      <c r="ALH95" s="221"/>
      <c r="ALI95" s="221"/>
      <c r="ALJ95" s="221"/>
      <c r="ALK95" s="221"/>
      <c r="ALL95" s="221"/>
      <c r="ALM95" s="221"/>
      <c r="ALN95" s="221"/>
      <c r="ALO95" s="221"/>
      <c r="ALP95" s="221"/>
      <c r="ALQ95" s="221"/>
      <c r="ALR95" s="221"/>
      <c r="ALS95" s="221"/>
      <c r="ALT95" s="221"/>
      <c r="ALU95" s="221"/>
      <c r="ALV95" s="221"/>
      <c r="ALW95" s="221"/>
      <c r="ALX95" s="221"/>
      <c r="ALY95" s="221"/>
      <c r="ALZ95" s="221"/>
      <c r="AMA95" s="221"/>
      <c r="AMB95" s="221"/>
      <c r="AMC95" s="221"/>
      <c r="AMD95" s="221"/>
      <c r="AME95" s="221"/>
      <c r="AMF95" s="221"/>
      <c r="AMG95" s="221"/>
      <c r="AMH95" s="221"/>
      <c r="AMI95" s="221"/>
      <c r="AMJ95" s="221"/>
      <c r="AMK95" s="221"/>
    </row>
    <row r="96" spans="1:1025" s="225" customFormat="1" x14ac:dyDescent="0.25">
      <c r="A96" s="221" t="s">
        <v>43</v>
      </c>
      <c r="B96" s="221" t="s">
        <v>50</v>
      </c>
      <c r="C96" s="241" t="str">
        <f>'common foods'!$D$19</f>
        <v>02014</v>
      </c>
      <c r="D96" s="227">
        <v>72.64</v>
      </c>
      <c r="E96" s="227">
        <v>0.2</v>
      </c>
      <c r="F96" s="227">
        <v>4.2000000000000003E-2</v>
      </c>
      <c r="G96" s="227">
        <v>2.9</v>
      </c>
      <c r="H96" s="227">
        <v>2.8</v>
      </c>
      <c r="I96" s="227">
        <v>1.5</v>
      </c>
      <c r="J96" s="227">
        <v>0.94</v>
      </c>
      <c r="K96" s="227">
        <v>0</v>
      </c>
      <c r="L96" s="221" t="s">
        <v>433</v>
      </c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1"/>
      <c r="BW96" s="221"/>
      <c r="BX96" s="221"/>
      <c r="BY96" s="221"/>
      <c r="BZ96" s="221"/>
      <c r="CA96" s="221"/>
      <c r="CB96" s="221"/>
      <c r="CC96" s="221"/>
      <c r="CD96" s="221"/>
      <c r="CE96" s="221"/>
      <c r="CF96" s="221"/>
      <c r="CG96" s="221"/>
      <c r="CH96" s="221"/>
      <c r="CI96" s="221"/>
      <c r="CJ96" s="221"/>
      <c r="CK96" s="221"/>
      <c r="CL96" s="221"/>
      <c r="CM96" s="221"/>
      <c r="CN96" s="221"/>
      <c r="CO96" s="221"/>
      <c r="CP96" s="221"/>
      <c r="CQ96" s="221"/>
      <c r="CR96" s="221"/>
      <c r="CS96" s="221"/>
      <c r="CT96" s="221"/>
      <c r="CU96" s="221"/>
      <c r="CV96" s="221"/>
      <c r="CW96" s="221"/>
      <c r="CX96" s="221"/>
      <c r="CY96" s="221"/>
      <c r="CZ96" s="221"/>
      <c r="DA96" s="221"/>
      <c r="DB96" s="221"/>
      <c r="DC96" s="221"/>
      <c r="DD96" s="221"/>
      <c r="DE96" s="221"/>
      <c r="DF96" s="221"/>
      <c r="DG96" s="221"/>
      <c r="DH96" s="221"/>
      <c r="DI96" s="221"/>
      <c r="DJ96" s="221"/>
      <c r="DK96" s="221"/>
      <c r="DL96" s="221"/>
      <c r="DM96" s="221"/>
      <c r="DN96" s="221"/>
      <c r="DO96" s="221"/>
      <c r="DP96" s="221"/>
      <c r="DQ96" s="221"/>
      <c r="DR96" s="221"/>
      <c r="DS96" s="221"/>
      <c r="DT96" s="221"/>
      <c r="DU96" s="221"/>
      <c r="DV96" s="221"/>
      <c r="DW96" s="221"/>
      <c r="DX96" s="221"/>
      <c r="DY96" s="221"/>
      <c r="DZ96" s="221"/>
      <c r="EA96" s="221"/>
      <c r="EB96" s="221"/>
      <c r="EC96" s="221"/>
      <c r="ED96" s="221"/>
      <c r="EE96" s="221"/>
      <c r="EF96" s="221"/>
      <c r="EG96" s="221"/>
      <c r="EH96" s="221"/>
      <c r="EI96" s="221"/>
      <c r="EJ96" s="221"/>
      <c r="EK96" s="221"/>
      <c r="EL96" s="221"/>
      <c r="EM96" s="221"/>
      <c r="EN96" s="221"/>
      <c r="EO96" s="221"/>
      <c r="EP96" s="221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221"/>
      <c r="GJ96" s="221"/>
      <c r="GK96" s="221"/>
      <c r="GL96" s="221"/>
      <c r="GM96" s="221"/>
      <c r="GN96" s="221"/>
      <c r="GO96" s="221"/>
      <c r="GP96" s="221"/>
      <c r="GQ96" s="221"/>
      <c r="GR96" s="221"/>
      <c r="GS96" s="221"/>
      <c r="GT96" s="221"/>
      <c r="GU96" s="221"/>
      <c r="GV96" s="221"/>
      <c r="GW96" s="221"/>
      <c r="GX96" s="221"/>
      <c r="GY96" s="221"/>
      <c r="GZ96" s="221"/>
      <c r="HA96" s="221"/>
      <c r="HB96" s="221"/>
      <c r="HC96" s="221"/>
      <c r="HD96" s="221"/>
      <c r="HE96" s="221"/>
      <c r="HF96" s="221"/>
      <c r="HG96" s="221"/>
      <c r="HH96" s="221"/>
      <c r="HI96" s="221"/>
      <c r="HJ96" s="221"/>
      <c r="HK96" s="221"/>
      <c r="HL96" s="221"/>
      <c r="HM96" s="221"/>
      <c r="HN96" s="221"/>
      <c r="HO96" s="221"/>
      <c r="HP96" s="221"/>
      <c r="HQ96" s="221"/>
      <c r="HR96" s="221"/>
      <c r="HS96" s="221"/>
      <c r="HT96" s="221"/>
      <c r="HU96" s="221"/>
      <c r="HV96" s="221"/>
      <c r="HW96" s="221"/>
      <c r="HX96" s="221"/>
      <c r="HY96" s="221"/>
      <c r="HZ96" s="221"/>
      <c r="IA96" s="221"/>
      <c r="IB96" s="221"/>
      <c r="IC96" s="221"/>
      <c r="ID96" s="221"/>
      <c r="IE96" s="221"/>
      <c r="IF96" s="221"/>
      <c r="IG96" s="221"/>
      <c r="IH96" s="221"/>
      <c r="II96" s="221"/>
      <c r="IJ96" s="221"/>
      <c r="IK96" s="221"/>
      <c r="IL96" s="221"/>
      <c r="IM96" s="221"/>
      <c r="IN96" s="221"/>
      <c r="IO96" s="221"/>
      <c r="IP96" s="221"/>
      <c r="IQ96" s="221"/>
      <c r="IR96" s="221"/>
      <c r="IS96" s="221"/>
      <c r="IT96" s="221"/>
      <c r="IU96" s="221"/>
      <c r="IV96" s="221"/>
      <c r="IW96" s="221"/>
      <c r="IX96" s="221"/>
      <c r="IY96" s="221"/>
      <c r="IZ96" s="221"/>
      <c r="JA96" s="221"/>
      <c r="JB96" s="221"/>
      <c r="JC96" s="221"/>
      <c r="JD96" s="221"/>
      <c r="JE96" s="221"/>
      <c r="JF96" s="221"/>
      <c r="JG96" s="221"/>
      <c r="JH96" s="221"/>
      <c r="JI96" s="221"/>
      <c r="JJ96" s="221"/>
      <c r="JK96" s="221"/>
      <c r="JL96" s="221"/>
      <c r="JM96" s="221"/>
      <c r="JN96" s="221"/>
      <c r="JO96" s="221"/>
      <c r="JP96" s="221"/>
      <c r="JQ96" s="221"/>
      <c r="JR96" s="221"/>
      <c r="JS96" s="221"/>
      <c r="JT96" s="221"/>
      <c r="JU96" s="221"/>
      <c r="JV96" s="221"/>
      <c r="JW96" s="221"/>
      <c r="JX96" s="221"/>
      <c r="JY96" s="221"/>
      <c r="JZ96" s="221"/>
      <c r="KA96" s="221"/>
      <c r="KB96" s="221"/>
      <c r="KC96" s="221"/>
      <c r="KD96" s="221"/>
      <c r="KE96" s="221"/>
      <c r="KF96" s="221"/>
      <c r="KG96" s="221"/>
      <c r="KH96" s="221"/>
      <c r="KI96" s="221"/>
      <c r="KJ96" s="221"/>
      <c r="KK96" s="221"/>
      <c r="KL96" s="221"/>
      <c r="KM96" s="221"/>
      <c r="KN96" s="221"/>
      <c r="KO96" s="221"/>
      <c r="KP96" s="221"/>
      <c r="KQ96" s="221"/>
      <c r="KR96" s="221"/>
      <c r="KS96" s="221"/>
      <c r="KT96" s="221"/>
      <c r="KU96" s="221"/>
      <c r="KV96" s="221"/>
      <c r="KW96" s="221"/>
      <c r="KX96" s="221"/>
      <c r="KY96" s="221"/>
      <c r="KZ96" s="221"/>
      <c r="LA96" s="221"/>
      <c r="LB96" s="221"/>
      <c r="LC96" s="221"/>
      <c r="LD96" s="221"/>
      <c r="LE96" s="221"/>
      <c r="LF96" s="221"/>
      <c r="LG96" s="221"/>
      <c r="LH96" s="221"/>
      <c r="LI96" s="221"/>
      <c r="LJ96" s="221"/>
      <c r="LK96" s="221"/>
      <c r="LL96" s="221"/>
      <c r="LM96" s="221"/>
      <c r="LN96" s="221"/>
      <c r="LO96" s="221"/>
      <c r="LP96" s="221"/>
      <c r="LQ96" s="221"/>
      <c r="LR96" s="221"/>
      <c r="LS96" s="221"/>
      <c r="LT96" s="221"/>
      <c r="LU96" s="221"/>
      <c r="LV96" s="221"/>
      <c r="LW96" s="221"/>
      <c r="LX96" s="221"/>
      <c r="LY96" s="221"/>
      <c r="LZ96" s="221"/>
      <c r="MA96" s="221"/>
      <c r="MB96" s="221"/>
      <c r="MC96" s="221"/>
      <c r="MD96" s="221"/>
      <c r="ME96" s="221"/>
      <c r="MF96" s="221"/>
      <c r="MG96" s="221"/>
      <c r="MH96" s="221"/>
      <c r="MI96" s="221"/>
      <c r="MJ96" s="221"/>
      <c r="MK96" s="221"/>
      <c r="ML96" s="221"/>
      <c r="MM96" s="221"/>
      <c r="MN96" s="221"/>
      <c r="MO96" s="221"/>
      <c r="MP96" s="221"/>
      <c r="MQ96" s="221"/>
      <c r="MR96" s="221"/>
      <c r="MS96" s="221"/>
      <c r="MT96" s="221"/>
      <c r="MU96" s="221"/>
      <c r="MV96" s="221"/>
      <c r="MW96" s="221"/>
      <c r="MX96" s="221"/>
      <c r="MY96" s="221"/>
      <c r="MZ96" s="221"/>
      <c r="NA96" s="221"/>
      <c r="NB96" s="221"/>
      <c r="NC96" s="221"/>
      <c r="ND96" s="221"/>
      <c r="NE96" s="221"/>
      <c r="NF96" s="221"/>
      <c r="NG96" s="221"/>
      <c r="NH96" s="221"/>
      <c r="NI96" s="221"/>
      <c r="NJ96" s="221"/>
      <c r="NK96" s="221"/>
      <c r="NL96" s="221"/>
      <c r="NM96" s="221"/>
      <c r="NN96" s="221"/>
      <c r="NO96" s="221"/>
      <c r="NP96" s="221"/>
      <c r="NQ96" s="221"/>
      <c r="NR96" s="221"/>
      <c r="NS96" s="221"/>
      <c r="NT96" s="221"/>
      <c r="NU96" s="221"/>
      <c r="NV96" s="221"/>
      <c r="NW96" s="221"/>
      <c r="NX96" s="221"/>
      <c r="NY96" s="221"/>
      <c r="NZ96" s="221"/>
      <c r="OA96" s="221"/>
      <c r="OB96" s="221"/>
      <c r="OC96" s="221"/>
      <c r="OD96" s="221"/>
      <c r="OE96" s="221"/>
      <c r="OF96" s="221"/>
      <c r="OG96" s="221"/>
      <c r="OH96" s="221"/>
      <c r="OI96" s="221"/>
      <c r="OJ96" s="221"/>
      <c r="OK96" s="221"/>
      <c r="OL96" s="221"/>
      <c r="OM96" s="221"/>
      <c r="ON96" s="221"/>
      <c r="OO96" s="221"/>
      <c r="OP96" s="221"/>
      <c r="OQ96" s="221"/>
      <c r="OR96" s="221"/>
      <c r="OS96" s="221"/>
      <c r="OT96" s="221"/>
      <c r="OU96" s="221"/>
      <c r="OV96" s="221"/>
      <c r="OW96" s="221"/>
      <c r="OX96" s="221"/>
      <c r="OY96" s="221"/>
      <c r="OZ96" s="221"/>
      <c r="PA96" s="221"/>
      <c r="PB96" s="221"/>
      <c r="PC96" s="221"/>
      <c r="PD96" s="221"/>
      <c r="PE96" s="221"/>
      <c r="PF96" s="221"/>
      <c r="PG96" s="221"/>
      <c r="PH96" s="221"/>
      <c r="PI96" s="221"/>
      <c r="PJ96" s="221"/>
      <c r="PK96" s="221"/>
      <c r="PL96" s="221"/>
      <c r="PM96" s="221"/>
      <c r="PN96" s="221"/>
      <c r="PO96" s="221"/>
      <c r="PP96" s="221"/>
      <c r="PQ96" s="221"/>
      <c r="PR96" s="221"/>
      <c r="PS96" s="221"/>
      <c r="PT96" s="221"/>
      <c r="PU96" s="221"/>
      <c r="PV96" s="221"/>
      <c r="PW96" s="221"/>
      <c r="PX96" s="221"/>
      <c r="PY96" s="221"/>
      <c r="PZ96" s="221"/>
      <c r="QA96" s="221"/>
      <c r="QB96" s="221"/>
      <c r="QC96" s="221"/>
      <c r="QD96" s="221"/>
      <c r="QE96" s="221"/>
      <c r="QF96" s="221"/>
      <c r="QG96" s="221"/>
      <c r="QH96" s="221"/>
      <c r="QI96" s="221"/>
      <c r="QJ96" s="221"/>
      <c r="QK96" s="221"/>
      <c r="QL96" s="221"/>
      <c r="QM96" s="221"/>
      <c r="QN96" s="221"/>
      <c r="QO96" s="221"/>
      <c r="QP96" s="221"/>
      <c r="QQ96" s="221"/>
      <c r="QR96" s="221"/>
      <c r="QS96" s="221"/>
      <c r="QT96" s="221"/>
      <c r="QU96" s="221"/>
      <c r="QV96" s="221"/>
      <c r="QW96" s="221"/>
      <c r="QX96" s="221"/>
      <c r="QY96" s="221"/>
      <c r="QZ96" s="221"/>
      <c r="RA96" s="221"/>
      <c r="RB96" s="221"/>
      <c r="RC96" s="221"/>
      <c r="RD96" s="221"/>
      <c r="RE96" s="221"/>
      <c r="RF96" s="221"/>
      <c r="RG96" s="221"/>
      <c r="RH96" s="221"/>
      <c r="RI96" s="221"/>
      <c r="RJ96" s="221"/>
      <c r="RK96" s="221"/>
      <c r="RL96" s="221"/>
      <c r="RM96" s="221"/>
      <c r="RN96" s="221"/>
      <c r="RO96" s="221"/>
      <c r="RP96" s="221"/>
      <c r="RQ96" s="221"/>
      <c r="RR96" s="221"/>
      <c r="RS96" s="221"/>
      <c r="RT96" s="221"/>
      <c r="RU96" s="221"/>
      <c r="RV96" s="221"/>
      <c r="RW96" s="221"/>
      <c r="RX96" s="221"/>
      <c r="RY96" s="221"/>
      <c r="RZ96" s="221"/>
      <c r="SA96" s="221"/>
      <c r="SB96" s="221"/>
      <c r="SC96" s="221"/>
      <c r="SD96" s="221"/>
      <c r="SE96" s="221"/>
      <c r="SF96" s="221"/>
      <c r="SG96" s="221"/>
      <c r="SH96" s="221"/>
      <c r="SI96" s="221"/>
      <c r="SJ96" s="221"/>
      <c r="SK96" s="221"/>
      <c r="SL96" s="221"/>
      <c r="SM96" s="221"/>
      <c r="SN96" s="221"/>
      <c r="SO96" s="221"/>
      <c r="SP96" s="221"/>
      <c r="SQ96" s="221"/>
      <c r="SR96" s="221"/>
      <c r="SS96" s="221"/>
      <c r="ST96" s="221"/>
      <c r="SU96" s="221"/>
      <c r="SV96" s="221"/>
      <c r="SW96" s="221"/>
      <c r="SX96" s="221"/>
      <c r="SY96" s="221"/>
      <c r="SZ96" s="221"/>
      <c r="TA96" s="221"/>
      <c r="TB96" s="221"/>
      <c r="TC96" s="221"/>
      <c r="TD96" s="221"/>
      <c r="TE96" s="221"/>
      <c r="TF96" s="221"/>
      <c r="TG96" s="221"/>
      <c r="TH96" s="221"/>
      <c r="TI96" s="221"/>
      <c r="TJ96" s="221"/>
      <c r="TK96" s="221"/>
      <c r="TL96" s="221"/>
      <c r="TM96" s="221"/>
      <c r="TN96" s="221"/>
      <c r="TO96" s="221"/>
      <c r="TP96" s="221"/>
      <c r="TQ96" s="221"/>
      <c r="TR96" s="221"/>
      <c r="TS96" s="221"/>
      <c r="TT96" s="221"/>
      <c r="TU96" s="221"/>
      <c r="TV96" s="221"/>
      <c r="TW96" s="221"/>
      <c r="TX96" s="221"/>
      <c r="TY96" s="221"/>
      <c r="TZ96" s="221"/>
      <c r="UA96" s="221"/>
      <c r="UB96" s="221"/>
      <c r="UC96" s="221"/>
      <c r="UD96" s="221"/>
      <c r="UE96" s="221"/>
      <c r="UF96" s="221"/>
      <c r="UG96" s="221"/>
      <c r="UH96" s="221"/>
      <c r="UI96" s="221"/>
      <c r="UJ96" s="221"/>
      <c r="UK96" s="221"/>
      <c r="UL96" s="221"/>
      <c r="UM96" s="221"/>
      <c r="UN96" s="221"/>
      <c r="UO96" s="221"/>
      <c r="UP96" s="221"/>
      <c r="UQ96" s="221"/>
      <c r="UR96" s="221"/>
      <c r="US96" s="221"/>
      <c r="UT96" s="221"/>
      <c r="UU96" s="221"/>
      <c r="UV96" s="221"/>
      <c r="UW96" s="221"/>
      <c r="UX96" s="221"/>
      <c r="UY96" s="221"/>
      <c r="UZ96" s="221"/>
      <c r="VA96" s="221"/>
      <c r="VB96" s="221"/>
      <c r="VC96" s="221"/>
      <c r="VD96" s="221"/>
      <c r="VE96" s="221"/>
      <c r="VF96" s="221"/>
      <c r="VG96" s="221"/>
      <c r="VH96" s="221"/>
      <c r="VI96" s="221"/>
      <c r="VJ96" s="221"/>
      <c r="VK96" s="221"/>
      <c r="VL96" s="221"/>
      <c r="VM96" s="221"/>
      <c r="VN96" s="221"/>
      <c r="VO96" s="221"/>
      <c r="VP96" s="221"/>
      <c r="VQ96" s="221"/>
      <c r="VR96" s="221"/>
      <c r="VS96" s="221"/>
      <c r="VT96" s="221"/>
      <c r="VU96" s="221"/>
      <c r="VV96" s="221"/>
      <c r="VW96" s="221"/>
      <c r="VX96" s="221"/>
      <c r="VY96" s="221"/>
      <c r="VZ96" s="221"/>
      <c r="WA96" s="221"/>
      <c r="WB96" s="221"/>
      <c r="WC96" s="221"/>
      <c r="WD96" s="221"/>
      <c r="WE96" s="221"/>
      <c r="WF96" s="221"/>
      <c r="WG96" s="221"/>
      <c r="WH96" s="221"/>
      <c r="WI96" s="221"/>
      <c r="WJ96" s="221"/>
      <c r="WK96" s="221"/>
      <c r="WL96" s="221"/>
      <c r="WM96" s="221"/>
      <c r="WN96" s="221"/>
      <c r="WO96" s="221"/>
      <c r="WP96" s="221"/>
      <c r="WQ96" s="221"/>
      <c r="WR96" s="221"/>
      <c r="WS96" s="221"/>
      <c r="WT96" s="221"/>
      <c r="WU96" s="221"/>
      <c r="WV96" s="221"/>
      <c r="WW96" s="221"/>
      <c r="WX96" s="221"/>
      <c r="WY96" s="221"/>
      <c r="WZ96" s="221"/>
      <c r="XA96" s="221"/>
      <c r="XB96" s="221"/>
      <c r="XC96" s="221"/>
      <c r="XD96" s="221"/>
      <c r="XE96" s="221"/>
      <c r="XF96" s="221"/>
      <c r="XG96" s="221"/>
      <c r="XH96" s="221"/>
      <c r="XI96" s="221"/>
      <c r="XJ96" s="221"/>
      <c r="XK96" s="221"/>
      <c r="XL96" s="221"/>
      <c r="XM96" s="221"/>
      <c r="XN96" s="221"/>
      <c r="XO96" s="221"/>
      <c r="XP96" s="221"/>
      <c r="XQ96" s="221"/>
      <c r="XR96" s="221"/>
      <c r="XS96" s="221"/>
      <c r="XT96" s="221"/>
      <c r="XU96" s="221"/>
      <c r="XV96" s="221"/>
      <c r="XW96" s="221"/>
      <c r="XX96" s="221"/>
      <c r="XY96" s="221"/>
      <c r="XZ96" s="221"/>
      <c r="YA96" s="221"/>
      <c r="YB96" s="221"/>
      <c r="YC96" s="221"/>
      <c r="YD96" s="221"/>
      <c r="YE96" s="221"/>
      <c r="YF96" s="221"/>
      <c r="YG96" s="221"/>
      <c r="YH96" s="221"/>
      <c r="YI96" s="221"/>
      <c r="YJ96" s="221"/>
      <c r="YK96" s="221"/>
      <c r="YL96" s="221"/>
      <c r="YM96" s="221"/>
      <c r="YN96" s="221"/>
      <c r="YO96" s="221"/>
      <c r="YP96" s="221"/>
      <c r="YQ96" s="221"/>
      <c r="YR96" s="221"/>
      <c r="YS96" s="221"/>
      <c r="YT96" s="221"/>
      <c r="YU96" s="221"/>
      <c r="YV96" s="221"/>
      <c r="YW96" s="221"/>
      <c r="YX96" s="221"/>
      <c r="YY96" s="221"/>
      <c r="YZ96" s="221"/>
      <c r="ZA96" s="221"/>
      <c r="ZB96" s="221"/>
      <c r="ZC96" s="221"/>
      <c r="ZD96" s="221"/>
      <c r="ZE96" s="221"/>
      <c r="ZF96" s="221"/>
      <c r="ZG96" s="221"/>
      <c r="ZH96" s="221"/>
      <c r="ZI96" s="221"/>
      <c r="ZJ96" s="221"/>
      <c r="ZK96" s="221"/>
      <c r="ZL96" s="221"/>
      <c r="ZM96" s="221"/>
      <c r="ZN96" s="221"/>
      <c r="ZO96" s="221"/>
      <c r="ZP96" s="221"/>
      <c r="ZQ96" s="221"/>
      <c r="ZR96" s="221"/>
      <c r="ZS96" s="221"/>
      <c r="ZT96" s="221"/>
      <c r="ZU96" s="221"/>
      <c r="ZV96" s="221"/>
      <c r="ZW96" s="221"/>
      <c r="ZX96" s="221"/>
      <c r="ZY96" s="221"/>
      <c r="ZZ96" s="221"/>
      <c r="AAA96" s="221"/>
      <c r="AAB96" s="221"/>
      <c r="AAC96" s="221"/>
      <c r="AAD96" s="221"/>
      <c r="AAE96" s="221"/>
      <c r="AAF96" s="221"/>
      <c r="AAG96" s="221"/>
      <c r="AAH96" s="221"/>
      <c r="AAI96" s="221"/>
      <c r="AAJ96" s="221"/>
      <c r="AAK96" s="221"/>
      <c r="AAL96" s="221"/>
      <c r="AAM96" s="221"/>
      <c r="AAN96" s="221"/>
      <c r="AAO96" s="221"/>
      <c r="AAP96" s="221"/>
      <c r="AAQ96" s="221"/>
      <c r="AAR96" s="221"/>
      <c r="AAS96" s="221"/>
      <c r="AAT96" s="221"/>
      <c r="AAU96" s="221"/>
      <c r="AAV96" s="221"/>
      <c r="AAW96" s="221"/>
      <c r="AAX96" s="221"/>
      <c r="AAY96" s="221"/>
      <c r="AAZ96" s="221"/>
      <c r="ABA96" s="221"/>
      <c r="ABB96" s="221"/>
      <c r="ABC96" s="221"/>
      <c r="ABD96" s="221"/>
      <c r="ABE96" s="221"/>
      <c r="ABF96" s="221"/>
      <c r="ABG96" s="221"/>
      <c r="ABH96" s="221"/>
      <c r="ABI96" s="221"/>
      <c r="ABJ96" s="221"/>
      <c r="ABK96" s="221"/>
      <c r="ABL96" s="221"/>
      <c r="ABM96" s="221"/>
      <c r="ABN96" s="221"/>
      <c r="ABO96" s="221"/>
      <c r="ABP96" s="221"/>
      <c r="ABQ96" s="221"/>
      <c r="ABR96" s="221"/>
      <c r="ABS96" s="221"/>
      <c r="ABT96" s="221"/>
      <c r="ABU96" s="221"/>
      <c r="ABV96" s="221"/>
      <c r="ABW96" s="221"/>
      <c r="ABX96" s="221"/>
      <c r="ABY96" s="221"/>
      <c r="ABZ96" s="221"/>
      <c r="ACA96" s="221"/>
      <c r="ACB96" s="221"/>
      <c r="ACC96" s="221"/>
      <c r="ACD96" s="221"/>
      <c r="ACE96" s="221"/>
      <c r="ACF96" s="221"/>
      <c r="ACG96" s="221"/>
      <c r="ACH96" s="221"/>
      <c r="ACI96" s="221"/>
      <c r="ACJ96" s="221"/>
      <c r="ACK96" s="221"/>
      <c r="ACL96" s="221"/>
      <c r="ACM96" s="221"/>
      <c r="ACN96" s="221"/>
      <c r="ACO96" s="221"/>
      <c r="ACP96" s="221"/>
      <c r="ACQ96" s="221"/>
      <c r="ACR96" s="221"/>
      <c r="ACS96" s="221"/>
      <c r="ACT96" s="221"/>
      <c r="ACU96" s="221"/>
      <c r="ACV96" s="221"/>
      <c r="ACW96" s="221"/>
      <c r="ACX96" s="221"/>
      <c r="ACY96" s="221"/>
      <c r="ACZ96" s="221"/>
      <c r="ADA96" s="221"/>
      <c r="ADB96" s="221"/>
      <c r="ADC96" s="221"/>
      <c r="ADD96" s="221"/>
      <c r="ADE96" s="221"/>
      <c r="ADF96" s="221"/>
      <c r="ADG96" s="221"/>
      <c r="ADH96" s="221"/>
      <c r="ADI96" s="221"/>
      <c r="ADJ96" s="221"/>
      <c r="ADK96" s="221"/>
      <c r="ADL96" s="221"/>
      <c r="ADM96" s="221"/>
      <c r="ADN96" s="221"/>
      <c r="ADO96" s="221"/>
      <c r="ADP96" s="221"/>
      <c r="ADQ96" s="221"/>
      <c r="ADR96" s="221"/>
      <c r="ADS96" s="221"/>
      <c r="ADT96" s="221"/>
      <c r="ADU96" s="221"/>
      <c r="ADV96" s="221"/>
      <c r="ADW96" s="221"/>
      <c r="ADX96" s="221"/>
      <c r="ADY96" s="221"/>
      <c r="ADZ96" s="221"/>
      <c r="AEA96" s="221"/>
      <c r="AEB96" s="221"/>
      <c r="AEC96" s="221"/>
      <c r="AED96" s="221"/>
      <c r="AEE96" s="221"/>
      <c r="AEF96" s="221"/>
      <c r="AEG96" s="221"/>
      <c r="AEH96" s="221"/>
      <c r="AEI96" s="221"/>
      <c r="AEJ96" s="221"/>
      <c r="AEK96" s="221"/>
      <c r="AEL96" s="221"/>
      <c r="AEM96" s="221"/>
      <c r="AEN96" s="221"/>
      <c r="AEO96" s="221"/>
      <c r="AEP96" s="221"/>
      <c r="AEQ96" s="221"/>
      <c r="AER96" s="221"/>
      <c r="AES96" s="221"/>
      <c r="AET96" s="221"/>
      <c r="AEU96" s="221"/>
      <c r="AEV96" s="221"/>
      <c r="AEW96" s="221"/>
      <c r="AEX96" s="221"/>
      <c r="AEY96" s="221"/>
      <c r="AEZ96" s="221"/>
      <c r="AFA96" s="221"/>
      <c r="AFB96" s="221"/>
      <c r="AFC96" s="221"/>
      <c r="AFD96" s="221"/>
      <c r="AFE96" s="221"/>
      <c r="AFF96" s="221"/>
      <c r="AFG96" s="221"/>
      <c r="AFH96" s="221"/>
      <c r="AFI96" s="221"/>
      <c r="AFJ96" s="221"/>
      <c r="AFK96" s="221"/>
      <c r="AFL96" s="221"/>
      <c r="AFM96" s="221"/>
      <c r="AFN96" s="221"/>
      <c r="AFO96" s="221"/>
      <c r="AFP96" s="221"/>
      <c r="AFQ96" s="221"/>
      <c r="AFR96" s="221"/>
      <c r="AFS96" s="221"/>
      <c r="AFT96" s="221"/>
      <c r="AFU96" s="221"/>
      <c r="AFV96" s="221"/>
      <c r="AFW96" s="221"/>
      <c r="AFX96" s="221"/>
      <c r="AFY96" s="221"/>
      <c r="AFZ96" s="221"/>
      <c r="AGA96" s="221"/>
      <c r="AGB96" s="221"/>
      <c r="AGC96" s="221"/>
      <c r="AGD96" s="221"/>
      <c r="AGE96" s="221"/>
      <c r="AGF96" s="221"/>
      <c r="AGG96" s="221"/>
      <c r="AGH96" s="221"/>
      <c r="AGI96" s="221"/>
      <c r="AGJ96" s="221"/>
      <c r="AGK96" s="221"/>
      <c r="AGL96" s="221"/>
      <c r="AGM96" s="221"/>
      <c r="AGN96" s="221"/>
      <c r="AGO96" s="221"/>
      <c r="AGP96" s="221"/>
      <c r="AGQ96" s="221"/>
      <c r="AGR96" s="221"/>
      <c r="AGS96" s="221"/>
      <c r="AGT96" s="221"/>
      <c r="AGU96" s="221"/>
      <c r="AGV96" s="221"/>
      <c r="AGW96" s="221"/>
      <c r="AGX96" s="221"/>
      <c r="AGY96" s="221"/>
      <c r="AGZ96" s="221"/>
      <c r="AHA96" s="221"/>
      <c r="AHB96" s="221"/>
      <c r="AHC96" s="221"/>
      <c r="AHD96" s="221"/>
      <c r="AHE96" s="221"/>
      <c r="AHF96" s="221"/>
      <c r="AHG96" s="221"/>
      <c r="AHH96" s="221"/>
      <c r="AHI96" s="221"/>
      <c r="AHJ96" s="221"/>
      <c r="AHK96" s="221"/>
      <c r="AHL96" s="221"/>
      <c r="AHM96" s="221"/>
      <c r="AHN96" s="221"/>
      <c r="AHO96" s="221"/>
      <c r="AHP96" s="221"/>
      <c r="AHQ96" s="221"/>
      <c r="AHR96" s="221"/>
      <c r="AHS96" s="221"/>
      <c r="AHT96" s="221"/>
      <c r="AHU96" s="221"/>
      <c r="AHV96" s="221"/>
      <c r="AHW96" s="221"/>
      <c r="AHX96" s="221"/>
      <c r="AHY96" s="221"/>
      <c r="AHZ96" s="221"/>
      <c r="AIA96" s="221"/>
      <c r="AIB96" s="221"/>
      <c r="AIC96" s="221"/>
      <c r="AID96" s="221"/>
      <c r="AIE96" s="221"/>
      <c r="AIF96" s="221"/>
      <c r="AIG96" s="221"/>
      <c r="AIH96" s="221"/>
      <c r="AII96" s="221"/>
      <c r="AIJ96" s="221"/>
      <c r="AIK96" s="221"/>
      <c r="AIL96" s="221"/>
      <c r="AIM96" s="221"/>
      <c r="AIN96" s="221"/>
      <c r="AIO96" s="221"/>
      <c r="AIP96" s="221"/>
      <c r="AIQ96" s="221"/>
      <c r="AIR96" s="221"/>
      <c r="AIS96" s="221"/>
      <c r="AIT96" s="221"/>
      <c r="AIU96" s="221"/>
      <c r="AIV96" s="221"/>
      <c r="AIW96" s="221"/>
      <c r="AIX96" s="221"/>
      <c r="AIY96" s="221"/>
      <c r="AIZ96" s="221"/>
      <c r="AJA96" s="221"/>
      <c r="AJB96" s="221"/>
      <c r="AJC96" s="221"/>
      <c r="AJD96" s="221"/>
      <c r="AJE96" s="221"/>
      <c r="AJF96" s="221"/>
      <c r="AJG96" s="221"/>
      <c r="AJH96" s="221"/>
      <c r="AJI96" s="221"/>
      <c r="AJJ96" s="221"/>
      <c r="AJK96" s="221"/>
      <c r="AJL96" s="221"/>
      <c r="AJM96" s="221"/>
      <c r="AJN96" s="221"/>
      <c r="AJO96" s="221"/>
      <c r="AJP96" s="221"/>
      <c r="AJQ96" s="221"/>
      <c r="AJR96" s="221"/>
      <c r="AJS96" s="221"/>
      <c r="AJT96" s="221"/>
      <c r="AJU96" s="221"/>
      <c r="AJV96" s="221"/>
      <c r="AJW96" s="221"/>
      <c r="AJX96" s="221"/>
      <c r="AJY96" s="221"/>
      <c r="AJZ96" s="221"/>
      <c r="AKA96" s="221"/>
      <c r="AKB96" s="221"/>
      <c r="AKC96" s="221"/>
      <c r="AKD96" s="221"/>
      <c r="AKE96" s="221"/>
      <c r="AKF96" s="221"/>
      <c r="AKG96" s="221"/>
      <c r="AKH96" s="221"/>
      <c r="AKI96" s="221"/>
      <c r="AKJ96" s="221"/>
      <c r="AKK96" s="221"/>
      <c r="AKL96" s="221"/>
      <c r="AKM96" s="221"/>
      <c r="AKN96" s="221"/>
      <c r="AKO96" s="221"/>
      <c r="AKP96" s="221"/>
      <c r="AKQ96" s="221"/>
      <c r="AKR96" s="221"/>
      <c r="AKS96" s="221"/>
      <c r="AKT96" s="221"/>
      <c r="AKU96" s="221"/>
      <c r="AKV96" s="221"/>
      <c r="AKW96" s="221"/>
      <c r="AKX96" s="221"/>
      <c r="AKY96" s="221"/>
      <c r="AKZ96" s="221"/>
      <c r="ALA96" s="221"/>
      <c r="ALB96" s="221"/>
      <c r="ALC96" s="221"/>
      <c r="ALD96" s="221"/>
      <c r="ALE96" s="221"/>
      <c r="ALF96" s="221"/>
      <c r="ALG96" s="221"/>
      <c r="ALH96" s="221"/>
      <c r="ALI96" s="221"/>
      <c r="ALJ96" s="221"/>
      <c r="ALK96" s="221"/>
      <c r="ALL96" s="221"/>
      <c r="ALM96" s="221"/>
      <c r="ALN96" s="221"/>
      <c r="ALO96" s="221"/>
      <c r="ALP96" s="221"/>
      <c r="ALQ96" s="221"/>
      <c r="ALR96" s="221"/>
      <c r="ALS96" s="221"/>
      <c r="ALT96" s="221"/>
      <c r="ALU96" s="221"/>
      <c r="ALV96" s="221"/>
      <c r="ALW96" s="221"/>
      <c r="ALX96" s="221"/>
      <c r="ALY96" s="221"/>
      <c r="ALZ96" s="221"/>
      <c r="AMA96" s="221"/>
      <c r="AMB96" s="221"/>
      <c r="AMC96" s="221"/>
      <c r="AMD96" s="221"/>
      <c r="AME96" s="221"/>
      <c r="AMF96" s="221"/>
      <c r="AMG96" s="221"/>
      <c r="AMH96" s="221"/>
      <c r="AMI96" s="221"/>
      <c r="AMJ96" s="221"/>
      <c r="AMK96" s="221"/>
    </row>
    <row r="97" spans="1:1025" s="225" customFormat="1" x14ac:dyDescent="0.25">
      <c r="A97" s="221" t="s">
        <v>43</v>
      </c>
      <c r="B97" s="221" t="s">
        <v>62</v>
      </c>
      <c r="C97" s="241" t="str">
        <f>'common foods'!$D$25</f>
        <v>02021</v>
      </c>
      <c r="D97" s="227">
        <v>62.36</v>
      </c>
      <c r="E97" s="227">
        <v>0.3</v>
      </c>
      <c r="F97" s="227">
        <v>0.1</v>
      </c>
      <c r="G97" s="227">
        <v>1.89</v>
      </c>
      <c r="H97" s="227">
        <v>1.1000000000000001</v>
      </c>
      <c r="I97" s="227">
        <v>1.56</v>
      </c>
      <c r="J97" s="227">
        <v>1.1299999999999999</v>
      </c>
      <c r="K97" s="227">
        <v>2.2000000000000002</v>
      </c>
      <c r="L97" s="221" t="s">
        <v>433</v>
      </c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  <c r="AE97" s="221"/>
      <c r="AF97" s="221"/>
      <c r="AG97" s="221"/>
      <c r="AH97" s="221"/>
      <c r="AI97" s="221"/>
      <c r="AJ97" s="221"/>
      <c r="AK97" s="221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1"/>
      <c r="AX97" s="221"/>
      <c r="AY97" s="221"/>
      <c r="AZ97" s="221"/>
      <c r="BA97" s="221"/>
      <c r="BB97" s="221"/>
      <c r="BC97" s="221"/>
      <c r="BD97" s="221"/>
      <c r="BE97" s="221"/>
      <c r="BF97" s="221"/>
      <c r="BG97" s="221"/>
      <c r="BH97" s="221"/>
      <c r="BI97" s="221"/>
      <c r="BJ97" s="221"/>
      <c r="BK97" s="221"/>
      <c r="BL97" s="221"/>
      <c r="BM97" s="221"/>
      <c r="BN97" s="221"/>
      <c r="BO97" s="221"/>
      <c r="BP97" s="221"/>
      <c r="BQ97" s="221"/>
      <c r="BR97" s="221"/>
      <c r="BS97" s="221"/>
      <c r="BT97" s="221"/>
      <c r="BU97" s="221"/>
      <c r="BV97" s="221"/>
      <c r="BW97" s="221"/>
      <c r="BX97" s="221"/>
      <c r="BY97" s="221"/>
      <c r="BZ97" s="221"/>
      <c r="CA97" s="221"/>
      <c r="CB97" s="221"/>
      <c r="CC97" s="221"/>
      <c r="CD97" s="221"/>
      <c r="CE97" s="221"/>
      <c r="CF97" s="221"/>
      <c r="CG97" s="221"/>
      <c r="CH97" s="221"/>
      <c r="CI97" s="221"/>
      <c r="CJ97" s="221"/>
      <c r="CK97" s="221"/>
      <c r="CL97" s="221"/>
      <c r="CM97" s="221"/>
      <c r="CN97" s="221"/>
      <c r="CO97" s="221"/>
      <c r="CP97" s="221"/>
      <c r="CQ97" s="221"/>
      <c r="CR97" s="221"/>
      <c r="CS97" s="221"/>
      <c r="CT97" s="221"/>
      <c r="CU97" s="221"/>
      <c r="CV97" s="221"/>
      <c r="CW97" s="221"/>
      <c r="CX97" s="221"/>
      <c r="CY97" s="221"/>
      <c r="CZ97" s="221"/>
      <c r="DA97" s="221"/>
      <c r="DB97" s="221"/>
      <c r="DC97" s="221"/>
      <c r="DD97" s="221"/>
      <c r="DE97" s="221"/>
      <c r="DF97" s="221"/>
      <c r="DG97" s="221"/>
      <c r="DH97" s="221"/>
      <c r="DI97" s="221"/>
      <c r="DJ97" s="221"/>
      <c r="DK97" s="221"/>
      <c r="DL97" s="221"/>
      <c r="DM97" s="221"/>
      <c r="DN97" s="221"/>
      <c r="DO97" s="221"/>
      <c r="DP97" s="221"/>
      <c r="DQ97" s="221"/>
      <c r="DR97" s="221"/>
      <c r="DS97" s="221"/>
      <c r="DT97" s="221"/>
      <c r="DU97" s="221"/>
      <c r="DV97" s="221"/>
      <c r="DW97" s="221"/>
      <c r="DX97" s="221"/>
      <c r="DY97" s="221"/>
      <c r="DZ97" s="221"/>
      <c r="EA97" s="221"/>
      <c r="EB97" s="221"/>
      <c r="EC97" s="221"/>
      <c r="ED97" s="221"/>
      <c r="EE97" s="221"/>
      <c r="EF97" s="221"/>
      <c r="EG97" s="221"/>
      <c r="EH97" s="221"/>
      <c r="EI97" s="221"/>
      <c r="EJ97" s="221"/>
      <c r="EK97" s="221"/>
      <c r="EL97" s="221"/>
      <c r="EM97" s="221"/>
      <c r="EN97" s="221"/>
      <c r="EO97" s="221"/>
      <c r="EP97" s="221"/>
      <c r="EQ97" s="221"/>
      <c r="ER97" s="221"/>
      <c r="ES97" s="221"/>
      <c r="ET97" s="221"/>
      <c r="EU97" s="221"/>
      <c r="EV97" s="221"/>
      <c r="EW97" s="221"/>
      <c r="EX97" s="221"/>
      <c r="EY97" s="221"/>
      <c r="EZ97" s="221"/>
      <c r="FA97" s="221"/>
      <c r="FB97" s="221"/>
      <c r="FC97" s="221"/>
      <c r="FD97" s="221"/>
      <c r="FE97" s="221"/>
      <c r="FF97" s="221"/>
      <c r="FG97" s="221"/>
      <c r="FH97" s="221"/>
      <c r="FI97" s="221"/>
      <c r="FJ97" s="221"/>
      <c r="FK97" s="221"/>
      <c r="FL97" s="221"/>
      <c r="FM97" s="221"/>
      <c r="FN97" s="221"/>
      <c r="FO97" s="221"/>
      <c r="FP97" s="221"/>
      <c r="FQ97" s="221"/>
      <c r="FR97" s="221"/>
      <c r="FS97" s="221"/>
      <c r="FT97" s="221"/>
      <c r="FU97" s="221"/>
      <c r="FV97" s="221"/>
      <c r="FW97" s="221"/>
      <c r="FX97" s="221"/>
      <c r="FY97" s="221"/>
      <c r="FZ97" s="221"/>
      <c r="GA97" s="221"/>
      <c r="GB97" s="221"/>
      <c r="GC97" s="221"/>
      <c r="GD97" s="221"/>
      <c r="GE97" s="221"/>
      <c r="GF97" s="221"/>
      <c r="GG97" s="221"/>
      <c r="GH97" s="221"/>
      <c r="GI97" s="221"/>
      <c r="GJ97" s="221"/>
      <c r="GK97" s="221"/>
      <c r="GL97" s="221"/>
      <c r="GM97" s="221"/>
      <c r="GN97" s="221"/>
      <c r="GO97" s="221"/>
      <c r="GP97" s="221"/>
      <c r="GQ97" s="221"/>
      <c r="GR97" s="221"/>
      <c r="GS97" s="221"/>
      <c r="GT97" s="221"/>
      <c r="GU97" s="221"/>
      <c r="GV97" s="221"/>
      <c r="GW97" s="221"/>
      <c r="GX97" s="221"/>
      <c r="GY97" s="221"/>
      <c r="GZ97" s="221"/>
      <c r="HA97" s="221"/>
      <c r="HB97" s="221"/>
      <c r="HC97" s="221"/>
      <c r="HD97" s="221"/>
      <c r="HE97" s="221"/>
      <c r="HF97" s="221"/>
      <c r="HG97" s="221"/>
      <c r="HH97" s="221"/>
      <c r="HI97" s="221"/>
      <c r="HJ97" s="221"/>
      <c r="HK97" s="221"/>
      <c r="HL97" s="221"/>
      <c r="HM97" s="221"/>
      <c r="HN97" s="221"/>
      <c r="HO97" s="221"/>
      <c r="HP97" s="221"/>
      <c r="HQ97" s="221"/>
      <c r="HR97" s="221"/>
      <c r="HS97" s="221"/>
      <c r="HT97" s="221"/>
      <c r="HU97" s="221"/>
      <c r="HV97" s="221"/>
      <c r="HW97" s="221"/>
      <c r="HX97" s="221"/>
      <c r="HY97" s="221"/>
      <c r="HZ97" s="221"/>
      <c r="IA97" s="221"/>
      <c r="IB97" s="221"/>
      <c r="IC97" s="221"/>
      <c r="ID97" s="221"/>
      <c r="IE97" s="221"/>
      <c r="IF97" s="221"/>
      <c r="IG97" s="221"/>
      <c r="IH97" s="221"/>
      <c r="II97" s="221"/>
      <c r="IJ97" s="221"/>
      <c r="IK97" s="221"/>
      <c r="IL97" s="221"/>
      <c r="IM97" s="221"/>
      <c r="IN97" s="221"/>
      <c r="IO97" s="221"/>
      <c r="IP97" s="221"/>
      <c r="IQ97" s="221"/>
      <c r="IR97" s="221"/>
      <c r="IS97" s="221"/>
      <c r="IT97" s="221"/>
      <c r="IU97" s="221"/>
      <c r="IV97" s="221"/>
      <c r="IW97" s="221"/>
      <c r="IX97" s="221"/>
      <c r="IY97" s="221"/>
      <c r="IZ97" s="221"/>
      <c r="JA97" s="221"/>
      <c r="JB97" s="221"/>
      <c r="JC97" s="221"/>
      <c r="JD97" s="221"/>
      <c r="JE97" s="221"/>
      <c r="JF97" s="221"/>
      <c r="JG97" s="221"/>
      <c r="JH97" s="221"/>
      <c r="JI97" s="221"/>
      <c r="JJ97" s="221"/>
      <c r="JK97" s="221"/>
      <c r="JL97" s="221"/>
      <c r="JM97" s="221"/>
      <c r="JN97" s="221"/>
      <c r="JO97" s="221"/>
      <c r="JP97" s="221"/>
      <c r="JQ97" s="221"/>
      <c r="JR97" s="221"/>
      <c r="JS97" s="221"/>
      <c r="JT97" s="221"/>
      <c r="JU97" s="221"/>
      <c r="JV97" s="221"/>
      <c r="JW97" s="221"/>
      <c r="JX97" s="221"/>
      <c r="JY97" s="221"/>
      <c r="JZ97" s="221"/>
      <c r="KA97" s="221"/>
      <c r="KB97" s="221"/>
      <c r="KC97" s="221"/>
      <c r="KD97" s="221"/>
      <c r="KE97" s="221"/>
      <c r="KF97" s="221"/>
      <c r="KG97" s="221"/>
      <c r="KH97" s="221"/>
      <c r="KI97" s="221"/>
      <c r="KJ97" s="221"/>
      <c r="KK97" s="221"/>
      <c r="KL97" s="221"/>
      <c r="KM97" s="221"/>
      <c r="KN97" s="221"/>
      <c r="KO97" s="221"/>
      <c r="KP97" s="221"/>
      <c r="KQ97" s="221"/>
      <c r="KR97" s="221"/>
      <c r="KS97" s="221"/>
      <c r="KT97" s="221"/>
      <c r="KU97" s="221"/>
      <c r="KV97" s="221"/>
      <c r="KW97" s="221"/>
      <c r="KX97" s="221"/>
      <c r="KY97" s="221"/>
      <c r="KZ97" s="221"/>
      <c r="LA97" s="221"/>
      <c r="LB97" s="221"/>
      <c r="LC97" s="221"/>
      <c r="LD97" s="221"/>
      <c r="LE97" s="221"/>
      <c r="LF97" s="221"/>
      <c r="LG97" s="221"/>
      <c r="LH97" s="221"/>
      <c r="LI97" s="221"/>
      <c r="LJ97" s="221"/>
      <c r="LK97" s="221"/>
      <c r="LL97" s="221"/>
      <c r="LM97" s="221"/>
      <c r="LN97" s="221"/>
      <c r="LO97" s="221"/>
      <c r="LP97" s="221"/>
      <c r="LQ97" s="221"/>
      <c r="LR97" s="221"/>
      <c r="LS97" s="221"/>
      <c r="LT97" s="221"/>
      <c r="LU97" s="221"/>
      <c r="LV97" s="221"/>
      <c r="LW97" s="221"/>
      <c r="LX97" s="221"/>
      <c r="LY97" s="221"/>
      <c r="LZ97" s="221"/>
      <c r="MA97" s="221"/>
      <c r="MB97" s="221"/>
      <c r="MC97" s="221"/>
      <c r="MD97" s="221"/>
      <c r="ME97" s="221"/>
      <c r="MF97" s="221"/>
      <c r="MG97" s="221"/>
      <c r="MH97" s="221"/>
      <c r="MI97" s="221"/>
      <c r="MJ97" s="221"/>
      <c r="MK97" s="221"/>
      <c r="ML97" s="221"/>
      <c r="MM97" s="221"/>
      <c r="MN97" s="221"/>
      <c r="MO97" s="221"/>
      <c r="MP97" s="221"/>
      <c r="MQ97" s="221"/>
      <c r="MR97" s="221"/>
      <c r="MS97" s="221"/>
      <c r="MT97" s="221"/>
      <c r="MU97" s="221"/>
      <c r="MV97" s="221"/>
      <c r="MW97" s="221"/>
      <c r="MX97" s="221"/>
      <c r="MY97" s="221"/>
      <c r="MZ97" s="221"/>
      <c r="NA97" s="221"/>
      <c r="NB97" s="221"/>
      <c r="NC97" s="221"/>
      <c r="ND97" s="221"/>
      <c r="NE97" s="221"/>
      <c r="NF97" s="221"/>
      <c r="NG97" s="221"/>
      <c r="NH97" s="221"/>
      <c r="NI97" s="221"/>
      <c r="NJ97" s="221"/>
      <c r="NK97" s="221"/>
      <c r="NL97" s="221"/>
      <c r="NM97" s="221"/>
      <c r="NN97" s="221"/>
      <c r="NO97" s="221"/>
      <c r="NP97" s="221"/>
      <c r="NQ97" s="221"/>
      <c r="NR97" s="221"/>
      <c r="NS97" s="221"/>
      <c r="NT97" s="221"/>
      <c r="NU97" s="221"/>
      <c r="NV97" s="221"/>
      <c r="NW97" s="221"/>
      <c r="NX97" s="221"/>
      <c r="NY97" s="221"/>
      <c r="NZ97" s="221"/>
      <c r="OA97" s="221"/>
      <c r="OB97" s="221"/>
      <c r="OC97" s="221"/>
      <c r="OD97" s="221"/>
      <c r="OE97" s="221"/>
      <c r="OF97" s="221"/>
      <c r="OG97" s="221"/>
      <c r="OH97" s="221"/>
      <c r="OI97" s="221"/>
      <c r="OJ97" s="221"/>
      <c r="OK97" s="221"/>
      <c r="OL97" s="221"/>
      <c r="OM97" s="221"/>
      <c r="ON97" s="221"/>
      <c r="OO97" s="221"/>
      <c r="OP97" s="221"/>
      <c r="OQ97" s="221"/>
      <c r="OR97" s="221"/>
      <c r="OS97" s="221"/>
      <c r="OT97" s="221"/>
      <c r="OU97" s="221"/>
      <c r="OV97" s="221"/>
      <c r="OW97" s="221"/>
      <c r="OX97" s="221"/>
      <c r="OY97" s="221"/>
      <c r="OZ97" s="221"/>
      <c r="PA97" s="221"/>
      <c r="PB97" s="221"/>
      <c r="PC97" s="221"/>
      <c r="PD97" s="221"/>
      <c r="PE97" s="221"/>
      <c r="PF97" s="221"/>
      <c r="PG97" s="221"/>
      <c r="PH97" s="221"/>
      <c r="PI97" s="221"/>
      <c r="PJ97" s="221"/>
      <c r="PK97" s="221"/>
      <c r="PL97" s="221"/>
      <c r="PM97" s="221"/>
      <c r="PN97" s="221"/>
      <c r="PO97" s="221"/>
      <c r="PP97" s="221"/>
      <c r="PQ97" s="221"/>
      <c r="PR97" s="221"/>
      <c r="PS97" s="221"/>
      <c r="PT97" s="221"/>
      <c r="PU97" s="221"/>
      <c r="PV97" s="221"/>
      <c r="PW97" s="221"/>
      <c r="PX97" s="221"/>
      <c r="PY97" s="221"/>
      <c r="PZ97" s="221"/>
      <c r="QA97" s="221"/>
      <c r="QB97" s="221"/>
      <c r="QC97" s="221"/>
      <c r="QD97" s="221"/>
      <c r="QE97" s="221"/>
      <c r="QF97" s="221"/>
      <c r="QG97" s="221"/>
      <c r="QH97" s="221"/>
      <c r="QI97" s="221"/>
      <c r="QJ97" s="221"/>
      <c r="QK97" s="221"/>
      <c r="QL97" s="221"/>
      <c r="QM97" s="221"/>
      <c r="QN97" s="221"/>
      <c r="QO97" s="221"/>
      <c r="QP97" s="221"/>
      <c r="QQ97" s="221"/>
      <c r="QR97" s="221"/>
      <c r="QS97" s="221"/>
      <c r="QT97" s="221"/>
      <c r="QU97" s="221"/>
      <c r="QV97" s="221"/>
      <c r="QW97" s="221"/>
      <c r="QX97" s="221"/>
      <c r="QY97" s="221"/>
      <c r="QZ97" s="221"/>
      <c r="RA97" s="221"/>
      <c r="RB97" s="221"/>
      <c r="RC97" s="221"/>
      <c r="RD97" s="221"/>
      <c r="RE97" s="221"/>
      <c r="RF97" s="221"/>
      <c r="RG97" s="221"/>
      <c r="RH97" s="221"/>
      <c r="RI97" s="221"/>
      <c r="RJ97" s="221"/>
      <c r="RK97" s="221"/>
      <c r="RL97" s="221"/>
      <c r="RM97" s="221"/>
      <c r="RN97" s="221"/>
      <c r="RO97" s="221"/>
      <c r="RP97" s="221"/>
      <c r="RQ97" s="221"/>
      <c r="RR97" s="221"/>
      <c r="RS97" s="221"/>
      <c r="RT97" s="221"/>
      <c r="RU97" s="221"/>
      <c r="RV97" s="221"/>
      <c r="RW97" s="221"/>
      <c r="RX97" s="221"/>
      <c r="RY97" s="221"/>
      <c r="RZ97" s="221"/>
      <c r="SA97" s="221"/>
      <c r="SB97" s="221"/>
      <c r="SC97" s="221"/>
      <c r="SD97" s="221"/>
      <c r="SE97" s="221"/>
      <c r="SF97" s="221"/>
      <c r="SG97" s="221"/>
      <c r="SH97" s="221"/>
      <c r="SI97" s="221"/>
      <c r="SJ97" s="221"/>
      <c r="SK97" s="221"/>
      <c r="SL97" s="221"/>
      <c r="SM97" s="221"/>
      <c r="SN97" s="221"/>
      <c r="SO97" s="221"/>
      <c r="SP97" s="221"/>
      <c r="SQ97" s="221"/>
      <c r="SR97" s="221"/>
      <c r="SS97" s="221"/>
      <c r="ST97" s="221"/>
      <c r="SU97" s="221"/>
      <c r="SV97" s="221"/>
      <c r="SW97" s="221"/>
      <c r="SX97" s="221"/>
      <c r="SY97" s="221"/>
      <c r="SZ97" s="221"/>
      <c r="TA97" s="221"/>
      <c r="TB97" s="221"/>
      <c r="TC97" s="221"/>
      <c r="TD97" s="221"/>
      <c r="TE97" s="221"/>
      <c r="TF97" s="221"/>
      <c r="TG97" s="221"/>
      <c r="TH97" s="221"/>
      <c r="TI97" s="221"/>
      <c r="TJ97" s="221"/>
      <c r="TK97" s="221"/>
      <c r="TL97" s="221"/>
      <c r="TM97" s="221"/>
      <c r="TN97" s="221"/>
      <c r="TO97" s="221"/>
      <c r="TP97" s="221"/>
      <c r="TQ97" s="221"/>
      <c r="TR97" s="221"/>
      <c r="TS97" s="221"/>
      <c r="TT97" s="221"/>
      <c r="TU97" s="221"/>
      <c r="TV97" s="221"/>
      <c r="TW97" s="221"/>
      <c r="TX97" s="221"/>
      <c r="TY97" s="221"/>
      <c r="TZ97" s="221"/>
      <c r="UA97" s="221"/>
      <c r="UB97" s="221"/>
      <c r="UC97" s="221"/>
      <c r="UD97" s="221"/>
      <c r="UE97" s="221"/>
      <c r="UF97" s="221"/>
      <c r="UG97" s="221"/>
      <c r="UH97" s="221"/>
      <c r="UI97" s="221"/>
      <c r="UJ97" s="221"/>
      <c r="UK97" s="221"/>
      <c r="UL97" s="221"/>
      <c r="UM97" s="221"/>
      <c r="UN97" s="221"/>
      <c r="UO97" s="221"/>
      <c r="UP97" s="221"/>
      <c r="UQ97" s="221"/>
      <c r="UR97" s="221"/>
      <c r="US97" s="221"/>
      <c r="UT97" s="221"/>
      <c r="UU97" s="221"/>
      <c r="UV97" s="221"/>
      <c r="UW97" s="221"/>
      <c r="UX97" s="221"/>
      <c r="UY97" s="221"/>
      <c r="UZ97" s="221"/>
      <c r="VA97" s="221"/>
      <c r="VB97" s="221"/>
      <c r="VC97" s="221"/>
      <c r="VD97" s="221"/>
      <c r="VE97" s="221"/>
      <c r="VF97" s="221"/>
      <c r="VG97" s="221"/>
      <c r="VH97" s="221"/>
      <c r="VI97" s="221"/>
      <c r="VJ97" s="221"/>
      <c r="VK97" s="221"/>
      <c r="VL97" s="221"/>
      <c r="VM97" s="221"/>
      <c r="VN97" s="221"/>
      <c r="VO97" s="221"/>
      <c r="VP97" s="221"/>
      <c r="VQ97" s="221"/>
      <c r="VR97" s="221"/>
      <c r="VS97" s="221"/>
      <c r="VT97" s="221"/>
      <c r="VU97" s="221"/>
      <c r="VV97" s="221"/>
      <c r="VW97" s="221"/>
      <c r="VX97" s="221"/>
      <c r="VY97" s="221"/>
      <c r="VZ97" s="221"/>
      <c r="WA97" s="221"/>
      <c r="WB97" s="221"/>
      <c r="WC97" s="221"/>
      <c r="WD97" s="221"/>
      <c r="WE97" s="221"/>
      <c r="WF97" s="221"/>
      <c r="WG97" s="221"/>
      <c r="WH97" s="221"/>
      <c r="WI97" s="221"/>
      <c r="WJ97" s="221"/>
      <c r="WK97" s="221"/>
      <c r="WL97" s="221"/>
      <c r="WM97" s="221"/>
      <c r="WN97" s="221"/>
      <c r="WO97" s="221"/>
      <c r="WP97" s="221"/>
      <c r="WQ97" s="221"/>
      <c r="WR97" s="221"/>
      <c r="WS97" s="221"/>
      <c r="WT97" s="221"/>
      <c r="WU97" s="221"/>
      <c r="WV97" s="221"/>
      <c r="WW97" s="221"/>
      <c r="WX97" s="221"/>
      <c r="WY97" s="221"/>
      <c r="WZ97" s="221"/>
      <c r="XA97" s="221"/>
      <c r="XB97" s="221"/>
      <c r="XC97" s="221"/>
      <c r="XD97" s="221"/>
      <c r="XE97" s="221"/>
      <c r="XF97" s="221"/>
      <c r="XG97" s="221"/>
      <c r="XH97" s="221"/>
      <c r="XI97" s="221"/>
      <c r="XJ97" s="221"/>
      <c r="XK97" s="221"/>
      <c r="XL97" s="221"/>
      <c r="XM97" s="221"/>
      <c r="XN97" s="221"/>
      <c r="XO97" s="221"/>
      <c r="XP97" s="221"/>
      <c r="XQ97" s="221"/>
      <c r="XR97" s="221"/>
      <c r="XS97" s="221"/>
      <c r="XT97" s="221"/>
      <c r="XU97" s="221"/>
      <c r="XV97" s="221"/>
      <c r="XW97" s="221"/>
      <c r="XX97" s="221"/>
      <c r="XY97" s="221"/>
      <c r="XZ97" s="221"/>
      <c r="YA97" s="221"/>
      <c r="YB97" s="221"/>
      <c r="YC97" s="221"/>
      <c r="YD97" s="221"/>
      <c r="YE97" s="221"/>
      <c r="YF97" s="221"/>
      <c r="YG97" s="221"/>
      <c r="YH97" s="221"/>
      <c r="YI97" s="221"/>
      <c r="YJ97" s="221"/>
      <c r="YK97" s="221"/>
      <c r="YL97" s="221"/>
      <c r="YM97" s="221"/>
      <c r="YN97" s="221"/>
      <c r="YO97" s="221"/>
      <c r="YP97" s="221"/>
      <c r="YQ97" s="221"/>
      <c r="YR97" s="221"/>
      <c r="YS97" s="221"/>
      <c r="YT97" s="221"/>
      <c r="YU97" s="221"/>
      <c r="YV97" s="221"/>
      <c r="YW97" s="221"/>
      <c r="YX97" s="221"/>
      <c r="YY97" s="221"/>
      <c r="YZ97" s="221"/>
      <c r="ZA97" s="221"/>
      <c r="ZB97" s="221"/>
      <c r="ZC97" s="221"/>
      <c r="ZD97" s="221"/>
      <c r="ZE97" s="221"/>
      <c r="ZF97" s="221"/>
      <c r="ZG97" s="221"/>
      <c r="ZH97" s="221"/>
      <c r="ZI97" s="221"/>
      <c r="ZJ97" s="221"/>
      <c r="ZK97" s="221"/>
      <c r="ZL97" s="221"/>
      <c r="ZM97" s="221"/>
      <c r="ZN97" s="221"/>
      <c r="ZO97" s="221"/>
      <c r="ZP97" s="221"/>
      <c r="ZQ97" s="221"/>
      <c r="ZR97" s="221"/>
      <c r="ZS97" s="221"/>
      <c r="ZT97" s="221"/>
      <c r="ZU97" s="221"/>
      <c r="ZV97" s="221"/>
      <c r="ZW97" s="221"/>
      <c r="ZX97" s="221"/>
      <c r="ZY97" s="221"/>
      <c r="ZZ97" s="221"/>
      <c r="AAA97" s="221"/>
      <c r="AAB97" s="221"/>
      <c r="AAC97" s="221"/>
      <c r="AAD97" s="221"/>
      <c r="AAE97" s="221"/>
      <c r="AAF97" s="221"/>
      <c r="AAG97" s="221"/>
      <c r="AAH97" s="221"/>
      <c r="AAI97" s="221"/>
      <c r="AAJ97" s="221"/>
      <c r="AAK97" s="221"/>
      <c r="AAL97" s="221"/>
      <c r="AAM97" s="221"/>
      <c r="AAN97" s="221"/>
      <c r="AAO97" s="221"/>
      <c r="AAP97" s="221"/>
      <c r="AAQ97" s="221"/>
      <c r="AAR97" s="221"/>
      <c r="AAS97" s="221"/>
      <c r="AAT97" s="221"/>
      <c r="AAU97" s="221"/>
      <c r="AAV97" s="221"/>
      <c r="AAW97" s="221"/>
      <c r="AAX97" s="221"/>
      <c r="AAY97" s="221"/>
      <c r="AAZ97" s="221"/>
      <c r="ABA97" s="221"/>
      <c r="ABB97" s="221"/>
      <c r="ABC97" s="221"/>
      <c r="ABD97" s="221"/>
      <c r="ABE97" s="221"/>
      <c r="ABF97" s="221"/>
      <c r="ABG97" s="221"/>
      <c r="ABH97" s="221"/>
      <c r="ABI97" s="221"/>
      <c r="ABJ97" s="221"/>
      <c r="ABK97" s="221"/>
      <c r="ABL97" s="221"/>
      <c r="ABM97" s="221"/>
      <c r="ABN97" s="221"/>
      <c r="ABO97" s="221"/>
      <c r="ABP97" s="221"/>
      <c r="ABQ97" s="221"/>
      <c r="ABR97" s="221"/>
      <c r="ABS97" s="221"/>
      <c r="ABT97" s="221"/>
      <c r="ABU97" s="221"/>
      <c r="ABV97" s="221"/>
      <c r="ABW97" s="221"/>
      <c r="ABX97" s="221"/>
      <c r="ABY97" s="221"/>
      <c r="ABZ97" s="221"/>
      <c r="ACA97" s="221"/>
      <c r="ACB97" s="221"/>
      <c r="ACC97" s="221"/>
      <c r="ACD97" s="221"/>
      <c r="ACE97" s="221"/>
      <c r="ACF97" s="221"/>
      <c r="ACG97" s="221"/>
      <c r="ACH97" s="221"/>
      <c r="ACI97" s="221"/>
      <c r="ACJ97" s="221"/>
      <c r="ACK97" s="221"/>
      <c r="ACL97" s="221"/>
      <c r="ACM97" s="221"/>
      <c r="ACN97" s="221"/>
      <c r="ACO97" s="221"/>
      <c r="ACP97" s="221"/>
      <c r="ACQ97" s="221"/>
      <c r="ACR97" s="221"/>
      <c r="ACS97" s="221"/>
      <c r="ACT97" s="221"/>
      <c r="ACU97" s="221"/>
      <c r="ACV97" s="221"/>
      <c r="ACW97" s="221"/>
      <c r="ACX97" s="221"/>
      <c r="ACY97" s="221"/>
      <c r="ACZ97" s="221"/>
      <c r="ADA97" s="221"/>
      <c r="ADB97" s="221"/>
      <c r="ADC97" s="221"/>
      <c r="ADD97" s="221"/>
      <c r="ADE97" s="221"/>
      <c r="ADF97" s="221"/>
      <c r="ADG97" s="221"/>
      <c r="ADH97" s="221"/>
      <c r="ADI97" s="221"/>
      <c r="ADJ97" s="221"/>
      <c r="ADK97" s="221"/>
      <c r="ADL97" s="221"/>
      <c r="ADM97" s="221"/>
      <c r="ADN97" s="221"/>
      <c r="ADO97" s="221"/>
      <c r="ADP97" s="221"/>
      <c r="ADQ97" s="221"/>
      <c r="ADR97" s="221"/>
      <c r="ADS97" s="221"/>
      <c r="ADT97" s="221"/>
      <c r="ADU97" s="221"/>
      <c r="ADV97" s="221"/>
      <c r="ADW97" s="221"/>
      <c r="ADX97" s="221"/>
      <c r="ADY97" s="221"/>
      <c r="ADZ97" s="221"/>
      <c r="AEA97" s="221"/>
      <c r="AEB97" s="221"/>
      <c r="AEC97" s="221"/>
      <c r="AED97" s="221"/>
      <c r="AEE97" s="221"/>
      <c r="AEF97" s="221"/>
      <c r="AEG97" s="221"/>
      <c r="AEH97" s="221"/>
      <c r="AEI97" s="221"/>
      <c r="AEJ97" s="221"/>
      <c r="AEK97" s="221"/>
      <c r="AEL97" s="221"/>
      <c r="AEM97" s="221"/>
      <c r="AEN97" s="221"/>
      <c r="AEO97" s="221"/>
      <c r="AEP97" s="221"/>
      <c r="AEQ97" s="221"/>
      <c r="AER97" s="221"/>
      <c r="AES97" s="221"/>
      <c r="AET97" s="221"/>
      <c r="AEU97" s="221"/>
      <c r="AEV97" s="221"/>
      <c r="AEW97" s="221"/>
      <c r="AEX97" s="221"/>
      <c r="AEY97" s="221"/>
      <c r="AEZ97" s="221"/>
      <c r="AFA97" s="221"/>
      <c r="AFB97" s="221"/>
      <c r="AFC97" s="221"/>
      <c r="AFD97" s="221"/>
      <c r="AFE97" s="221"/>
      <c r="AFF97" s="221"/>
      <c r="AFG97" s="221"/>
      <c r="AFH97" s="221"/>
      <c r="AFI97" s="221"/>
      <c r="AFJ97" s="221"/>
      <c r="AFK97" s="221"/>
      <c r="AFL97" s="221"/>
      <c r="AFM97" s="221"/>
      <c r="AFN97" s="221"/>
      <c r="AFO97" s="221"/>
      <c r="AFP97" s="221"/>
      <c r="AFQ97" s="221"/>
      <c r="AFR97" s="221"/>
      <c r="AFS97" s="221"/>
      <c r="AFT97" s="221"/>
      <c r="AFU97" s="221"/>
      <c r="AFV97" s="221"/>
      <c r="AFW97" s="221"/>
      <c r="AFX97" s="221"/>
      <c r="AFY97" s="221"/>
      <c r="AFZ97" s="221"/>
      <c r="AGA97" s="221"/>
      <c r="AGB97" s="221"/>
      <c r="AGC97" s="221"/>
      <c r="AGD97" s="221"/>
      <c r="AGE97" s="221"/>
      <c r="AGF97" s="221"/>
      <c r="AGG97" s="221"/>
      <c r="AGH97" s="221"/>
      <c r="AGI97" s="221"/>
      <c r="AGJ97" s="221"/>
      <c r="AGK97" s="221"/>
      <c r="AGL97" s="221"/>
      <c r="AGM97" s="221"/>
      <c r="AGN97" s="221"/>
      <c r="AGO97" s="221"/>
      <c r="AGP97" s="221"/>
      <c r="AGQ97" s="221"/>
      <c r="AGR97" s="221"/>
      <c r="AGS97" s="221"/>
      <c r="AGT97" s="221"/>
      <c r="AGU97" s="221"/>
      <c r="AGV97" s="221"/>
      <c r="AGW97" s="221"/>
      <c r="AGX97" s="221"/>
      <c r="AGY97" s="221"/>
      <c r="AGZ97" s="221"/>
      <c r="AHA97" s="221"/>
      <c r="AHB97" s="221"/>
      <c r="AHC97" s="221"/>
      <c r="AHD97" s="221"/>
      <c r="AHE97" s="221"/>
      <c r="AHF97" s="221"/>
      <c r="AHG97" s="221"/>
      <c r="AHH97" s="221"/>
      <c r="AHI97" s="221"/>
      <c r="AHJ97" s="221"/>
      <c r="AHK97" s="221"/>
      <c r="AHL97" s="221"/>
      <c r="AHM97" s="221"/>
      <c r="AHN97" s="221"/>
      <c r="AHO97" s="221"/>
      <c r="AHP97" s="221"/>
      <c r="AHQ97" s="221"/>
      <c r="AHR97" s="221"/>
      <c r="AHS97" s="221"/>
      <c r="AHT97" s="221"/>
      <c r="AHU97" s="221"/>
      <c r="AHV97" s="221"/>
      <c r="AHW97" s="221"/>
      <c r="AHX97" s="221"/>
      <c r="AHY97" s="221"/>
      <c r="AHZ97" s="221"/>
      <c r="AIA97" s="221"/>
      <c r="AIB97" s="221"/>
      <c r="AIC97" s="221"/>
      <c r="AID97" s="221"/>
      <c r="AIE97" s="221"/>
      <c r="AIF97" s="221"/>
      <c r="AIG97" s="221"/>
      <c r="AIH97" s="221"/>
      <c r="AII97" s="221"/>
      <c r="AIJ97" s="221"/>
      <c r="AIK97" s="221"/>
      <c r="AIL97" s="221"/>
      <c r="AIM97" s="221"/>
      <c r="AIN97" s="221"/>
      <c r="AIO97" s="221"/>
      <c r="AIP97" s="221"/>
      <c r="AIQ97" s="221"/>
      <c r="AIR97" s="221"/>
      <c r="AIS97" s="221"/>
      <c r="AIT97" s="221"/>
      <c r="AIU97" s="221"/>
      <c r="AIV97" s="221"/>
      <c r="AIW97" s="221"/>
      <c r="AIX97" s="221"/>
      <c r="AIY97" s="221"/>
      <c r="AIZ97" s="221"/>
      <c r="AJA97" s="221"/>
      <c r="AJB97" s="221"/>
      <c r="AJC97" s="221"/>
      <c r="AJD97" s="221"/>
      <c r="AJE97" s="221"/>
      <c r="AJF97" s="221"/>
      <c r="AJG97" s="221"/>
      <c r="AJH97" s="221"/>
      <c r="AJI97" s="221"/>
      <c r="AJJ97" s="221"/>
      <c r="AJK97" s="221"/>
      <c r="AJL97" s="221"/>
      <c r="AJM97" s="221"/>
      <c r="AJN97" s="221"/>
      <c r="AJO97" s="221"/>
      <c r="AJP97" s="221"/>
      <c r="AJQ97" s="221"/>
      <c r="AJR97" s="221"/>
      <c r="AJS97" s="221"/>
      <c r="AJT97" s="221"/>
      <c r="AJU97" s="221"/>
      <c r="AJV97" s="221"/>
      <c r="AJW97" s="221"/>
      <c r="AJX97" s="221"/>
      <c r="AJY97" s="221"/>
      <c r="AJZ97" s="221"/>
      <c r="AKA97" s="221"/>
      <c r="AKB97" s="221"/>
      <c r="AKC97" s="221"/>
      <c r="AKD97" s="221"/>
      <c r="AKE97" s="221"/>
      <c r="AKF97" s="221"/>
      <c r="AKG97" s="221"/>
      <c r="AKH97" s="221"/>
      <c r="AKI97" s="221"/>
      <c r="AKJ97" s="221"/>
      <c r="AKK97" s="221"/>
      <c r="AKL97" s="221"/>
      <c r="AKM97" s="221"/>
      <c r="AKN97" s="221"/>
      <c r="AKO97" s="221"/>
      <c r="AKP97" s="221"/>
      <c r="AKQ97" s="221"/>
      <c r="AKR97" s="221"/>
      <c r="AKS97" s="221"/>
      <c r="AKT97" s="221"/>
      <c r="AKU97" s="221"/>
      <c r="AKV97" s="221"/>
      <c r="AKW97" s="221"/>
      <c r="AKX97" s="221"/>
      <c r="AKY97" s="221"/>
      <c r="AKZ97" s="221"/>
      <c r="ALA97" s="221"/>
      <c r="ALB97" s="221"/>
      <c r="ALC97" s="221"/>
      <c r="ALD97" s="221"/>
      <c r="ALE97" s="221"/>
      <c r="ALF97" s="221"/>
      <c r="ALG97" s="221"/>
      <c r="ALH97" s="221"/>
      <c r="ALI97" s="221"/>
      <c r="ALJ97" s="221"/>
      <c r="ALK97" s="221"/>
      <c r="ALL97" s="221"/>
      <c r="ALM97" s="221"/>
      <c r="ALN97" s="221"/>
      <c r="ALO97" s="221"/>
      <c r="ALP97" s="221"/>
      <c r="ALQ97" s="221"/>
      <c r="ALR97" s="221"/>
      <c r="ALS97" s="221"/>
      <c r="ALT97" s="221"/>
      <c r="ALU97" s="221"/>
      <c r="ALV97" s="221"/>
      <c r="ALW97" s="221"/>
      <c r="ALX97" s="221"/>
      <c r="ALY97" s="221"/>
      <c r="ALZ97" s="221"/>
      <c r="AMA97" s="221"/>
      <c r="AMB97" s="221"/>
      <c r="AMC97" s="221"/>
      <c r="AMD97" s="221"/>
      <c r="AME97" s="221"/>
      <c r="AMF97" s="221"/>
      <c r="AMG97" s="221"/>
      <c r="AMH97" s="221"/>
      <c r="AMI97" s="221"/>
      <c r="AMJ97" s="221"/>
      <c r="AMK97" s="221"/>
    </row>
    <row r="98" spans="1:1025" s="225" customFormat="1" x14ac:dyDescent="0.25">
      <c r="A98" s="221" t="s">
        <v>8</v>
      </c>
      <c r="B98" s="221" t="s">
        <v>23</v>
      </c>
      <c r="C98" s="227" t="str">
        <f>'common foods'!$D$7</f>
        <v>01006</v>
      </c>
      <c r="D98" s="227">
        <v>167.21</v>
      </c>
      <c r="E98" s="227">
        <v>0.4</v>
      </c>
      <c r="F98" s="227">
        <v>3.5999999999999997E-2</v>
      </c>
      <c r="G98" s="227">
        <v>7.84</v>
      </c>
      <c r="H98" s="227">
        <v>7.8</v>
      </c>
      <c r="I98" s="227">
        <v>1.62</v>
      </c>
      <c r="J98" s="227">
        <v>1.1299999999999999</v>
      </c>
      <c r="K98" s="227">
        <v>2.04</v>
      </c>
      <c r="L98" s="221" t="s">
        <v>433</v>
      </c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1"/>
      <c r="BQ98" s="221"/>
      <c r="BR98" s="221"/>
      <c r="BS98" s="221"/>
      <c r="BT98" s="221"/>
      <c r="BU98" s="221"/>
      <c r="BV98" s="221"/>
      <c r="BW98" s="221"/>
      <c r="BX98" s="221"/>
      <c r="BY98" s="221"/>
      <c r="BZ98" s="221"/>
      <c r="CA98" s="221"/>
      <c r="CB98" s="221"/>
      <c r="CC98" s="221"/>
      <c r="CD98" s="221"/>
      <c r="CE98" s="221"/>
      <c r="CF98" s="221"/>
      <c r="CG98" s="221"/>
      <c r="CH98" s="221"/>
      <c r="CI98" s="221"/>
      <c r="CJ98" s="221"/>
      <c r="CK98" s="221"/>
      <c r="CL98" s="221"/>
      <c r="CM98" s="221"/>
      <c r="CN98" s="221"/>
      <c r="CO98" s="221"/>
      <c r="CP98" s="221"/>
      <c r="CQ98" s="221"/>
      <c r="CR98" s="221"/>
      <c r="CS98" s="221"/>
      <c r="CT98" s="221"/>
      <c r="CU98" s="221"/>
      <c r="CV98" s="221"/>
      <c r="CW98" s="221"/>
      <c r="CX98" s="221"/>
      <c r="CY98" s="221"/>
      <c r="CZ98" s="221"/>
      <c r="DA98" s="221"/>
      <c r="DB98" s="221"/>
      <c r="DC98" s="221"/>
      <c r="DD98" s="221"/>
      <c r="DE98" s="221"/>
      <c r="DF98" s="221"/>
      <c r="DG98" s="221"/>
      <c r="DH98" s="221"/>
      <c r="DI98" s="221"/>
      <c r="DJ98" s="221"/>
      <c r="DK98" s="221"/>
      <c r="DL98" s="221"/>
      <c r="DM98" s="221"/>
      <c r="DN98" s="221"/>
      <c r="DO98" s="221"/>
      <c r="DP98" s="221"/>
      <c r="DQ98" s="221"/>
      <c r="DR98" s="221"/>
      <c r="DS98" s="221"/>
      <c r="DT98" s="221"/>
      <c r="DU98" s="221"/>
      <c r="DV98" s="221"/>
      <c r="DW98" s="221"/>
      <c r="DX98" s="221"/>
      <c r="DY98" s="221"/>
      <c r="DZ98" s="221"/>
      <c r="EA98" s="221"/>
      <c r="EB98" s="221"/>
      <c r="EC98" s="221"/>
      <c r="ED98" s="221"/>
      <c r="EE98" s="221"/>
      <c r="EF98" s="221"/>
      <c r="EG98" s="221"/>
      <c r="EH98" s="221"/>
      <c r="EI98" s="221"/>
      <c r="EJ98" s="221"/>
      <c r="EK98" s="221"/>
      <c r="EL98" s="221"/>
      <c r="EM98" s="221"/>
      <c r="EN98" s="221"/>
      <c r="EO98" s="221"/>
      <c r="EP98" s="221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221"/>
      <c r="GJ98" s="221"/>
      <c r="GK98" s="221"/>
      <c r="GL98" s="221"/>
      <c r="GM98" s="221"/>
      <c r="GN98" s="221"/>
      <c r="GO98" s="221"/>
      <c r="GP98" s="221"/>
      <c r="GQ98" s="221"/>
      <c r="GR98" s="221"/>
      <c r="GS98" s="221"/>
      <c r="GT98" s="221"/>
      <c r="GU98" s="221"/>
      <c r="GV98" s="221"/>
      <c r="GW98" s="221"/>
      <c r="GX98" s="221"/>
      <c r="GY98" s="221"/>
      <c r="GZ98" s="221"/>
      <c r="HA98" s="221"/>
      <c r="HB98" s="221"/>
      <c r="HC98" s="221"/>
      <c r="HD98" s="221"/>
      <c r="HE98" s="221"/>
      <c r="HF98" s="221"/>
      <c r="HG98" s="221"/>
      <c r="HH98" s="221"/>
      <c r="HI98" s="221"/>
      <c r="HJ98" s="221"/>
      <c r="HK98" s="221"/>
      <c r="HL98" s="221"/>
      <c r="HM98" s="221"/>
      <c r="HN98" s="221"/>
      <c r="HO98" s="221"/>
      <c r="HP98" s="221"/>
      <c r="HQ98" s="221"/>
      <c r="HR98" s="221"/>
      <c r="HS98" s="221"/>
      <c r="HT98" s="221"/>
      <c r="HU98" s="221"/>
      <c r="HV98" s="221"/>
      <c r="HW98" s="221"/>
      <c r="HX98" s="221"/>
      <c r="HY98" s="221"/>
      <c r="HZ98" s="221"/>
      <c r="IA98" s="221"/>
      <c r="IB98" s="221"/>
      <c r="IC98" s="221"/>
      <c r="ID98" s="221"/>
      <c r="IE98" s="221"/>
      <c r="IF98" s="221"/>
      <c r="IG98" s="221"/>
      <c r="IH98" s="221"/>
      <c r="II98" s="221"/>
      <c r="IJ98" s="221"/>
      <c r="IK98" s="221"/>
      <c r="IL98" s="221"/>
      <c r="IM98" s="221"/>
      <c r="IN98" s="221"/>
      <c r="IO98" s="221"/>
      <c r="IP98" s="221"/>
      <c r="IQ98" s="221"/>
      <c r="IR98" s="221"/>
      <c r="IS98" s="221"/>
      <c r="IT98" s="221"/>
      <c r="IU98" s="221"/>
      <c r="IV98" s="221"/>
      <c r="IW98" s="221"/>
      <c r="IX98" s="221"/>
      <c r="IY98" s="221"/>
      <c r="IZ98" s="221"/>
      <c r="JA98" s="221"/>
      <c r="JB98" s="221"/>
      <c r="JC98" s="221"/>
      <c r="JD98" s="221"/>
      <c r="JE98" s="221"/>
      <c r="JF98" s="221"/>
      <c r="JG98" s="221"/>
      <c r="JH98" s="221"/>
      <c r="JI98" s="221"/>
      <c r="JJ98" s="221"/>
      <c r="JK98" s="221"/>
      <c r="JL98" s="221"/>
      <c r="JM98" s="221"/>
      <c r="JN98" s="221"/>
      <c r="JO98" s="221"/>
      <c r="JP98" s="221"/>
      <c r="JQ98" s="221"/>
      <c r="JR98" s="221"/>
      <c r="JS98" s="221"/>
      <c r="JT98" s="221"/>
      <c r="JU98" s="221"/>
      <c r="JV98" s="221"/>
      <c r="JW98" s="221"/>
      <c r="JX98" s="221"/>
      <c r="JY98" s="221"/>
      <c r="JZ98" s="221"/>
      <c r="KA98" s="221"/>
      <c r="KB98" s="221"/>
      <c r="KC98" s="221"/>
      <c r="KD98" s="221"/>
      <c r="KE98" s="221"/>
      <c r="KF98" s="221"/>
      <c r="KG98" s="221"/>
      <c r="KH98" s="221"/>
      <c r="KI98" s="221"/>
      <c r="KJ98" s="221"/>
      <c r="KK98" s="221"/>
      <c r="KL98" s="221"/>
      <c r="KM98" s="221"/>
      <c r="KN98" s="221"/>
      <c r="KO98" s="221"/>
      <c r="KP98" s="221"/>
      <c r="KQ98" s="221"/>
      <c r="KR98" s="221"/>
      <c r="KS98" s="221"/>
      <c r="KT98" s="221"/>
      <c r="KU98" s="221"/>
      <c r="KV98" s="221"/>
      <c r="KW98" s="221"/>
      <c r="KX98" s="221"/>
      <c r="KY98" s="221"/>
      <c r="KZ98" s="221"/>
      <c r="LA98" s="221"/>
      <c r="LB98" s="221"/>
      <c r="LC98" s="221"/>
      <c r="LD98" s="221"/>
      <c r="LE98" s="221"/>
      <c r="LF98" s="221"/>
      <c r="LG98" s="221"/>
      <c r="LH98" s="221"/>
      <c r="LI98" s="221"/>
      <c r="LJ98" s="221"/>
      <c r="LK98" s="221"/>
      <c r="LL98" s="221"/>
      <c r="LM98" s="221"/>
      <c r="LN98" s="221"/>
      <c r="LO98" s="221"/>
      <c r="LP98" s="221"/>
      <c r="LQ98" s="221"/>
      <c r="LR98" s="221"/>
      <c r="LS98" s="221"/>
      <c r="LT98" s="221"/>
      <c r="LU98" s="221"/>
      <c r="LV98" s="221"/>
      <c r="LW98" s="221"/>
      <c r="LX98" s="221"/>
      <c r="LY98" s="221"/>
      <c r="LZ98" s="221"/>
      <c r="MA98" s="221"/>
      <c r="MB98" s="221"/>
      <c r="MC98" s="221"/>
      <c r="MD98" s="221"/>
      <c r="ME98" s="221"/>
      <c r="MF98" s="221"/>
      <c r="MG98" s="221"/>
      <c r="MH98" s="221"/>
      <c r="MI98" s="221"/>
      <c r="MJ98" s="221"/>
      <c r="MK98" s="221"/>
      <c r="ML98" s="221"/>
      <c r="MM98" s="221"/>
      <c r="MN98" s="221"/>
      <c r="MO98" s="221"/>
      <c r="MP98" s="221"/>
      <c r="MQ98" s="221"/>
      <c r="MR98" s="221"/>
      <c r="MS98" s="221"/>
      <c r="MT98" s="221"/>
      <c r="MU98" s="221"/>
      <c r="MV98" s="221"/>
      <c r="MW98" s="221"/>
      <c r="MX98" s="221"/>
      <c r="MY98" s="221"/>
      <c r="MZ98" s="221"/>
      <c r="NA98" s="221"/>
      <c r="NB98" s="221"/>
      <c r="NC98" s="221"/>
      <c r="ND98" s="221"/>
      <c r="NE98" s="221"/>
      <c r="NF98" s="221"/>
      <c r="NG98" s="221"/>
      <c r="NH98" s="221"/>
      <c r="NI98" s="221"/>
      <c r="NJ98" s="221"/>
      <c r="NK98" s="221"/>
      <c r="NL98" s="221"/>
      <c r="NM98" s="221"/>
      <c r="NN98" s="221"/>
      <c r="NO98" s="221"/>
      <c r="NP98" s="221"/>
      <c r="NQ98" s="221"/>
      <c r="NR98" s="221"/>
      <c r="NS98" s="221"/>
      <c r="NT98" s="221"/>
      <c r="NU98" s="221"/>
      <c r="NV98" s="221"/>
      <c r="NW98" s="221"/>
      <c r="NX98" s="221"/>
      <c r="NY98" s="221"/>
      <c r="NZ98" s="221"/>
      <c r="OA98" s="221"/>
      <c r="OB98" s="221"/>
      <c r="OC98" s="221"/>
      <c r="OD98" s="221"/>
      <c r="OE98" s="221"/>
      <c r="OF98" s="221"/>
      <c r="OG98" s="221"/>
      <c r="OH98" s="221"/>
      <c r="OI98" s="221"/>
      <c r="OJ98" s="221"/>
      <c r="OK98" s="221"/>
      <c r="OL98" s="221"/>
      <c r="OM98" s="221"/>
      <c r="ON98" s="221"/>
      <c r="OO98" s="221"/>
      <c r="OP98" s="221"/>
      <c r="OQ98" s="221"/>
      <c r="OR98" s="221"/>
      <c r="OS98" s="221"/>
      <c r="OT98" s="221"/>
      <c r="OU98" s="221"/>
      <c r="OV98" s="221"/>
      <c r="OW98" s="221"/>
      <c r="OX98" s="221"/>
      <c r="OY98" s="221"/>
      <c r="OZ98" s="221"/>
      <c r="PA98" s="221"/>
      <c r="PB98" s="221"/>
      <c r="PC98" s="221"/>
      <c r="PD98" s="221"/>
      <c r="PE98" s="221"/>
      <c r="PF98" s="221"/>
      <c r="PG98" s="221"/>
      <c r="PH98" s="221"/>
      <c r="PI98" s="221"/>
      <c r="PJ98" s="221"/>
      <c r="PK98" s="221"/>
      <c r="PL98" s="221"/>
      <c r="PM98" s="221"/>
      <c r="PN98" s="221"/>
      <c r="PO98" s="221"/>
      <c r="PP98" s="221"/>
      <c r="PQ98" s="221"/>
      <c r="PR98" s="221"/>
      <c r="PS98" s="221"/>
      <c r="PT98" s="221"/>
      <c r="PU98" s="221"/>
      <c r="PV98" s="221"/>
      <c r="PW98" s="221"/>
      <c r="PX98" s="221"/>
      <c r="PY98" s="221"/>
      <c r="PZ98" s="221"/>
      <c r="QA98" s="221"/>
      <c r="QB98" s="221"/>
      <c r="QC98" s="221"/>
      <c r="QD98" s="221"/>
      <c r="QE98" s="221"/>
      <c r="QF98" s="221"/>
      <c r="QG98" s="221"/>
      <c r="QH98" s="221"/>
      <c r="QI98" s="221"/>
      <c r="QJ98" s="221"/>
      <c r="QK98" s="221"/>
      <c r="QL98" s="221"/>
      <c r="QM98" s="221"/>
      <c r="QN98" s="221"/>
      <c r="QO98" s="221"/>
      <c r="QP98" s="221"/>
      <c r="QQ98" s="221"/>
      <c r="QR98" s="221"/>
      <c r="QS98" s="221"/>
      <c r="QT98" s="221"/>
      <c r="QU98" s="221"/>
      <c r="QV98" s="221"/>
      <c r="QW98" s="221"/>
      <c r="QX98" s="221"/>
      <c r="QY98" s="221"/>
      <c r="QZ98" s="221"/>
      <c r="RA98" s="221"/>
      <c r="RB98" s="221"/>
      <c r="RC98" s="221"/>
      <c r="RD98" s="221"/>
      <c r="RE98" s="221"/>
      <c r="RF98" s="221"/>
      <c r="RG98" s="221"/>
      <c r="RH98" s="221"/>
      <c r="RI98" s="221"/>
      <c r="RJ98" s="221"/>
      <c r="RK98" s="221"/>
      <c r="RL98" s="221"/>
      <c r="RM98" s="221"/>
      <c r="RN98" s="221"/>
      <c r="RO98" s="221"/>
      <c r="RP98" s="221"/>
      <c r="RQ98" s="221"/>
      <c r="RR98" s="221"/>
      <c r="RS98" s="221"/>
      <c r="RT98" s="221"/>
      <c r="RU98" s="221"/>
      <c r="RV98" s="221"/>
      <c r="RW98" s="221"/>
      <c r="RX98" s="221"/>
      <c r="RY98" s="221"/>
      <c r="RZ98" s="221"/>
      <c r="SA98" s="221"/>
      <c r="SB98" s="221"/>
      <c r="SC98" s="221"/>
      <c r="SD98" s="221"/>
      <c r="SE98" s="221"/>
      <c r="SF98" s="221"/>
      <c r="SG98" s="221"/>
      <c r="SH98" s="221"/>
      <c r="SI98" s="221"/>
      <c r="SJ98" s="221"/>
      <c r="SK98" s="221"/>
      <c r="SL98" s="221"/>
      <c r="SM98" s="221"/>
      <c r="SN98" s="221"/>
      <c r="SO98" s="221"/>
      <c r="SP98" s="221"/>
      <c r="SQ98" s="221"/>
      <c r="SR98" s="221"/>
      <c r="SS98" s="221"/>
      <c r="ST98" s="221"/>
      <c r="SU98" s="221"/>
      <c r="SV98" s="221"/>
      <c r="SW98" s="221"/>
      <c r="SX98" s="221"/>
      <c r="SY98" s="221"/>
      <c r="SZ98" s="221"/>
      <c r="TA98" s="221"/>
      <c r="TB98" s="221"/>
      <c r="TC98" s="221"/>
      <c r="TD98" s="221"/>
      <c r="TE98" s="221"/>
      <c r="TF98" s="221"/>
      <c r="TG98" s="221"/>
      <c r="TH98" s="221"/>
      <c r="TI98" s="221"/>
      <c r="TJ98" s="221"/>
      <c r="TK98" s="221"/>
      <c r="TL98" s="221"/>
      <c r="TM98" s="221"/>
      <c r="TN98" s="221"/>
      <c r="TO98" s="221"/>
      <c r="TP98" s="221"/>
      <c r="TQ98" s="221"/>
      <c r="TR98" s="221"/>
      <c r="TS98" s="221"/>
      <c r="TT98" s="221"/>
      <c r="TU98" s="221"/>
      <c r="TV98" s="221"/>
      <c r="TW98" s="221"/>
      <c r="TX98" s="221"/>
      <c r="TY98" s="221"/>
      <c r="TZ98" s="221"/>
      <c r="UA98" s="221"/>
      <c r="UB98" s="221"/>
      <c r="UC98" s="221"/>
      <c r="UD98" s="221"/>
      <c r="UE98" s="221"/>
      <c r="UF98" s="221"/>
      <c r="UG98" s="221"/>
      <c r="UH98" s="221"/>
      <c r="UI98" s="221"/>
      <c r="UJ98" s="221"/>
      <c r="UK98" s="221"/>
      <c r="UL98" s="221"/>
      <c r="UM98" s="221"/>
      <c r="UN98" s="221"/>
      <c r="UO98" s="221"/>
      <c r="UP98" s="221"/>
      <c r="UQ98" s="221"/>
      <c r="UR98" s="221"/>
      <c r="US98" s="221"/>
      <c r="UT98" s="221"/>
      <c r="UU98" s="221"/>
      <c r="UV98" s="221"/>
      <c r="UW98" s="221"/>
      <c r="UX98" s="221"/>
      <c r="UY98" s="221"/>
      <c r="UZ98" s="221"/>
      <c r="VA98" s="221"/>
      <c r="VB98" s="221"/>
      <c r="VC98" s="221"/>
      <c r="VD98" s="221"/>
      <c r="VE98" s="221"/>
      <c r="VF98" s="221"/>
      <c r="VG98" s="221"/>
      <c r="VH98" s="221"/>
      <c r="VI98" s="221"/>
      <c r="VJ98" s="221"/>
      <c r="VK98" s="221"/>
      <c r="VL98" s="221"/>
      <c r="VM98" s="221"/>
      <c r="VN98" s="221"/>
      <c r="VO98" s="221"/>
      <c r="VP98" s="221"/>
      <c r="VQ98" s="221"/>
      <c r="VR98" s="221"/>
      <c r="VS98" s="221"/>
      <c r="VT98" s="221"/>
      <c r="VU98" s="221"/>
      <c r="VV98" s="221"/>
      <c r="VW98" s="221"/>
      <c r="VX98" s="221"/>
      <c r="VY98" s="221"/>
      <c r="VZ98" s="221"/>
      <c r="WA98" s="221"/>
      <c r="WB98" s="221"/>
      <c r="WC98" s="221"/>
      <c r="WD98" s="221"/>
      <c r="WE98" s="221"/>
      <c r="WF98" s="221"/>
      <c r="WG98" s="221"/>
      <c r="WH98" s="221"/>
      <c r="WI98" s="221"/>
      <c r="WJ98" s="221"/>
      <c r="WK98" s="221"/>
      <c r="WL98" s="221"/>
      <c r="WM98" s="221"/>
      <c r="WN98" s="221"/>
      <c r="WO98" s="221"/>
      <c r="WP98" s="221"/>
      <c r="WQ98" s="221"/>
      <c r="WR98" s="221"/>
      <c r="WS98" s="221"/>
      <c r="WT98" s="221"/>
      <c r="WU98" s="221"/>
      <c r="WV98" s="221"/>
      <c r="WW98" s="221"/>
      <c r="WX98" s="221"/>
      <c r="WY98" s="221"/>
      <c r="WZ98" s="221"/>
      <c r="XA98" s="221"/>
      <c r="XB98" s="221"/>
      <c r="XC98" s="221"/>
      <c r="XD98" s="221"/>
      <c r="XE98" s="221"/>
      <c r="XF98" s="221"/>
      <c r="XG98" s="221"/>
      <c r="XH98" s="221"/>
      <c r="XI98" s="221"/>
      <c r="XJ98" s="221"/>
      <c r="XK98" s="221"/>
      <c r="XL98" s="221"/>
      <c r="XM98" s="221"/>
      <c r="XN98" s="221"/>
      <c r="XO98" s="221"/>
      <c r="XP98" s="221"/>
      <c r="XQ98" s="221"/>
      <c r="XR98" s="221"/>
      <c r="XS98" s="221"/>
      <c r="XT98" s="221"/>
      <c r="XU98" s="221"/>
      <c r="XV98" s="221"/>
      <c r="XW98" s="221"/>
      <c r="XX98" s="221"/>
      <c r="XY98" s="221"/>
      <c r="XZ98" s="221"/>
      <c r="YA98" s="221"/>
      <c r="YB98" s="221"/>
      <c r="YC98" s="221"/>
      <c r="YD98" s="221"/>
      <c r="YE98" s="221"/>
      <c r="YF98" s="221"/>
      <c r="YG98" s="221"/>
      <c r="YH98" s="221"/>
      <c r="YI98" s="221"/>
      <c r="YJ98" s="221"/>
      <c r="YK98" s="221"/>
      <c r="YL98" s="221"/>
      <c r="YM98" s="221"/>
      <c r="YN98" s="221"/>
      <c r="YO98" s="221"/>
      <c r="YP98" s="221"/>
      <c r="YQ98" s="221"/>
      <c r="YR98" s="221"/>
      <c r="YS98" s="221"/>
      <c r="YT98" s="221"/>
      <c r="YU98" s="221"/>
      <c r="YV98" s="221"/>
      <c r="YW98" s="221"/>
      <c r="YX98" s="221"/>
      <c r="YY98" s="221"/>
      <c r="YZ98" s="221"/>
      <c r="ZA98" s="221"/>
      <c r="ZB98" s="221"/>
      <c r="ZC98" s="221"/>
      <c r="ZD98" s="221"/>
      <c r="ZE98" s="221"/>
      <c r="ZF98" s="221"/>
      <c r="ZG98" s="221"/>
      <c r="ZH98" s="221"/>
      <c r="ZI98" s="221"/>
      <c r="ZJ98" s="221"/>
      <c r="ZK98" s="221"/>
      <c r="ZL98" s="221"/>
      <c r="ZM98" s="221"/>
      <c r="ZN98" s="221"/>
      <c r="ZO98" s="221"/>
      <c r="ZP98" s="221"/>
      <c r="ZQ98" s="221"/>
      <c r="ZR98" s="221"/>
      <c r="ZS98" s="221"/>
      <c r="ZT98" s="221"/>
      <c r="ZU98" s="221"/>
      <c r="ZV98" s="221"/>
      <c r="ZW98" s="221"/>
      <c r="ZX98" s="221"/>
      <c r="ZY98" s="221"/>
      <c r="ZZ98" s="221"/>
      <c r="AAA98" s="221"/>
      <c r="AAB98" s="221"/>
      <c r="AAC98" s="221"/>
      <c r="AAD98" s="221"/>
      <c r="AAE98" s="221"/>
      <c r="AAF98" s="221"/>
      <c r="AAG98" s="221"/>
      <c r="AAH98" s="221"/>
      <c r="AAI98" s="221"/>
      <c r="AAJ98" s="221"/>
      <c r="AAK98" s="221"/>
      <c r="AAL98" s="221"/>
      <c r="AAM98" s="221"/>
      <c r="AAN98" s="221"/>
      <c r="AAO98" s="221"/>
      <c r="AAP98" s="221"/>
      <c r="AAQ98" s="221"/>
      <c r="AAR98" s="221"/>
      <c r="AAS98" s="221"/>
      <c r="AAT98" s="221"/>
      <c r="AAU98" s="221"/>
      <c r="AAV98" s="221"/>
      <c r="AAW98" s="221"/>
      <c r="AAX98" s="221"/>
      <c r="AAY98" s="221"/>
      <c r="AAZ98" s="221"/>
      <c r="ABA98" s="221"/>
      <c r="ABB98" s="221"/>
      <c r="ABC98" s="221"/>
      <c r="ABD98" s="221"/>
      <c r="ABE98" s="221"/>
      <c r="ABF98" s="221"/>
      <c r="ABG98" s="221"/>
      <c r="ABH98" s="221"/>
      <c r="ABI98" s="221"/>
      <c r="ABJ98" s="221"/>
      <c r="ABK98" s="221"/>
      <c r="ABL98" s="221"/>
      <c r="ABM98" s="221"/>
      <c r="ABN98" s="221"/>
      <c r="ABO98" s="221"/>
      <c r="ABP98" s="221"/>
      <c r="ABQ98" s="221"/>
      <c r="ABR98" s="221"/>
      <c r="ABS98" s="221"/>
      <c r="ABT98" s="221"/>
      <c r="ABU98" s="221"/>
      <c r="ABV98" s="221"/>
      <c r="ABW98" s="221"/>
      <c r="ABX98" s="221"/>
      <c r="ABY98" s="221"/>
      <c r="ABZ98" s="221"/>
      <c r="ACA98" s="221"/>
      <c r="ACB98" s="221"/>
      <c r="ACC98" s="221"/>
      <c r="ACD98" s="221"/>
      <c r="ACE98" s="221"/>
      <c r="ACF98" s="221"/>
      <c r="ACG98" s="221"/>
      <c r="ACH98" s="221"/>
      <c r="ACI98" s="221"/>
      <c r="ACJ98" s="221"/>
      <c r="ACK98" s="221"/>
      <c r="ACL98" s="221"/>
      <c r="ACM98" s="221"/>
      <c r="ACN98" s="221"/>
      <c r="ACO98" s="221"/>
      <c r="ACP98" s="221"/>
      <c r="ACQ98" s="221"/>
      <c r="ACR98" s="221"/>
      <c r="ACS98" s="221"/>
      <c r="ACT98" s="221"/>
      <c r="ACU98" s="221"/>
      <c r="ACV98" s="221"/>
      <c r="ACW98" s="221"/>
      <c r="ACX98" s="221"/>
      <c r="ACY98" s="221"/>
      <c r="ACZ98" s="221"/>
      <c r="ADA98" s="221"/>
      <c r="ADB98" s="221"/>
      <c r="ADC98" s="221"/>
      <c r="ADD98" s="221"/>
      <c r="ADE98" s="221"/>
      <c r="ADF98" s="221"/>
      <c r="ADG98" s="221"/>
      <c r="ADH98" s="221"/>
      <c r="ADI98" s="221"/>
      <c r="ADJ98" s="221"/>
      <c r="ADK98" s="221"/>
      <c r="ADL98" s="221"/>
      <c r="ADM98" s="221"/>
      <c r="ADN98" s="221"/>
      <c r="ADO98" s="221"/>
      <c r="ADP98" s="221"/>
      <c r="ADQ98" s="221"/>
      <c r="ADR98" s="221"/>
      <c r="ADS98" s="221"/>
      <c r="ADT98" s="221"/>
      <c r="ADU98" s="221"/>
      <c r="ADV98" s="221"/>
      <c r="ADW98" s="221"/>
      <c r="ADX98" s="221"/>
      <c r="ADY98" s="221"/>
      <c r="ADZ98" s="221"/>
      <c r="AEA98" s="221"/>
      <c r="AEB98" s="221"/>
      <c r="AEC98" s="221"/>
      <c r="AED98" s="221"/>
      <c r="AEE98" s="221"/>
      <c r="AEF98" s="221"/>
      <c r="AEG98" s="221"/>
      <c r="AEH98" s="221"/>
      <c r="AEI98" s="221"/>
      <c r="AEJ98" s="221"/>
      <c r="AEK98" s="221"/>
      <c r="AEL98" s="221"/>
      <c r="AEM98" s="221"/>
      <c r="AEN98" s="221"/>
      <c r="AEO98" s="221"/>
      <c r="AEP98" s="221"/>
      <c r="AEQ98" s="221"/>
      <c r="AER98" s="221"/>
      <c r="AES98" s="221"/>
      <c r="AET98" s="221"/>
      <c r="AEU98" s="221"/>
      <c r="AEV98" s="221"/>
      <c r="AEW98" s="221"/>
      <c r="AEX98" s="221"/>
      <c r="AEY98" s="221"/>
      <c r="AEZ98" s="221"/>
      <c r="AFA98" s="221"/>
      <c r="AFB98" s="221"/>
      <c r="AFC98" s="221"/>
      <c r="AFD98" s="221"/>
      <c r="AFE98" s="221"/>
      <c r="AFF98" s="221"/>
      <c r="AFG98" s="221"/>
      <c r="AFH98" s="221"/>
      <c r="AFI98" s="221"/>
      <c r="AFJ98" s="221"/>
      <c r="AFK98" s="221"/>
      <c r="AFL98" s="221"/>
      <c r="AFM98" s="221"/>
      <c r="AFN98" s="221"/>
      <c r="AFO98" s="221"/>
      <c r="AFP98" s="221"/>
      <c r="AFQ98" s="221"/>
      <c r="AFR98" s="221"/>
      <c r="AFS98" s="221"/>
      <c r="AFT98" s="221"/>
      <c r="AFU98" s="221"/>
      <c r="AFV98" s="221"/>
      <c r="AFW98" s="221"/>
      <c r="AFX98" s="221"/>
      <c r="AFY98" s="221"/>
      <c r="AFZ98" s="221"/>
      <c r="AGA98" s="221"/>
      <c r="AGB98" s="221"/>
      <c r="AGC98" s="221"/>
      <c r="AGD98" s="221"/>
      <c r="AGE98" s="221"/>
      <c r="AGF98" s="221"/>
      <c r="AGG98" s="221"/>
      <c r="AGH98" s="221"/>
      <c r="AGI98" s="221"/>
      <c r="AGJ98" s="221"/>
      <c r="AGK98" s="221"/>
      <c r="AGL98" s="221"/>
      <c r="AGM98" s="221"/>
      <c r="AGN98" s="221"/>
      <c r="AGO98" s="221"/>
      <c r="AGP98" s="221"/>
      <c r="AGQ98" s="221"/>
      <c r="AGR98" s="221"/>
      <c r="AGS98" s="221"/>
      <c r="AGT98" s="221"/>
      <c r="AGU98" s="221"/>
      <c r="AGV98" s="221"/>
      <c r="AGW98" s="221"/>
      <c r="AGX98" s="221"/>
      <c r="AGY98" s="221"/>
      <c r="AGZ98" s="221"/>
      <c r="AHA98" s="221"/>
      <c r="AHB98" s="221"/>
      <c r="AHC98" s="221"/>
      <c r="AHD98" s="221"/>
      <c r="AHE98" s="221"/>
      <c r="AHF98" s="221"/>
      <c r="AHG98" s="221"/>
      <c r="AHH98" s="221"/>
      <c r="AHI98" s="221"/>
      <c r="AHJ98" s="221"/>
      <c r="AHK98" s="221"/>
      <c r="AHL98" s="221"/>
      <c r="AHM98" s="221"/>
      <c r="AHN98" s="221"/>
      <c r="AHO98" s="221"/>
      <c r="AHP98" s="221"/>
      <c r="AHQ98" s="221"/>
      <c r="AHR98" s="221"/>
      <c r="AHS98" s="221"/>
      <c r="AHT98" s="221"/>
      <c r="AHU98" s="221"/>
      <c r="AHV98" s="221"/>
      <c r="AHW98" s="221"/>
      <c r="AHX98" s="221"/>
      <c r="AHY98" s="221"/>
      <c r="AHZ98" s="221"/>
      <c r="AIA98" s="221"/>
      <c r="AIB98" s="221"/>
      <c r="AIC98" s="221"/>
      <c r="AID98" s="221"/>
      <c r="AIE98" s="221"/>
      <c r="AIF98" s="221"/>
      <c r="AIG98" s="221"/>
      <c r="AIH98" s="221"/>
      <c r="AII98" s="221"/>
      <c r="AIJ98" s="221"/>
      <c r="AIK98" s="221"/>
      <c r="AIL98" s="221"/>
      <c r="AIM98" s="221"/>
      <c r="AIN98" s="221"/>
      <c r="AIO98" s="221"/>
      <c r="AIP98" s="221"/>
      <c r="AIQ98" s="221"/>
      <c r="AIR98" s="221"/>
      <c r="AIS98" s="221"/>
      <c r="AIT98" s="221"/>
      <c r="AIU98" s="221"/>
      <c r="AIV98" s="221"/>
      <c r="AIW98" s="221"/>
      <c r="AIX98" s="221"/>
      <c r="AIY98" s="221"/>
      <c r="AIZ98" s="221"/>
      <c r="AJA98" s="221"/>
      <c r="AJB98" s="221"/>
      <c r="AJC98" s="221"/>
      <c r="AJD98" s="221"/>
      <c r="AJE98" s="221"/>
      <c r="AJF98" s="221"/>
      <c r="AJG98" s="221"/>
      <c r="AJH98" s="221"/>
      <c r="AJI98" s="221"/>
      <c r="AJJ98" s="221"/>
      <c r="AJK98" s="221"/>
      <c r="AJL98" s="221"/>
      <c r="AJM98" s="221"/>
      <c r="AJN98" s="221"/>
      <c r="AJO98" s="221"/>
      <c r="AJP98" s="221"/>
      <c r="AJQ98" s="221"/>
      <c r="AJR98" s="221"/>
      <c r="AJS98" s="221"/>
      <c r="AJT98" s="221"/>
      <c r="AJU98" s="221"/>
      <c r="AJV98" s="221"/>
      <c r="AJW98" s="221"/>
      <c r="AJX98" s="221"/>
      <c r="AJY98" s="221"/>
      <c r="AJZ98" s="221"/>
      <c r="AKA98" s="221"/>
      <c r="AKB98" s="221"/>
      <c r="AKC98" s="221"/>
      <c r="AKD98" s="221"/>
      <c r="AKE98" s="221"/>
      <c r="AKF98" s="221"/>
      <c r="AKG98" s="221"/>
      <c r="AKH98" s="221"/>
      <c r="AKI98" s="221"/>
      <c r="AKJ98" s="221"/>
      <c r="AKK98" s="221"/>
      <c r="AKL98" s="221"/>
      <c r="AKM98" s="221"/>
      <c r="AKN98" s="221"/>
      <c r="AKO98" s="221"/>
      <c r="AKP98" s="221"/>
      <c r="AKQ98" s="221"/>
      <c r="AKR98" s="221"/>
      <c r="AKS98" s="221"/>
      <c r="AKT98" s="221"/>
      <c r="AKU98" s="221"/>
      <c r="AKV98" s="221"/>
      <c r="AKW98" s="221"/>
      <c r="AKX98" s="221"/>
      <c r="AKY98" s="221"/>
      <c r="AKZ98" s="221"/>
      <c r="ALA98" s="221"/>
      <c r="ALB98" s="221"/>
      <c r="ALC98" s="221"/>
      <c r="ALD98" s="221"/>
      <c r="ALE98" s="221"/>
      <c r="ALF98" s="221"/>
      <c r="ALG98" s="221"/>
      <c r="ALH98" s="221"/>
      <c r="ALI98" s="221"/>
      <c r="ALJ98" s="221"/>
      <c r="ALK98" s="221"/>
      <c r="ALL98" s="221"/>
      <c r="ALM98" s="221"/>
      <c r="ALN98" s="221"/>
      <c r="ALO98" s="221"/>
      <c r="ALP98" s="221"/>
      <c r="ALQ98" s="221"/>
      <c r="ALR98" s="221"/>
      <c r="ALS98" s="221"/>
      <c r="ALT98" s="221"/>
      <c r="ALU98" s="221"/>
      <c r="ALV98" s="221"/>
      <c r="ALW98" s="221"/>
      <c r="ALX98" s="221"/>
      <c r="ALY98" s="221"/>
      <c r="ALZ98" s="221"/>
      <c r="AMA98" s="221"/>
      <c r="AMB98" s="221"/>
      <c r="AMC98" s="221"/>
      <c r="AMD98" s="221"/>
      <c r="AME98" s="221"/>
      <c r="AMF98" s="221"/>
      <c r="AMG98" s="221"/>
      <c r="AMH98" s="221"/>
      <c r="AMI98" s="221"/>
      <c r="AMJ98" s="221"/>
      <c r="AMK98" s="221"/>
    </row>
    <row r="99" spans="1:1025" s="225" customFormat="1" x14ac:dyDescent="0.25">
      <c r="A99" s="221" t="s">
        <v>369</v>
      </c>
      <c r="B99" s="221" t="s">
        <v>376</v>
      </c>
      <c r="C99" s="227" t="str">
        <f>'common foods'!$D$179</f>
        <v>10113</v>
      </c>
      <c r="D99" s="224">
        <v>992.73</v>
      </c>
      <c r="E99" s="224">
        <v>7.2</v>
      </c>
      <c r="F99" s="224">
        <v>3.181</v>
      </c>
      <c r="G99" s="224">
        <v>27.6</v>
      </c>
      <c r="H99" s="224">
        <v>1</v>
      </c>
      <c r="I99" s="224">
        <v>1.7</v>
      </c>
      <c r="J99" s="224">
        <v>12.38</v>
      </c>
      <c r="K99" s="224">
        <v>540</v>
      </c>
      <c r="L99" s="221" t="s">
        <v>432</v>
      </c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  <c r="AE99" s="221"/>
      <c r="AF99" s="221"/>
      <c r="AG99" s="221"/>
      <c r="AH99" s="221"/>
      <c r="AI99" s="221"/>
      <c r="AJ99" s="221"/>
      <c r="AK99" s="221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1"/>
      <c r="AX99" s="221"/>
      <c r="AY99" s="221"/>
      <c r="AZ99" s="221"/>
      <c r="BA99" s="221"/>
      <c r="BB99" s="221"/>
      <c r="BC99" s="221"/>
      <c r="BD99" s="221"/>
      <c r="BE99" s="221"/>
      <c r="BF99" s="221"/>
      <c r="BG99" s="221"/>
      <c r="BH99" s="221"/>
      <c r="BI99" s="221"/>
      <c r="BJ99" s="221"/>
      <c r="BK99" s="221"/>
      <c r="BL99" s="221"/>
      <c r="BM99" s="221"/>
      <c r="BN99" s="221"/>
      <c r="BO99" s="221"/>
      <c r="BP99" s="221"/>
      <c r="BQ99" s="221"/>
      <c r="BR99" s="221"/>
      <c r="BS99" s="221"/>
      <c r="BT99" s="221"/>
      <c r="BU99" s="221"/>
      <c r="BV99" s="221"/>
      <c r="BW99" s="221"/>
      <c r="BX99" s="221"/>
      <c r="BY99" s="221"/>
      <c r="BZ99" s="221"/>
      <c r="CA99" s="221"/>
      <c r="CB99" s="221"/>
      <c r="CC99" s="221"/>
      <c r="CD99" s="221"/>
      <c r="CE99" s="221"/>
      <c r="CF99" s="221"/>
      <c r="CG99" s="221"/>
      <c r="CH99" s="221"/>
      <c r="CI99" s="221"/>
      <c r="CJ99" s="221"/>
      <c r="CK99" s="221"/>
      <c r="CL99" s="221"/>
      <c r="CM99" s="221"/>
      <c r="CN99" s="221"/>
      <c r="CO99" s="221"/>
      <c r="CP99" s="221"/>
      <c r="CQ99" s="221"/>
      <c r="CR99" s="221"/>
      <c r="CS99" s="221"/>
      <c r="CT99" s="221"/>
      <c r="CU99" s="221"/>
      <c r="CV99" s="221"/>
      <c r="CW99" s="221"/>
      <c r="CX99" s="221"/>
      <c r="CY99" s="221"/>
      <c r="CZ99" s="221"/>
      <c r="DA99" s="221"/>
      <c r="DB99" s="221"/>
      <c r="DC99" s="221"/>
      <c r="DD99" s="221"/>
      <c r="DE99" s="221"/>
      <c r="DF99" s="221"/>
      <c r="DG99" s="221"/>
      <c r="DH99" s="221"/>
      <c r="DI99" s="221"/>
      <c r="DJ99" s="221"/>
      <c r="DK99" s="221"/>
      <c r="DL99" s="221"/>
      <c r="DM99" s="221"/>
      <c r="DN99" s="221"/>
      <c r="DO99" s="221"/>
      <c r="DP99" s="221"/>
      <c r="DQ99" s="221"/>
      <c r="DR99" s="221"/>
      <c r="DS99" s="221"/>
      <c r="DT99" s="221"/>
      <c r="DU99" s="221"/>
      <c r="DV99" s="221"/>
      <c r="DW99" s="221"/>
      <c r="DX99" s="221"/>
      <c r="DY99" s="221"/>
      <c r="DZ99" s="221"/>
      <c r="EA99" s="221"/>
      <c r="EB99" s="221"/>
      <c r="EC99" s="221"/>
      <c r="ED99" s="221"/>
      <c r="EE99" s="221"/>
      <c r="EF99" s="221"/>
      <c r="EG99" s="221"/>
      <c r="EH99" s="221"/>
      <c r="EI99" s="221"/>
      <c r="EJ99" s="221"/>
      <c r="EK99" s="221"/>
      <c r="EL99" s="221"/>
      <c r="EM99" s="221"/>
      <c r="EN99" s="221"/>
      <c r="EO99" s="221"/>
      <c r="EP99" s="221"/>
      <c r="EQ99" s="221"/>
      <c r="ER99" s="221"/>
      <c r="ES99" s="221"/>
      <c r="ET99" s="221"/>
      <c r="EU99" s="221"/>
      <c r="EV99" s="221"/>
      <c r="EW99" s="221"/>
      <c r="EX99" s="221"/>
      <c r="EY99" s="221"/>
      <c r="EZ99" s="221"/>
      <c r="FA99" s="221"/>
      <c r="FB99" s="221"/>
      <c r="FC99" s="221"/>
      <c r="FD99" s="221"/>
      <c r="FE99" s="221"/>
      <c r="FF99" s="221"/>
      <c r="FG99" s="221"/>
      <c r="FH99" s="221"/>
      <c r="FI99" s="221"/>
      <c r="FJ99" s="221"/>
      <c r="FK99" s="221"/>
      <c r="FL99" s="221"/>
      <c r="FM99" s="221"/>
      <c r="FN99" s="221"/>
      <c r="FO99" s="221"/>
      <c r="FP99" s="221"/>
      <c r="FQ99" s="221"/>
      <c r="FR99" s="221"/>
      <c r="FS99" s="221"/>
      <c r="FT99" s="221"/>
      <c r="FU99" s="221"/>
      <c r="FV99" s="221"/>
      <c r="FW99" s="221"/>
      <c r="FX99" s="221"/>
      <c r="FY99" s="221"/>
      <c r="FZ99" s="221"/>
      <c r="GA99" s="221"/>
      <c r="GB99" s="221"/>
      <c r="GC99" s="221"/>
      <c r="GD99" s="221"/>
      <c r="GE99" s="221"/>
      <c r="GF99" s="221"/>
      <c r="GG99" s="221"/>
      <c r="GH99" s="221"/>
      <c r="GI99" s="221"/>
      <c r="GJ99" s="221"/>
      <c r="GK99" s="221"/>
      <c r="GL99" s="221"/>
      <c r="GM99" s="221"/>
      <c r="GN99" s="221"/>
      <c r="GO99" s="221"/>
      <c r="GP99" s="221"/>
      <c r="GQ99" s="221"/>
      <c r="GR99" s="221"/>
      <c r="GS99" s="221"/>
      <c r="GT99" s="221"/>
      <c r="GU99" s="221"/>
      <c r="GV99" s="221"/>
      <c r="GW99" s="221"/>
      <c r="GX99" s="221"/>
      <c r="GY99" s="221"/>
      <c r="GZ99" s="221"/>
      <c r="HA99" s="221"/>
      <c r="HB99" s="221"/>
      <c r="HC99" s="221"/>
      <c r="HD99" s="221"/>
      <c r="HE99" s="221"/>
      <c r="HF99" s="221"/>
      <c r="HG99" s="221"/>
      <c r="HH99" s="221"/>
      <c r="HI99" s="221"/>
      <c r="HJ99" s="221"/>
      <c r="HK99" s="221"/>
      <c r="HL99" s="221"/>
      <c r="HM99" s="221"/>
      <c r="HN99" s="221"/>
      <c r="HO99" s="221"/>
      <c r="HP99" s="221"/>
      <c r="HQ99" s="221"/>
      <c r="HR99" s="221"/>
      <c r="HS99" s="221"/>
      <c r="HT99" s="221"/>
      <c r="HU99" s="221"/>
      <c r="HV99" s="221"/>
      <c r="HW99" s="221"/>
      <c r="HX99" s="221"/>
      <c r="HY99" s="221"/>
      <c r="HZ99" s="221"/>
      <c r="IA99" s="221"/>
      <c r="IB99" s="221"/>
      <c r="IC99" s="221"/>
      <c r="ID99" s="221"/>
      <c r="IE99" s="221"/>
      <c r="IF99" s="221"/>
      <c r="IG99" s="221"/>
      <c r="IH99" s="221"/>
      <c r="II99" s="221"/>
      <c r="IJ99" s="221"/>
      <c r="IK99" s="221"/>
      <c r="IL99" s="221"/>
      <c r="IM99" s="221"/>
      <c r="IN99" s="221"/>
      <c r="IO99" s="221"/>
      <c r="IP99" s="221"/>
      <c r="IQ99" s="221"/>
      <c r="IR99" s="221"/>
      <c r="IS99" s="221"/>
      <c r="IT99" s="221"/>
      <c r="IU99" s="221"/>
      <c r="IV99" s="221"/>
      <c r="IW99" s="221"/>
      <c r="IX99" s="221"/>
      <c r="IY99" s="221"/>
      <c r="IZ99" s="221"/>
      <c r="JA99" s="221"/>
      <c r="JB99" s="221"/>
      <c r="JC99" s="221"/>
      <c r="JD99" s="221"/>
      <c r="JE99" s="221"/>
      <c r="JF99" s="221"/>
      <c r="JG99" s="221"/>
      <c r="JH99" s="221"/>
      <c r="JI99" s="221"/>
      <c r="JJ99" s="221"/>
      <c r="JK99" s="221"/>
      <c r="JL99" s="221"/>
      <c r="JM99" s="221"/>
      <c r="JN99" s="221"/>
      <c r="JO99" s="221"/>
      <c r="JP99" s="221"/>
      <c r="JQ99" s="221"/>
      <c r="JR99" s="221"/>
      <c r="JS99" s="221"/>
      <c r="JT99" s="221"/>
      <c r="JU99" s="221"/>
      <c r="JV99" s="221"/>
      <c r="JW99" s="221"/>
      <c r="JX99" s="221"/>
      <c r="JY99" s="221"/>
      <c r="JZ99" s="221"/>
      <c r="KA99" s="221"/>
      <c r="KB99" s="221"/>
      <c r="KC99" s="221"/>
      <c r="KD99" s="221"/>
      <c r="KE99" s="221"/>
      <c r="KF99" s="221"/>
      <c r="KG99" s="221"/>
      <c r="KH99" s="221"/>
      <c r="KI99" s="221"/>
      <c r="KJ99" s="221"/>
      <c r="KK99" s="221"/>
      <c r="KL99" s="221"/>
      <c r="KM99" s="221"/>
      <c r="KN99" s="221"/>
      <c r="KO99" s="221"/>
      <c r="KP99" s="221"/>
      <c r="KQ99" s="221"/>
      <c r="KR99" s="221"/>
      <c r="KS99" s="221"/>
      <c r="KT99" s="221"/>
      <c r="KU99" s="221"/>
      <c r="KV99" s="221"/>
      <c r="KW99" s="221"/>
      <c r="KX99" s="221"/>
      <c r="KY99" s="221"/>
      <c r="KZ99" s="221"/>
      <c r="LA99" s="221"/>
      <c r="LB99" s="221"/>
      <c r="LC99" s="221"/>
      <c r="LD99" s="221"/>
      <c r="LE99" s="221"/>
      <c r="LF99" s="221"/>
      <c r="LG99" s="221"/>
      <c r="LH99" s="221"/>
      <c r="LI99" s="221"/>
      <c r="LJ99" s="221"/>
      <c r="LK99" s="221"/>
      <c r="LL99" s="221"/>
      <c r="LM99" s="221"/>
      <c r="LN99" s="221"/>
      <c r="LO99" s="221"/>
      <c r="LP99" s="221"/>
      <c r="LQ99" s="221"/>
      <c r="LR99" s="221"/>
      <c r="LS99" s="221"/>
      <c r="LT99" s="221"/>
      <c r="LU99" s="221"/>
      <c r="LV99" s="221"/>
      <c r="LW99" s="221"/>
      <c r="LX99" s="221"/>
      <c r="LY99" s="221"/>
      <c r="LZ99" s="221"/>
      <c r="MA99" s="221"/>
      <c r="MB99" s="221"/>
      <c r="MC99" s="221"/>
      <c r="MD99" s="221"/>
      <c r="ME99" s="221"/>
      <c r="MF99" s="221"/>
      <c r="MG99" s="221"/>
      <c r="MH99" s="221"/>
      <c r="MI99" s="221"/>
      <c r="MJ99" s="221"/>
      <c r="MK99" s="221"/>
      <c r="ML99" s="221"/>
      <c r="MM99" s="221"/>
      <c r="MN99" s="221"/>
      <c r="MO99" s="221"/>
      <c r="MP99" s="221"/>
      <c r="MQ99" s="221"/>
      <c r="MR99" s="221"/>
      <c r="MS99" s="221"/>
      <c r="MT99" s="221"/>
      <c r="MU99" s="221"/>
      <c r="MV99" s="221"/>
      <c r="MW99" s="221"/>
      <c r="MX99" s="221"/>
      <c r="MY99" s="221"/>
      <c r="MZ99" s="221"/>
      <c r="NA99" s="221"/>
      <c r="NB99" s="221"/>
      <c r="NC99" s="221"/>
      <c r="ND99" s="221"/>
      <c r="NE99" s="221"/>
      <c r="NF99" s="221"/>
      <c r="NG99" s="221"/>
      <c r="NH99" s="221"/>
      <c r="NI99" s="221"/>
      <c r="NJ99" s="221"/>
      <c r="NK99" s="221"/>
      <c r="NL99" s="221"/>
      <c r="NM99" s="221"/>
      <c r="NN99" s="221"/>
      <c r="NO99" s="221"/>
      <c r="NP99" s="221"/>
      <c r="NQ99" s="221"/>
      <c r="NR99" s="221"/>
      <c r="NS99" s="221"/>
      <c r="NT99" s="221"/>
      <c r="NU99" s="221"/>
      <c r="NV99" s="221"/>
      <c r="NW99" s="221"/>
      <c r="NX99" s="221"/>
      <c r="NY99" s="221"/>
      <c r="NZ99" s="221"/>
      <c r="OA99" s="221"/>
      <c r="OB99" s="221"/>
      <c r="OC99" s="221"/>
      <c r="OD99" s="221"/>
      <c r="OE99" s="221"/>
      <c r="OF99" s="221"/>
      <c r="OG99" s="221"/>
      <c r="OH99" s="221"/>
      <c r="OI99" s="221"/>
      <c r="OJ99" s="221"/>
      <c r="OK99" s="221"/>
      <c r="OL99" s="221"/>
      <c r="OM99" s="221"/>
      <c r="ON99" s="221"/>
      <c r="OO99" s="221"/>
      <c r="OP99" s="221"/>
      <c r="OQ99" s="221"/>
      <c r="OR99" s="221"/>
      <c r="OS99" s="221"/>
      <c r="OT99" s="221"/>
      <c r="OU99" s="221"/>
      <c r="OV99" s="221"/>
      <c r="OW99" s="221"/>
      <c r="OX99" s="221"/>
      <c r="OY99" s="221"/>
      <c r="OZ99" s="221"/>
      <c r="PA99" s="221"/>
      <c r="PB99" s="221"/>
      <c r="PC99" s="221"/>
      <c r="PD99" s="221"/>
      <c r="PE99" s="221"/>
      <c r="PF99" s="221"/>
      <c r="PG99" s="221"/>
      <c r="PH99" s="221"/>
      <c r="PI99" s="221"/>
      <c r="PJ99" s="221"/>
      <c r="PK99" s="221"/>
      <c r="PL99" s="221"/>
      <c r="PM99" s="221"/>
      <c r="PN99" s="221"/>
      <c r="PO99" s="221"/>
      <c r="PP99" s="221"/>
      <c r="PQ99" s="221"/>
      <c r="PR99" s="221"/>
      <c r="PS99" s="221"/>
      <c r="PT99" s="221"/>
      <c r="PU99" s="221"/>
      <c r="PV99" s="221"/>
      <c r="PW99" s="221"/>
      <c r="PX99" s="221"/>
      <c r="PY99" s="221"/>
      <c r="PZ99" s="221"/>
      <c r="QA99" s="221"/>
      <c r="QB99" s="221"/>
      <c r="QC99" s="221"/>
      <c r="QD99" s="221"/>
      <c r="QE99" s="221"/>
      <c r="QF99" s="221"/>
      <c r="QG99" s="221"/>
      <c r="QH99" s="221"/>
      <c r="QI99" s="221"/>
      <c r="QJ99" s="221"/>
      <c r="QK99" s="221"/>
      <c r="QL99" s="221"/>
      <c r="QM99" s="221"/>
      <c r="QN99" s="221"/>
      <c r="QO99" s="221"/>
      <c r="QP99" s="221"/>
      <c r="QQ99" s="221"/>
      <c r="QR99" s="221"/>
      <c r="QS99" s="221"/>
      <c r="QT99" s="221"/>
      <c r="QU99" s="221"/>
      <c r="QV99" s="221"/>
      <c r="QW99" s="221"/>
      <c r="QX99" s="221"/>
      <c r="QY99" s="221"/>
      <c r="QZ99" s="221"/>
      <c r="RA99" s="221"/>
      <c r="RB99" s="221"/>
      <c r="RC99" s="221"/>
      <c r="RD99" s="221"/>
      <c r="RE99" s="221"/>
      <c r="RF99" s="221"/>
      <c r="RG99" s="221"/>
      <c r="RH99" s="221"/>
      <c r="RI99" s="221"/>
      <c r="RJ99" s="221"/>
      <c r="RK99" s="221"/>
      <c r="RL99" s="221"/>
      <c r="RM99" s="221"/>
      <c r="RN99" s="221"/>
      <c r="RO99" s="221"/>
      <c r="RP99" s="221"/>
      <c r="RQ99" s="221"/>
      <c r="RR99" s="221"/>
      <c r="RS99" s="221"/>
      <c r="RT99" s="221"/>
      <c r="RU99" s="221"/>
      <c r="RV99" s="221"/>
      <c r="RW99" s="221"/>
      <c r="RX99" s="221"/>
      <c r="RY99" s="221"/>
      <c r="RZ99" s="221"/>
      <c r="SA99" s="221"/>
      <c r="SB99" s="221"/>
      <c r="SC99" s="221"/>
      <c r="SD99" s="221"/>
      <c r="SE99" s="221"/>
      <c r="SF99" s="221"/>
      <c r="SG99" s="221"/>
      <c r="SH99" s="221"/>
      <c r="SI99" s="221"/>
      <c r="SJ99" s="221"/>
      <c r="SK99" s="221"/>
      <c r="SL99" s="221"/>
      <c r="SM99" s="221"/>
      <c r="SN99" s="221"/>
      <c r="SO99" s="221"/>
      <c r="SP99" s="221"/>
      <c r="SQ99" s="221"/>
      <c r="SR99" s="221"/>
      <c r="SS99" s="221"/>
      <c r="ST99" s="221"/>
      <c r="SU99" s="221"/>
      <c r="SV99" s="221"/>
      <c r="SW99" s="221"/>
      <c r="SX99" s="221"/>
      <c r="SY99" s="221"/>
      <c r="SZ99" s="221"/>
      <c r="TA99" s="221"/>
      <c r="TB99" s="221"/>
      <c r="TC99" s="221"/>
      <c r="TD99" s="221"/>
      <c r="TE99" s="221"/>
      <c r="TF99" s="221"/>
      <c r="TG99" s="221"/>
      <c r="TH99" s="221"/>
      <c r="TI99" s="221"/>
      <c r="TJ99" s="221"/>
      <c r="TK99" s="221"/>
      <c r="TL99" s="221"/>
      <c r="TM99" s="221"/>
      <c r="TN99" s="221"/>
      <c r="TO99" s="221"/>
      <c r="TP99" s="221"/>
      <c r="TQ99" s="221"/>
      <c r="TR99" s="221"/>
      <c r="TS99" s="221"/>
      <c r="TT99" s="221"/>
      <c r="TU99" s="221"/>
      <c r="TV99" s="221"/>
      <c r="TW99" s="221"/>
      <c r="TX99" s="221"/>
      <c r="TY99" s="221"/>
      <c r="TZ99" s="221"/>
      <c r="UA99" s="221"/>
      <c r="UB99" s="221"/>
      <c r="UC99" s="221"/>
      <c r="UD99" s="221"/>
      <c r="UE99" s="221"/>
      <c r="UF99" s="221"/>
      <c r="UG99" s="221"/>
      <c r="UH99" s="221"/>
      <c r="UI99" s="221"/>
      <c r="UJ99" s="221"/>
      <c r="UK99" s="221"/>
      <c r="UL99" s="221"/>
      <c r="UM99" s="221"/>
      <c r="UN99" s="221"/>
      <c r="UO99" s="221"/>
      <c r="UP99" s="221"/>
      <c r="UQ99" s="221"/>
      <c r="UR99" s="221"/>
      <c r="US99" s="221"/>
      <c r="UT99" s="221"/>
      <c r="UU99" s="221"/>
      <c r="UV99" s="221"/>
      <c r="UW99" s="221"/>
      <c r="UX99" s="221"/>
      <c r="UY99" s="221"/>
      <c r="UZ99" s="221"/>
      <c r="VA99" s="221"/>
      <c r="VB99" s="221"/>
      <c r="VC99" s="221"/>
      <c r="VD99" s="221"/>
      <c r="VE99" s="221"/>
      <c r="VF99" s="221"/>
      <c r="VG99" s="221"/>
      <c r="VH99" s="221"/>
      <c r="VI99" s="221"/>
      <c r="VJ99" s="221"/>
      <c r="VK99" s="221"/>
      <c r="VL99" s="221"/>
      <c r="VM99" s="221"/>
      <c r="VN99" s="221"/>
      <c r="VO99" s="221"/>
      <c r="VP99" s="221"/>
      <c r="VQ99" s="221"/>
      <c r="VR99" s="221"/>
      <c r="VS99" s="221"/>
      <c r="VT99" s="221"/>
      <c r="VU99" s="221"/>
      <c r="VV99" s="221"/>
      <c r="VW99" s="221"/>
      <c r="VX99" s="221"/>
      <c r="VY99" s="221"/>
      <c r="VZ99" s="221"/>
      <c r="WA99" s="221"/>
      <c r="WB99" s="221"/>
      <c r="WC99" s="221"/>
      <c r="WD99" s="221"/>
      <c r="WE99" s="221"/>
      <c r="WF99" s="221"/>
      <c r="WG99" s="221"/>
      <c r="WH99" s="221"/>
      <c r="WI99" s="221"/>
      <c r="WJ99" s="221"/>
      <c r="WK99" s="221"/>
      <c r="WL99" s="221"/>
      <c r="WM99" s="221"/>
      <c r="WN99" s="221"/>
      <c r="WO99" s="221"/>
      <c r="WP99" s="221"/>
      <c r="WQ99" s="221"/>
      <c r="WR99" s="221"/>
      <c r="WS99" s="221"/>
      <c r="WT99" s="221"/>
      <c r="WU99" s="221"/>
      <c r="WV99" s="221"/>
      <c r="WW99" s="221"/>
      <c r="WX99" s="221"/>
      <c r="WY99" s="221"/>
      <c r="WZ99" s="221"/>
      <c r="XA99" s="221"/>
      <c r="XB99" s="221"/>
      <c r="XC99" s="221"/>
      <c r="XD99" s="221"/>
      <c r="XE99" s="221"/>
      <c r="XF99" s="221"/>
      <c r="XG99" s="221"/>
      <c r="XH99" s="221"/>
      <c r="XI99" s="221"/>
      <c r="XJ99" s="221"/>
      <c r="XK99" s="221"/>
      <c r="XL99" s="221"/>
      <c r="XM99" s="221"/>
      <c r="XN99" s="221"/>
      <c r="XO99" s="221"/>
      <c r="XP99" s="221"/>
      <c r="XQ99" s="221"/>
      <c r="XR99" s="221"/>
      <c r="XS99" s="221"/>
      <c r="XT99" s="221"/>
      <c r="XU99" s="221"/>
      <c r="XV99" s="221"/>
      <c r="XW99" s="221"/>
      <c r="XX99" s="221"/>
      <c r="XY99" s="221"/>
      <c r="XZ99" s="221"/>
      <c r="YA99" s="221"/>
      <c r="YB99" s="221"/>
      <c r="YC99" s="221"/>
      <c r="YD99" s="221"/>
      <c r="YE99" s="221"/>
      <c r="YF99" s="221"/>
      <c r="YG99" s="221"/>
      <c r="YH99" s="221"/>
      <c r="YI99" s="221"/>
      <c r="YJ99" s="221"/>
      <c r="YK99" s="221"/>
      <c r="YL99" s="221"/>
      <c r="YM99" s="221"/>
      <c r="YN99" s="221"/>
      <c r="YO99" s="221"/>
      <c r="YP99" s="221"/>
      <c r="YQ99" s="221"/>
      <c r="YR99" s="221"/>
      <c r="YS99" s="221"/>
      <c r="YT99" s="221"/>
      <c r="YU99" s="221"/>
      <c r="YV99" s="221"/>
      <c r="YW99" s="221"/>
      <c r="YX99" s="221"/>
      <c r="YY99" s="221"/>
      <c r="YZ99" s="221"/>
      <c r="ZA99" s="221"/>
      <c r="ZB99" s="221"/>
      <c r="ZC99" s="221"/>
      <c r="ZD99" s="221"/>
      <c r="ZE99" s="221"/>
      <c r="ZF99" s="221"/>
      <c r="ZG99" s="221"/>
      <c r="ZH99" s="221"/>
      <c r="ZI99" s="221"/>
      <c r="ZJ99" s="221"/>
      <c r="ZK99" s="221"/>
      <c r="ZL99" s="221"/>
      <c r="ZM99" s="221"/>
      <c r="ZN99" s="221"/>
      <c r="ZO99" s="221"/>
      <c r="ZP99" s="221"/>
      <c r="ZQ99" s="221"/>
      <c r="ZR99" s="221"/>
      <c r="ZS99" s="221"/>
      <c r="ZT99" s="221"/>
      <c r="ZU99" s="221"/>
      <c r="ZV99" s="221"/>
      <c r="ZW99" s="221"/>
      <c r="ZX99" s="221"/>
      <c r="ZY99" s="221"/>
      <c r="ZZ99" s="221"/>
      <c r="AAA99" s="221"/>
      <c r="AAB99" s="221"/>
      <c r="AAC99" s="221"/>
      <c r="AAD99" s="221"/>
      <c r="AAE99" s="221"/>
      <c r="AAF99" s="221"/>
      <c r="AAG99" s="221"/>
      <c r="AAH99" s="221"/>
      <c r="AAI99" s="221"/>
      <c r="AAJ99" s="221"/>
      <c r="AAK99" s="221"/>
      <c r="AAL99" s="221"/>
      <c r="AAM99" s="221"/>
      <c r="AAN99" s="221"/>
      <c r="AAO99" s="221"/>
      <c r="AAP99" s="221"/>
      <c r="AAQ99" s="221"/>
      <c r="AAR99" s="221"/>
      <c r="AAS99" s="221"/>
      <c r="AAT99" s="221"/>
      <c r="AAU99" s="221"/>
      <c r="AAV99" s="221"/>
      <c r="AAW99" s="221"/>
      <c r="AAX99" s="221"/>
      <c r="AAY99" s="221"/>
      <c r="AAZ99" s="221"/>
      <c r="ABA99" s="221"/>
      <c r="ABB99" s="221"/>
      <c r="ABC99" s="221"/>
      <c r="ABD99" s="221"/>
      <c r="ABE99" s="221"/>
      <c r="ABF99" s="221"/>
      <c r="ABG99" s="221"/>
      <c r="ABH99" s="221"/>
      <c r="ABI99" s="221"/>
      <c r="ABJ99" s="221"/>
      <c r="ABK99" s="221"/>
      <c r="ABL99" s="221"/>
      <c r="ABM99" s="221"/>
      <c r="ABN99" s="221"/>
      <c r="ABO99" s="221"/>
      <c r="ABP99" s="221"/>
      <c r="ABQ99" s="221"/>
      <c r="ABR99" s="221"/>
      <c r="ABS99" s="221"/>
      <c r="ABT99" s="221"/>
      <c r="ABU99" s="221"/>
      <c r="ABV99" s="221"/>
      <c r="ABW99" s="221"/>
      <c r="ABX99" s="221"/>
      <c r="ABY99" s="221"/>
      <c r="ABZ99" s="221"/>
      <c r="ACA99" s="221"/>
      <c r="ACB99" s="221"/>
      <c r="ACC99" s="221"/>
      <c r="ACD99" s="221"/>
      <c r="ACE99" s="221"/>
      <c r="ACF99" s="221"/>
      <c r="ACG99" s="221"/>
      <c r="ACH99" s="221"/>
      <c r="ACI99" s="221"/>
      <c r="ACJ99" s="221"/>
      <c r="ACK99" s="221"/>
      <c r="ACL99" s="221"/>
      <c r="ACM99" s="221"/>
      <c r="ACN99" s="221"/>
      <c r="ACO99" s="221"/>
      <c r="ACP99" s="221"/>
      <c r="ACQ99" s="221"/>
      <c r="ACR99" s="221"/>
      <c r="ACS99" s="221"/>
      <c r="ACT99" s="221"/>
      <c r="ACU99" s="221"/>
      <c r="ACV99" s="221"/>
      <c r="ACW99" s="221"/>
      <c r="ACX99" s="221"/>
      <c r="ACY99" s="221"/>
      <c r="ACZ99" s="221"/>
      <c r="ADA99" s="221"/>
      <c r="ADB99" s="221"/>
      <c r="ADC99" s="221"/>
      <c r="ADD99" s="221"/>
      <c r="ADE99" s="221"/>
      <c r="ADF99" s="221"/>
      <c r="ADG99" s="221"/>
      <c r="ADH99" s="221"/>
      <c r="ADI99" s="221"/>
      <c r="ADJ99" s="221"/>
      <c r="ADK99" s="221"/>
      <c r="ADL99" s="221"/>
      <c r="ADM99" s="221"/>
      <c r="ADN99" s="221"/>
      <c r="ADO99" s="221"/>
      <c r="ADP99" s="221"/>
      <c r="ADQ99" s="221"/>
      <c r="ADR99" s="221"/>
      <c r="ADS99" s="221"/>
      <c r="ADT99" s="221"/>
      <c r="ADU99" s="221"/>
      <c r="ADV99" s="221"/>
      <c r="ADW99" s="221"/>
      <c r="ADX99" s="221"/>
      <c r="ADY99" s="221"/>
      <c r="ADZ99" s="221"/>
      <c r="AEA99" s="221"/>
      <c r="AEB99" s="221"/>
      <c r="AEC99" s="221"/>
      <c r="AED99" s="221"/>
      <c r="AEE99" s="221"/>
      <c r="AEF99" s="221"/>
      <c r="AEG99" s="221"/>
      <c r="AEH99" s="221"/>
      <c r="AEI99" s="221"/>
      <c r="AEJ99" s="221"/>
      <c r="AEK99" s="221"/>
      <c r="AEL99" s="221"/>
      <c r="AEM99" s="221"/>
      <c r="AEN99" s="221"/>
      <c r="AEO99" s="221"/>
      <c r="AEP99" s="221"/>
      <c r="AEQ99" s="221"/>
      <c r="AER99" s="221"/>
      <c r="AES99" s="221"/>
      <c r="AET99" s="221"/>
      <c r="AEU99" s="221"/>
      <c r="AEV99" s="221"/>
      <c r="AEW99" s="221"/>
      <c r="AEX99" s="221"/>
      <c r="AEY99" s="221"/>
      <c r="AEZ99" s="221"/>
      <c r="AFA99" s="221"/>
      <c r="AFB99" s="221"/>
      <c r="AFC99" s="221"/>
      <c r="AFD99" s="221"/>
      <c r="AFE99" s="221"/>
      <c r="AFF99" s="221"/>
      <c r="AFG99" s="221"/>
      <c r="AFH99" s="221"/>
      <c r="AFI99" s="221"/>
      <c r="AFJ99" s="221"/>
      <c r="AFK99" s="221"/>
      <c r="AFL99" s="221"/>
      <c r="AFM99" s="221"/>
      <c r="AFN99" s="221"/>
      <c r="AFO99" s="221"/>
      <c r="AFP99" s="221"/>
      <c r="AFQ99" s="221"/>
      <c r="AFR99" s="221"/>
      <c r="AFS99" s="221"/>
      <c r="AFT99" s="221"/>
      <c r="AFU99" s="221"/>
      <c r="AFV99" s="221"/>
      <c r="AFW99" s="221"/>
      <c r="AFX99" s="221"/>
      <c r="AFY99" s="221"/>
      <c r="AFZ99" s="221"/>
      <c r="AGA99" s="221"/>
      <c r="AGB99" s="221"/>
      <c r="AGC99" s="221"/>
      <c r="AGD99" s="221"/>
      <c r="AGE99" s="221"/>
      <c r="AGF99" s="221"/>
      <c r="AGG99" s="221"/>
      <c r="AGH99" s="221"/>
      <c r="AGI99" s="221"/>
      <c r="AGJ99" s="221"/>
      <c r="AGK99" s="221"/>
      <c r="AGL99" s="221"/>
      <c r="AGM99" s="221"/>
      <c r="AGN99" s="221"/>
      <c r="AGO99" s="221"/>
      <c r="AGP99" s="221"/>
      <c r="AGQ99" s="221"/>
      <c r="AGR99" s="221"/>
      <c r="AGS99" s="221"/>
      <c r="AGT99" s="221"/>
      <c r="AGU99" s="221"/>
      <c r="AGV99" s="221"/>
      <c r="AGW99" s="221"/>
      <c r="AGX99" s="221"/>
      <c r="AGY99" s="221"/>
      <c r="AGZ99" s="221"/>
      <c r="AHA99" s="221"/>
      <c r="AHB99" s="221"/>
      <c r="AHC99" s="221"/>
      <c r="AHD99" s="221"/>
      <c r="AHE99" s="221"/>
      <c r="AHF99" s="221"/>
      <c r="AHG99" s="221"/>
      <c r="AHH99" s="221"/>
      <c r="AHI99" s="221"/>
      <c r="AHJ99" s="221"/>
      <c r="AHK99" s="221"/>
      <c r="AHL99" s="221"/>
      <c r="AHM99" s="221"/>
      <c r="AHN99" s="221"/>
      <c r="AHO99" s="221"/>
      <c r="AHP99" s="221"/>
      <c r="AHQ99" s="221"/>
      <c r="AHR99" s="221"/>
      <c r="AHS99" s="221"/>
      <c r="AHT99" s="221"/>
      <c r="AHU99" s="221"/>
      <c r="AHV99" s="221"/>
      <c r="AHW99" s="221"/>
      <c r="AHX99" s="221"/>
      <c r="AHY99" s="221"/>
      <c r="AHZ99" s="221"/>
      <c r="AIA99" s="221"/>
      <c r="AIB99" s="221"/>
      <c r="AIC99" s="221"/>
      <c r="AID99" s="221"/>
      <c r="AIE99" s="221"/>
      <c r="AIF99" s="221"/>
      <c r="AIG99" s="221"/>
      <c r="AIH99" s="221"/>
      <c r="AII99" s="221"/>
      <c r="AIJ99" s="221"/>
      <c r="AIK99" s="221"/>
      <c r="AIL99" s="221"/>
      <c r="AIM99" s="221"/>
      <c r="AIN99" s="221"/>
      <c r="AIO99" s="221"/>
      <c r="AIP99" s="221"/>
      <c r="AIQ99" s="221"/>
      <c r="AIR99" s="221"/>
      <c r="AIS99" s="221"/>
      <c r="AIT99" s="221"/>
      <c r="AIU99" s="221"/>
      <c r="AIV99" s="221"/>
      <c r="AIW99" s="221"/>
      <c r="AIX99" s="221"/>
      <c r="AIY99" s="221"/>
      <c r="AIZ99" s="221"/>
      <c r="AJA99" s="221"/>
      <c r="AJB99" s="221"/>
      <c r="AJC99" s="221"/>
      <c r="AJD99" s="221"/>
      <c r="AJE99" s="221"/>
      <c r="AJF99" s="221"/>
      <c r="AJG99" s="221"/>
      <c r="AJH99" s="221"/>
      <c r="AJI99" s="221"/>
      <c r="AJJ99" s="221"/>
      <c r="AJK99" s="221"/>
      <c r="AJL99" s="221"/>
      <c r="AJM99" s="221"/>
      <c r="AJN99" s="221"/>
      <c r="AJO99" s="221"/>
      <c r="AJP99" s="221"/>
      <c r="AJQ99" s="221"/>
      <c r="AJR99" s="221"/>
      <c r="AJS99" s="221"/>
      <c r="AJT99" s="221"/>
      <c r="AJU99" s="221"/>
      <c r="AJV99" s="221"/>
      <c r="AJW99" s="221"/>
      <c r="AJX99" s="221"/>
      <c r="AJY99" s="221"/>
      <c r="AJZ99" s="221"/>
      <c r="AKA99" s="221"/>
      <c r="AKB99" s="221"/>
      <c r="AKC99" s="221"/>
      <c r="AKD99" s="221"/>
      <c r="AKE99" s="221"/>
      <c r="AKF99" s="221"/>
      <c r="AKG99" s="221"/>
      <c r="AKH99" s="221"/>
      <c r="AKI99" s="221"/>
      <c r="AKJ99" s="221"/>
      <c r="AKK99" s="221"/>
      <c r="AKL99" s="221"/>
      <c r="AKM99" s="221"/>
      <c r="AKN99" s="221"/>
      <c r="AKO99" s="221"/>
      <c r="AKP99" s="221"/>
      <c r="AKQ99" s="221"/>
      <c r="AKR99" s="221"/>
      <c r="AKS99" s="221"/>
      <c r="AKT99" s="221"/>
      <c r="AKU99" s="221"/>
      <c r="AKV99" s="221"/>
      <c r="AKW99" s="221"/>
      <c r="AKX99" s="221"/>
      <c r="AKY99" s="221"/>
      <c r="AKZ99" s="221"/>
      <c r="ALA99" s="221"/>
      <c r="ALB99" s="221"/>
      <c r="ALC99" s="221"/>
      <c r="ALD99" s="221"/>
      <c r="ALE99" s="221"/>
      <c r="ALF99" s="221"/>
      <c r="ALG99" s="221"/>
      <c r="ALH99" s="221"/>
      <c r="ALI99" s="221"/>
      <c r="ALJ99" s="221"/>
      <c r="ALK99" s="221"/>
      <c r="ALL99" s="221"/>
      <c r="ALM99" s="221"/>
      <c r="ALN99" s="221"/>
      <c r="ALO99" s="221"/>
      <c r="ALP99" s="221"/>
      <c r="ALQ99" s="221"/>
      <c r="ALR99" s="221"/>
      <c r="ALS99" s="221"/>
      <c r="ALT99" s="221"/>
      <c r="ALU99" s="221"/>
      <c r="ALV99" s="221"/>
      <c r="ALW99" s="221"/>
      <c r="ALX99" s="221"/>
      <c r="ALY99" s="221"/>
      <c r="ALZ99" s="221"/>
      <c r="AMA99" s="221"/>
      <c r="AMB99" s="221"/>
      <c r="AMC99" s="221"/>
      <c r="AMD99" s="221"/>
      <c r="AME99" s="221"/>
      <c r="AMF99" s="221"/>
      <c r="AMG99" s="221"/>
      <c r="AMH99" s="221"/>
      <c r="AMI99" s="221"/>
      <c r="AMJ99" s="221"/>
      <c r="AMK99" s="221"/>
    </row>
    <row r="100" spans="1:1025" s="225" customFormat="1" x14ac:dyDescent="0.25">
      <c r="A100" s="221" t="s">
        <v>271</v>
      </c>
      <c r="B100" s="221" t="s">
        <v>326</v>
      </c>
      <c r="C100" s="227" t="str">
        <f>'common foods'!$D$154</f>
        <v>08100</v>
      </c>
      <c r="D100" s="224">
        <v>209.41</v>
      </c>
      <c r="E100" s="224">
        <v>0.41</v>
      </c>
      <c r="F100" s="224">
        <v>0.04</v>
      </c>
      <c r="G100" s="224">
        <v>9.57</v>
      </c>
      <c r="H100" s="224">
        <v>7.8</v>
      </c>
      <c r="I100" s="224">
        <v>1.7</v>
      </c>
      <c r="J100" s="224">
        <v>1.86</v>
      </c>
      <c r="K100" s="224">
        <v>488</v>
      </c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  <c r="AE100" s="221"/>
      <c r="AF100" s="221"/>
      <c r="AG100" s="221"/>
      <c r="AH100" s="221"/>
      <c r="AI100" s="221"/>
      <c r="AJ100" s="221"/>
      <c r="AK100" s="221"/>
      <c r="AL100" s="221"/>
      <c r="AM100" s="221"/>
      <c r="AN100" s="221"/>
      <c r="AO100" s="221"/>
      <c r="AP100" s="221"/>
      <c r="AQ100" s="221"/>
      <c r="AR100" s="221"/>
      <c r="AS100" s="221"/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1"/>
      <c r="BD100" s="221"/>
      <c r="BE100" s="221"/>
      <c r="BF100" s="221"/>
      <c r="BG100" s="221"/>
      <c r="BH100" s="221"/>
      <c r="BI100" s="221"/>
      <c r="BJ100" s="221"/>
      <c r="BK100" s="221"/>
      <c r="BL100" s="221"/>
      <c r="BM100" s="221"/>
      <c r="BN100" s="221"/>
      <c r="BO100" s="221"/>
      <c r="BP100" s="221"/>
      <c r="BQ100" s="221"/>
      <c r="BR100" s="221"/>
      <c r="BS100" s="221"/>
      <c r="BT100" s="221"/>
      <c r="BU100" s="221"/>
      <c r="BV100" s="221"/>
      <c r="BW100" s="221"/>
      <c r="BX100" s="221"/>
      <c r="BY100" s="221"/>
      <c r="BZ100" s="221"/>
      <c r="CA100" s="221"/>
      <c r="CB100" s="221"/>
      <c r="CC100" s="221"/>
      <c r="CD100" s="221"/>
      <c r="CE100" s="221"/>
      <c r="CF100" s="221"/>
      <c r="CG100" s="221"/>
      <c r="CH100" s="221"/>
      <c r="CI100" s="221"/>
      <c r="CJ100" s="221"/>
      <c r="CK100" s="221"/>
      <c r="CL100" s="221"/>
      <c r="CM100" s="221"/>
      <c r="CN100" s="221"/>
      <c r="CO100" s="221"/>
      <c r="CP100" s="221"/>
      <c r="CQ100" s="221"/>
      <c r="CR100" s="221"/>
      <c r="CS100" s="221"/>
      <c r="CT100" s="221"/>
      <c r="CU100" s="221"/>
      <c r="CV100" s="221"/>
      <c r="CW100" s="221"/>
      <c r="CX100" s="221"/>
      <c r="CY100" s="221"/>
      <c r="CZ100" s="221"/>
      <c r="DA100" s="221"/>
      <c r="DB100" s="221"/>
      <c r="DC100" s="221"/>
      <c r="DD100" s="221"/>
      <c r="DE100" s="221"/>
      <c r="DF100" s="221"/>
      <c r="DG100" s="221"/>
      <c r="DH100" s="221"/>
      <c r="DI100" s="221"/>
      <c r="DJ100" s="221"/>
      <c r="DK100" s="221"/>
      <c r="DL100" s="221"/>
      <c r="DM100" s="221"/>
      <c r="DN100" s="221"/>
      <c r="DO100" s="221"/>
      <c r="DP100" s="221"/>
      <c r="DQ100" s="221"/>
      <c r="DR100" s="221"/>
      <c r="DS100" s="221"/>
      <c r="DT100" s="221"/>
      <c r="DU100" s="221"/>
      <c r="DV100" s="221"/>
      <c r="DW100" s="221"/>
      <c r="DX100" s="221"/>
      <c r="DY100" s="221"/>
      <c r="DZ100" s="221"/>
      <c r="EA100" s="221"/>
      <c r="EB100" s="221"/>
      <c r="EC100" s="221"/>
      <c r="ED100" s="221"/>
      <c r="EE100" s="221"/>
      <c r="EF100" s="221"/>
      <c r="EG100" s="221"/>
      <c r="EH100" s="221"/>
      <c r="EI100" s="221"/>
      <c r="EJ100" s="221"/>
      <c r="EK100" s="221"/>
      <c r="EL100" s="221"/>
      <c r="EM100" s="221"/>
      <c r="EN100" s="221"/>
      <c r="EO100" s="221"/>
      <c r="EP100" s="221"/>
      <c r="EQ100" s="221"/>
      <c r="ER100" s="221"/>
      <c r="ES100" s="221"/>
      <c r="ET100" s="221"/>
      <c r="EU100" s="221"/>
      <c r="EV100" s="221"/>
      <c r="EW100" s="221"/>
      <c r="EX100" s="221"/>
      <c r="EY100" s="221"/>
      <c r="EZ100" s="221"/>
      <c r="FA100" s="221"/>
      <c r="FB100" s="221"/>
      <c r="FC100" s="221"/>
      <c r="FD100" s="221"/>
      <c r="FE100" s="221"/>
      <c r="FF100" s="221"/>
      <c r="FG100" s="221"/>
      <c r="FH100" s="221"/>
      <c r="FI100" s="221"/>
      <c r="FJ100" s="221"/>
      <c r="FK100" s="221"/>
      <c r="FL100" s="221"/>
      <c r="FM100" s="221"/>
      <c r="FN100" s="221"/>
      <c r="FO100" s="221"/>
      <c r="FP100" s="221"/>
      <c r="FQ100" s="221"/>
      <c r="FR100" s="221"/>
      <c r="FS100" s="221"/>
      <c r="FT100" s="221"/>
      <c r="FU100" s="221"/>
      <c r="FV100" s="221"/>
      <c r="FW100" s="221"/>
      <c r="FX100" s="221"/>
      <c r="FY100" s="221"/>
      <c r="FZ100" s="221"/>
      <c r="GA100" s="221"/>
      <c r="GB100" s="221"/>
      <c r="GC100" s="221"/>
      <c r="GD100" s="221"/>
      <c r="GE100" s="221"/>
      <c r="GF100" s="221"/>
      <c r="GG100" s="221"/>
      <c r="GH100" s="221"/>
      <c r="GI100" s="221"/>
      <c r="GJ100" s="221"/>
      <c r="GK100" s="221"/>
      <c r="GL100" s="221"/>
      <c r="GM100" s="221"/>
      <c r="GN100" s="221"/>
      <c r="GO100" s="221"/>
      <c r="GP100" s="221"/>
      <c r="GQ100" s="221"/>
      <c r="GR100" s="221"/>
      <c r="GS100" s="221"/>
      <c r="GT100" s="221"/>
      <c r="GU100" s="221"/>
      <c r="GV100" s="221"/>
      <c r="GW100" s="221"/>
      <c r="GX100" s="221"/>
      <c r="GY100" s="221"/>
      <c r="GZ100" s="221"/>
      <c r="HA100" s="221"/>
      <c r="HB100" s="221"/>
      <c r="HC100" s="221"/>
      <c r="HD100" s="221"/>
      <c r="HE100" s="221"/>
      <c r="HF100" s="221"/>
      <c r="HG100" s="221"/>
      <c r="HH100" s="221"/>
      <c r="HI100" s="221"/>
      <c r="HJ100" s="221"/>
      <c r="HK100" s="221"/>
      <c r="HL100" s="221"/>
      <c r="HM100" s="221"/>
      <c r="HN100" s="221"/>
      <c r="HO100" s="221"/>
      <c r="HP100" s="221"/>
      <c r="HQ100" s="221"/>
      <c r="HR100" s="221"/>
      <c r="HS100" s="221"/>
      <c r="HT100" s="221"/>
      <c r="HU100" s="221"/>
      <c r="HV100" s="221"/>
      <c r="HW100" s="221"/>
      <c r="HX100" s="221"/>
      <c r="HY100" s="221"/>
      <c r="HZ100" s="221"/>
      <c r="IA100" s="221"/>
      <c r="IB100" s="221"/>
      <c r="IC100" s="221"/>
      <c r="ID100" s="221"/>
      <c r="IE100" s="221"/>
      <c r="IF100" s="221"/>
      <c r="IG100" s="221"/>
      <c r="IH100" s="221"/>
      <c r="II100" s="221"/>
      <c r="IJ100" s="221"/>
      <c r="IK100" s="221"/>
      <c r="IL100" s="221"/>
      <c r="IM100" s="221"/>
      <c r="IN100" s="221"/>
      <c r="IO100" s="221"/>
      <c r="IP100" s="221"/>
      <c r="IQ100" s="221"/>
      <c r="IR100" s="221"/>
      <c r="IS100" s="221"/>
      <c r="IT100" s="221"/>
      <c r="IU100" s="221"/>
      <c r="IV100" s="221"/>
      <c r="IW100" s="221"/>
      <c r="IX100" s="221"/>
      <c r="IY100" s="221"/>
      <c r="IZ100" s="221"/>
      <c r="JA100" s="221"/>
      <c r="JB100" s="221"/>
      <c r="JC100" s="221"/>
      <c r="JD100" s="221"/>
      <c r="JE100" s="221"/>
      <c r="JF100" s="221"/>
      <c r="JG100" s="221"/>
      <c r="JH100" s="221"/>
      <c r="JI100" s="221"/>
      <c r="JJ100" s="221"/>
      <c r="JK100" s="221"/>
      <c r="JL100" s="221"/>
      <c r="JM100" s="221"/>
      <c r="JN100" s="221"/>
      <c r="JO100" s="221"/>
      <c r="JP100" s="221"/>
      <c r="JQ100" s="221"/>
      <c r="JR100" s="221"/>
      <c r="JS100" s="221"/>
      <c r="JT100" s="221"/>
      <c r="JU100" s="221"/>
      <c r="JV100" s="221"/>
      <c r="JW100" s="221"/>
      <c r="JX100" s="221"/>
      <c r="JY100" s="221"/>
      <c r="JZ100" s="221"/>
      <c r="KA100" s="221"/>
      <c r="KB100" s="221"/>
      <c r="KC100" s="221"/>
      <c r="KD100" s="221"/>
      <c r="KE100" s="221"/>
      <c r="KF100" s="221"/>
      <c r="KG100" s="221"/>
      <c r="KH100" s="221"/>
      <c r="KI100" s="221"/>
      <c r="KJ100" s="221"/>
      <c r="KK100" s="221"/>
      <c r="KL100" s="221"/>
      <c r="KM100" s="221"/>
      <c r="KN100" s="221"/>
      <c r="KO100" s="221"/>
      <c r="KP100" s="221"/>
      <c r="KQ100" s="221"/>
      <c r="KR100" s="221"/>
      <c r="KS100" s="221"/>
      <c r="KT100" s="221"/>
      <c r="KU100" s="221"/>
      <c r="KV100" s="221"/>
      <c r="KW100" s="221"/>
      <c r="KX100" s="221"/>
      <c r="KY100" s="221"/>
      <c r="KZ100" s="221"/>
      <c r="LA100" s="221"/>
      <c r="LB100" s="221"/>
      <c r="LC100" s="221"/>
      <c r="LD100" s="221"/>
      <c r="LE100" s="221"/>
      <c r="LF100" s="221"/>
      <c r="LG100" s="221"/>
      <c r="LH100" s="221"/>
      <c r="LI100" s="221"/>
      <c r="LJ100" s="221"/>
      <c r="LK100" s="221"/>
      <c r="LL100" s="221"/>
      <c r="LM100" s="221"/>
      <c r="LN100" s="221"/>
      <c r="LO100" s="221"/>
      <c r="LP100" s="221"/>
      <c r="LQ100" s="221"/>
      <c r="LR100" s="221"/>
      <c r="LS100" s="221"/>
      <c r="LT100" s="221"/>
      <c r="LU100" s="221"/>
      <c r="LV100" s="221"/>
      <c r="LW100" s="221"/>
      <c r="LX100" s="221"/>
      <c r="LY100" s="221"/>
      <c r="LZ100" s="221"/>
      <c r="MA100" s="221"/>
      <c r="MB100" s="221"/>
      <c r="MC100" s="221"/>
      <c r="MD100" s="221"/>
      <c r="ME100" s="221"/>
      <c r="MF100" s="221"/>
      <c r="MG100" s="221"/>
      <c r="MH100" s="221"/>
      <c r="MI100" s="221"/>
      <c r="MJ100" s="221"/>
      <c r="MK100" s="221"/>
      <c r="ML100" s="221"/>
      <c r="MM100" s="221"/>
      <c r="MN100" s="221"/>
      <c r="MO100" s="221"/>
      <c r="MP100" s="221"/>
      <c r="MQ100" s="221"/>
      <c r="MR100" s="221"/>
      <c r="MS100" s="221"/>
      <c r="MT100" s="221"/>
      <c r="MU100" s="221"/>
      <c r="MV100" s="221"/>
      <c r="MW100" s="221"/>
      <c r="MX100" s="221"/>
      <c r="MY100" s="221"/>
      <c r="MZ100" s="221"/>
      <c r="NA100" s="221"/>
      <c r="NB100" s="221"/>
      <c r="NC100" s="221"/>
      <c r="ND100" s="221"/>
      <c r="NE100" s="221"/>
      <c r="NF100" s="221"/>
      <c r="NG100" s="221"/>
      <c r="NH100" s="221"/>
      <c r="NI100" s="221"/>
      <c r="NJ100" s="221"/>
      <c r="NK100" s="221"/>
      <c r="NL100" s="221"/>
      <c r="NM100" s="221"/>
      <c r="NN100" s="221"/>
      <c r="NO100" s="221"/>
      <c r="NP100" s="221"/>
      <c r="NQ100" s="221"/>
      <c r="NR100" s="221"/>
      <c r="NS100" s="221"/>
      <c r="NT100" s="221"/>
      <c r="NU100" s="221"/>
      <c r="NV100" s="221"/>
      <c r="NW100" s="221"/>
      <c r="NX100" s="221"/>
      <c r="NY100" s="221"/>
      <c r="NZ100" s="221"/>
      <c r="OA100" s="221"/>
      <c r="OB100" s="221"/>
      <c r="OC100" s="221"/>
      <c r="OD100" s="221"/>
      <c r="OE100" s="221"/>
      <c r="OF100" s="221"/>
      <c r="OG100" s="221"/>
      <c r="OH100" s="221"/>
      <c r="OI100" s="221"/>
      <c r="OJ100" s="221"/>
      <c r="OK100" s="221"/>
      <c r="OL100" s="221"/>
      <c r="OM100" s="221"/>
      <c r="ON100" s="221"/>
      <c r="OO100" s="221"/>
      <c r="OP100" s="221"/>
      <c r="OQ100" s="221"/>
      <c r="OR100" s="221"/>
      <c r="OS100" s="221"/>
      <c r="OT100" s="221"/>
      <c r="OU100" s="221"/>
      <c r="OV100" s="221"/>
      <c r="OW100" s="221"/>
      <c r="OX100" s="221"/>
      <c r="OY100" s="221"/>
      <c r="OZ100" s="221"/>
      <c r="PA100" s="221"/>
      <c r="PB100" s="221"/>
      <c r="PC100" s="221"/>
      <c r="PD100" s="221"/>
      <c r="PE100" s="221"/>
      <c r="PF100" s="221"/>
      <c r="PG100" s="221"/>
      <c r="PH100" s="221"/>
      <c r="PI100" s="221"/>
      <c r="PJ100" s="221"/>
      <c r="PK100" s="221"/>
      <c r="PL100" s="221"/>
      <c r="PM100" s="221"/>
      <c r="PN100" s="221"/>
      <c r="PO100" s="221"/>
      <c r="PP100" s="221"/>
      <c r="PQ100" s="221"/>
      <c r="PR100" s="221"/>
      <c r="PS100" s="221"/>
      <c r="PT100" s="221"/>
      <c r="PU100" s="221"/>
      <c r="PV100" s="221"/>
      <c r="PW100" s="221"/>
      <c r="PX100" s="221"/>
      <c r="PY100" s="221"/>
      <c r="PZ100" s="221"/>
      <c r="QA100" s="221"/>
      <c r="QB100" s="221"/>
      <c r="QC100" s="221"/>
      <c r="QD100" s="221"/>
      <c r="QE100" s="221"/>
      <c r="QF100" s="221"/>
      <c r="QG100" s="221"/>
      <c r="QH100" s="221"/>
      <c r="QI100" s="221"/>
      <c r="QJ100" s="221"/>
      <c r="QK100" s="221"/>
      <c r="QL100" s="221"/>
      <c r="QM100" s="221"/>
      <c r="QN100" s="221"/>
      <c r="QO100" s="221"/>
      <c r="QP100" s="221"/>
      <c r="QQ100" s="221"/>
      <c r="QR100" s="221"/>
      <c r="QS100" s="221"/>
      <c r="QT100" s="221"/>
      <c r="QU100" s="221"/>
      <c r="QV100" s="221"/>
      <c r="QW100" s="221"/>
      <c r="QX100" s="221"/>
      <c r="QY100" s="221"/>
      <c r="QZ100" s="221"/>
      <c r="RA100" s="221"/>
      <c r="RB100" s="221"/>
      <c r="RC100" s="221"/>
      <c r="RD100" s="221"/>
      <c r="RE100" s="221"/>
      <c r="RF100" s="221"/>
      <c r="RG100" s="221"/>
      <c r="RH100" s="221"/>
      <c r="RI100" s="221"/>
      <c r="RJ100" s="221"/>
      <c r="RK100" s="221"/>
      <c r="RL100" s="221"/>
      <c r="RM100" s="221"/>
      <c r="RN100" s="221"/>
      <c r="RO100" s="221"/>
      <c r="RP100" s="221"/>
      <c r="RQ100" s="221"/>
      <c r="RR100" s="221"/>
      <c r="RS100" s="221"/>
      <c r="RT100" s="221"/>
      <c r="RU100" s="221"/>
      <c r="RV100" s="221"/>
      <c r="RW100" s="221"/>
      <c r="RX100" s="221"/>
      <c r="RY100" s="221"/>
      <c r="RZ100" s="221"/>
      <c r="SA100" s="221"/>
      <c r="SB100" s="221"/>
      <c r="SC100" s="221"/>
      <c r="SD100" s="221"/>
      <c r="SE100" s="221"/>
      <c r="SF100" s="221"/>
      <c r="SG100" s="221"/>
      <c r="SH100" s="221"/>
      <c r="SI100" s="221"/>
      <c r="SJ100" s="221"/>
      <c r="SK100" s="221"/>
      <c r="SL100" s="221"/>
      <c r="SM100" s="221"/>
      <c r="SN100" s="221"/>
      <c r="SO100" s="221"/>
      <c r="SP100" s="221"/>
      <c r="SQ100" s="221"/>
      <c r="SR100" s="221"/>
      <c r="SS100" s="221"/>
      <c r="ST100" s="221"/>
      <c r="SU100" s="221"/>
      <c r="SV100" s="221"/>
      <c r="SW100" s="221"/>
      <c r="SX100" s="221"/>
      <c r="SY100" s="221"/>
      <c r="SZ100" s="221"/>
      <c r="TA100" s="221"/>
      <c r="TB100" s="221"/>
      <c r="TC100" s="221"/>
      <c r="TD100" s="221"/>
      <c r="TE100" s="221"/>
      <c r="TF100" s="221"/>
      <c r="TG100" s="221"/>
      <c r="TH100" s="221"/>
      <c r="TI100" s="221"/>
      <c r="TJ100" s="221"/>
      <c r="TK100" s="221"/>
      <c r="TL100" s="221"/>
      <c r="TM100" s="221"/>
      <c r="TN100" s="221"/>
      <c r="TO100" s="221"/>
      <c r="TP100" s="221"/>
      <c r="TQ100" s="221"/>
      <c r="TR100" s="221"/>
      <c r="TS100" s="221"/>
      <c r="TT100" s="221"/>
      <c r="TU100" s="221"/>
      <c r="TV100" s="221"/>
      <c r="TW100" s="221"/>
      <c r="TX100" s="221"/>
      <c r="TY100" s="221"/>
      <c r="TZ100" s="221"/>
      <c r="UA100" s="221"/>
      <c r="UB100" s="221"/>
      <c r="UC100" s="221"/>
      <c r="UD100" s="221"/>
      <c r="UE100" s="221"/>
      <c r="UF100" s="221"/>
      <c r="UG100" s="221"/>
      <c r="UH100" s="221"/>
      <c r="UI100" s="221"/>
      <c r="UJ100" s="221"/>
      <c r="UK100" s="221"/>
      <c r="UL100" s="221"/>
      <c r="UM100" s="221"/>
      <c r="UN100" s="221"/>
      <c r="UO100" s="221"/>
      <c r="UP100" s="221"/>
      <c r="UQ100" s="221"/>
      <c r="UR100" s="221"/>
      <c r="US100" s="221"/>
      <c r="UT100" s="221"/>
      <c r="UU100" s="221"/>
      <c r="UV100" s="221"/>
      <c r="UW100" s="221"/>
      <c r="UX100" s="221"/>
      <c r="UY100" s="221"/>
      <c r="UZ100" s="221"/>
      <c r="VA100" s="221"/>
      <c r="VB100" s="221"/>
      <c r="VC100" s="221"/>
      <c r="VD100" s="221"/>
      <c r="VE100" s="221"/>
      <c r="VF100" s="221"/>
      <c r="VG100" s="221"/>
      <c r="VH100" s="221"/>
      <c r="VI100" s="221"/>
      <c r="VJ100" s="221"/>
      <c r="VK100" s="221"/>
      <c r="VL100" s="221"/>
      <c r="VM100" s="221"/>
      <c r="VN100" s="221"/>
      <c r="VO100" s="221"/>
      <c r="VP100" s="221"/>
      <c r="VQ100" s="221"/>
      <c r="VR100" s="221"/>
      <c r="VS100" s="221"/>
      <c r="VT100" s="221"/>
      <c r="VU100" s="221"/>
      <c r="VV100" s="221"/>
      <c r="VW100" s="221"/>
      <c r="VX100" s="221"/>
      <c r="VY100" s="221"/>
      <c r="VZ100" s="221"/>
      <c r="WA100" s="221"/>
      <c r="WB100" s="221"/>
      <c r="WC100" s="221"/>
      <c r="WD100" s="221"/>
      <c r="WE100" s="221"/>
      <c r="WF100" s="221"/>
      <c r="WG100" s="221"/>
      <c r="WH100" s="221"/>
      <c r="WI100" s="221"/>
      <c r="WJ100" s="221"/>
      <c r="WK100" s="221"/>
      <c r="WL100" s="221"/>
      <c r="WM100" s="221"/>
      <c r="WN100" s="221"/>
      <c r="WO100" s="221"/>
      <c r="WP100" s="221"/>
      <c r="WQ100" s="221"/>
      <c r="WR100" s="221"/>
      <c r="WS100" s="221"/>
      <c r="WT100" s="221"/>
      <c r="WU100" s="221"/>
      <c r="WV100" s="221"/>
      <c r="WW100" s="221"/>
      <c r="WX100" s="221"/>
      <c r="WY100" s="221"/>
      <c r="WZ100" s="221"/>
      <c r="XA100" s="221"/>
      <c r="XB100" s="221"/>
      <c r="XC100" s="221"/>
      <c r="XD100" s="221"/>
      <c r="XE100" s="221"/>
      <c r="XF100" s="221"/>
      <c r="XG100" s="221"/>
      <c r="XH100" s="221"/>
      <c r="XI100" s="221"/>
      <c r="XJ100" s="221"/>
      <c r="XK100" s="221"/>
      <c r="XL100" s="221"/>
      <c r="XM100" s="221"/>
      <c r="XN100" s="221"/>
      <c r="XO100" s="221"/>
      <c r="XP100" s="221"/>
      <c r="XQ100" s="221"/>
      <c r="XR100" s="221"/>
      <c r="XS100" s="221"/>
      <c r="XT100" s="221"/>
      <c r="XU100" s="221"/>
      <c r="XV100" s="221"/>
      <c r="XW100" s="221"/>
      <c r="XX100" s="221"/>
      <c r="XY100" s="221"/>
      <c r="XZ100" s="221"/>
      <c r="YA100" s="221"/>
      <c r="YB100" s="221"/>
      <c r="YC100" s="221"/>
      <c r="YD100" s="221"/>
      <c r="YE100" s="221"/>
      <c r="YF100" s="221"/>
      <c r="YG100" s="221"/>
      <c r="YH100" s="221"/>
      <c r="YI100" s="221"/>
      <c r="YJ100" s="221"/>
      <c r="YK100" s="221"/>
      <c r="YL100" s="221"/>
      <c r="YM100" s="221"/>
      <c r="YN100" s="221"/>
      <c r="YO100" s="221"/>
      <c r="YP100" s="221"/>
      <c r="YQ100" s="221"/>
      <c r="YR100" s="221"/>
      <c r="YS100" s="221"/>
      <c r="YT100" s="221"/>
      <c r="YU100" s="221"/>
      <c r="YV100" s="221"/>
      <c r="YW100" s="221"/>
      <c r="YX100" s="221"/>
      <c r="YY100" s="221"/>
      <c r="YZ100" s="221"/>
      <c r="ZA100" s="221"/>
      <c r="ZB100" s="221"/>
      <c r="ZC100" s="221"/>
      <c r="ZD100" s="221"/>
      <c r="ZE100" s="221"/>
      <c r="ZF100" s="221"/>
      <c r="ZG100" s="221"/>
      <c r="ZH100" s="221"/>
      <c r="ZI100" s="221"/>
      <c r="ZJ100" s="221"/>
      <c r="ZK100" s="221"/>
      <c r="ZL100" s="221"/>
      <c r="ZM100" s="221"/>
      <c r="ZN100" s="221"/>
      <c r="ZO100" s="221"/>
      <c r="ZP100" s="221"/>
      <c r="ZQ100" s="221"/>
      <c r="ZR100" s="221"/>
      <c r="ZS100" s="221"/>
      <c r="ZT100" s="221"/>
      <c r="ZU100" s="221"/>
      <c r="ZV100" s="221"/>
      <c r="ZW100" s="221"/>
      <c r="ZX100" s="221"/>
      <c r="ZY100" s="221"/>
      <c r="ZZ100" s="221"/>
      <c r="AAA100" s="221"/>
      <c r="AAB100" s="221"/>
      <c r="AAC100" s="221"/>
      <c r="AAD100" s="221"/>
      <c r="AAE100" s="221"/>
      <c r="AAF100" s="221"/>
      <c r="AAG100" s="221"/>
      <c r="AAH100" s="221"/>
      <c r="AAI100" s="221"/>
      <c r="AAJ100" s="221"/>
      <c r="AAK100" s="221"/>
      <c r="AAL100" s="221"/>
      <c r="AAM100" s="221"/>
      <c r="AAN100" s="221"/>
      <c r="AAO100" s="221"/>
      <c r="AAP100" s="221"/>
      <c r="AAQ100" s="221"/>
      <c r="AAR100" s="221"/>
      <c r="AAS100" s="221"/>
      <c r="AAT100" s="221"/>
      <c r="AAU100" s="221"/>
      <c r="AAV100" s="221"/>
      <c r="AAW100" s="221"/>
      <c r="AAX100" s="221"/>
      <c r="AAY100" s="221"/>
      <c r="AAZ100" s="221"/>
      <c r="ABA100" s="221"/>
      <c r="ABB100" s="221"/>
      <c r="ABC100" s="221"/>
      <c r="ABD100" s="221"/>
      <c r="ABE100" s="221"/>
      <c r="ABF100" s="221"/>
      <c r="ABG100" s="221"/>
      <c r="ABH100" s="221"/>
      <c r="ABI100" s="221"/>
      <c r="ABJ100" s="221"/>
      <c r="ABK100" s="221"/>
      <c r="ABL100" s="221"/>
      <c r="ABM100" s="221"/>
      <c r="ABN100" s="221"/>
      <c r="ABO100" s="221"/>
      <c r="ABP100" s="221"/>
      <c r="ABQ100" s="221"/>
      <c r="ABR100" s="221"/>
      <c r="ABS100" s="221"/>
      <c r="ABT100" s="221"/>
      <c r="ABU100" s="221"/>
      <c r="ABV100" s="221"/>
      <c r="ABW100" s="221"/>
      <c r="ABX100" s="221"/>
      <c r="ABY100" s="221"/>
      <c r="ABZ100" s="221"/>
      <c r="ACA100" s="221"/>
      <c r="ACB100" s="221"/>
      <c r="ACC100" s="221"/>
      <c r="ACD100" s="221"/>
      <c r="ACE100" s="221"/>
      <c r="ACF100" s="221"/>
      <c r="ACG100" s="221"/>
      <c r="ACH100" s="221"/>
      <c r="ACI100" s="221"/>
      <c r="ACJ100" s="221"/>
      <c r="ACK100" s="221"/>
      <c r="ACL100" s="221"/>
      <c r="ACM100" s="221"/>
      <c r="ACN100" s="221"/>
      <c r="ACO100" s="221"/>
      <c r="ACP100" s="221"/>
      <c r="ACQ100" s="221"/>
      <c r="ACR100" s="221"/>
      <c r="ACS100" s="221"/>
      <c r="ACT100" s="221"/>
      <c r="ACU100" s="221"/>
      <c r="ACV100" s="221"/>
      <c r="ACW100" s="221"/>
      <c r="ACX100" s="221"/>
      <c r="ACY100" s="221"/>
      <c r="ACZ100" s="221"/>
      <c r="ADA100" s="221"/>
      <c r="ADB100" s="221"/>
      <c r="ADC100" s="221"/>
      <c r="ADD100" s="221"/>
      <c r="ADE100" s="221"/>
      <c r="ADF100" s="221"/>
      <c r="ADG100" s="221"/>
      <c r="ADH100" s="221"/>
      <c r="ADI100" s="221"/>
      <c r="ADJ100" s="221"/>
      <c r="ADK100" s="221"/>
      <c r="ADL100" s="221"/>
      <c r="ADM100" s="221"/>
      <c r="ADN100" s="221"/>
      <c r="ADO100" s="221"/>
      <c r="ADP100" s="221"/>
      <c r="ADQ100" s="221"/>
      <c r="ADR100" s="221"/>
      <c r="ADS100" s="221"/>
      <c r="ADT100" s="221"/>
      <c r="ADU100" s="221"/>
      <c r="ADV100" s="221"/>
      <c r="ADW100" s="221"/>
      <c r="ADX100" s="221"/>
      <c r="ADY100" s="221"/>
      <c r="ADZ100" s="221"/>
      <c r="AEA100" s="221"/>
      <c r="AEB100" s="221"/>
      <c r="AEC100" s="221"/>
      <c r="AED100" s="221"/>
      <c r="AEE100" s="221"/>
      <c r="AEF100" s="221"/>
      <c r="AEG100" s="221"/>
      <c r="AEH100" s="221"/>
      <c r="AEI100" s="221"/>
      <c r="AEJ100" s="221"/>
      <c r="AEK100" s="221"/>
      <c r="AEL100" s="221"/>
      <c r="AEM100" s="221"/>
      <c r="AEN100" s="221"/>
      <c r="AEO100" s="221"/>
      <c r="AEP100" s="221"/>
      <c r="AEQ100" s="221"/>
      <c r="AER100" s="221"/>
      <c r="AES100" s="221"/>
      <c r="AET100" s="221"/>
      <c r="AEU100" s="221"/>
      <c r="AEV100" s="221"/>
      <c r="AEW100" s="221"/>
      <c r="AEX100" s="221"/>
      <c r="AEY100" s="221"/>
      <c r="AEZ100" s="221"/>
      <c r="AFA100" s="221"/>
      <c r="AFB100" s="221"/>
      <c r="AFC100" s="221"/>
      <c r="AFD100" s="221"/>
      <c r="AFE100" s="221"/>
      <c r="AFF100" s="221"/>
      <c r="AFG100" s="221"/>
      <c r="AFH100" s="221"/>
      <c r="AFI100" s="221"/>
      <c r="AFJ100" s="221"/>
      <c r="AFK100" s="221"/>
      <c r="AFL100" s="221"/>
      <c r="AFM100" s="221"/>
      <c r="AFN100" s="221"/>
      <c r="AFO100" s="221"/>
      <c r="AFP100" s="221"/>
      <c r="AFQ100" s="221"/>
      <c r="AFR100" s="221"/>
      <c r="AFS100" s="221"/>
      <c r="AFT100" s="221"/>
      <c r="AFU100" s="221"/>
      <c r="AFV100" s="221"/>
      <c r="AFW100" s="221"/>
      <c r="AFX100" s="221"/>
      <c r="AFY100" s="221"/>
      <c r="AFZ100" s="221"/>
      <c r="AGA100" s="221"/>
      <c r="AGB100" s="221"/>
      <c r="AGC100" s="221"/>
      <c r="AGD100" s="221"/>
      <c r="AGE100" s="221"/>
      <c r="AGF100" s="221"/>
      <c r="AGG100" s="221"/>
      <c r="AGH100" s="221"/>
      <c r="AGI100" s="221"/>
      <c r="AGJ100" s="221"/>
      <c r="AGK100" s="221"/>
      <c r="AGL100" s="221"/>
      <c r="AGM100" s="221"/>
      <c r="AGN100" s="221"/>
      <c r="AGO100" s="221"/>
      <c r="AGP100" s="221"/>
      <c r="AGQ100" s="221"/>
      <c r="AGR100" s="221"/>
      <c r="AGS100" s="221"/>
      <c r="AGT100" s="221"/>
      <c r="AGU100" s="221"/>
      <c r="AGV100" s="221"/>
      <c r="AGW100" s="221"/>
      <c r="AGX100" s="221"/>
      <c r="AGY100" s="221"/>
      <c r="AGZ100" s="221"/>
      <c r="AHA100" s="221"/>
      <c r="AHB100" s="221"/>
      <c r="AHC100" s="221"/>
      <c r="AHD100" s="221"/>
      <c r="AHE100" s="221"/>
      <c r="AHF100" s="221"/>
      <c r="AHG100" s="221"/>
      <c r="AHH100" s="221"/>
      <c r="AHI100" s="221"/>
      <c r="AHJ100" s="221"/>
      <c r="AHK100" s="221"/>
      <c r="AHL100" s="221"/>
      <c r="AHM100" s="221"/>
      <c r="AHN100" s="221"/>
      <c r="AHO100" s="221"/>
      <c r="AHP100" s="221"/>
      <c r="AHQ100" s="221"/>
      <c r="AHR100" s="221"/>
      <c r="AHS100" s="221"/>
      <c r="AHT100" s="221"/>
      <c r="AHU100" s="221"/>
      <c r="AHV100" s="221"/>
      <c r="AHW100" s="221"/>
      <c r="AHX100" s="221"/>
      <c r="AHY100" s="221"/>
      <c r="AHZ100" s="221"/>
      <c r="AIA100" s="221"/>
      <c r="AIB100" s="221"/>
      <c r="AIC100" s="221"/>
      <c r="AID100" s="221"/>
      <c r="AIE100" s="221"/>
      <c r="AIF100" s="221"/>
      <c r="AIG100" s="221"/>
      <c r="AIH100" s="221"/>
      <c r="AII100" s="221"/>
      <c r="AIJ100" s="221"/>
      <c r="AIK100" s="221"/>
      <c r="AIL100" s="221"/>
      <c r="AIM100" s="221"/>
      <c r="AIN100" s="221"/>
      <c r="AIO100" s="221"/>
      <c r="AIP100" s="221"/>
      <c r="AIQ100" s="221"/>
      <c r="AIR100" s="221"/>
      <c r="AIS100" s="221"/>
      <c r="AIT100" s="221"/>
      <c r="AIU100" s="221"/>
      <c r="AIV100" s="221"/>
      <c r="AIW100" s="221"/>
      <c r="AIX100" s="221"/>
      <c r="AIY100" s="221"/>
      <c r="AIZ100" s="221"/>
      <c r="AJA100" s="221"/>
      <c r="AJB100" s="221"/>
      <c r="AJC100" s="221"/>
      <c r="AJD100" s="221"/>
      <c r="AJE100" s="221"/>
      <c r="AJF100" s="221"/>
      <c r="AJG100" s="221"/>
      <c r="AJH100" s="221"/>
      <c r="AJI100" s="221"/>
      <c r="AJJ100" s="221"/>
      <c r="AJK100" s="221"/>
      <c r="AJL100" s="221"/>
      <c r="AJM100" s="221"/>
      <c r="AJN100" s="221"/>
      <c r="AJO100" s="221"/>
      <c r="AJP100" s="221"/>
      <c r="AJQ100" s="221"/>
      <c r="AJR100" s="221"/>
      <c r="AJS100" s="221"/>
      <c r="AJT100" s="221"/>
      <c r="AJU100" s="221"/>
      <c r="AJV100" s="221"/>
      <c r="AJW100" s="221"/>
      <c r="AJX100" s="221"/>
      <c r="AJY100" s="221"/>
      <c r="AJZ100" s="221"/>
      <c r="AKA100" s="221"/>
      <c r="AKB100" s="221"/>
      <c r="AKC100" s="221"/>
      <c r="AKD100" s="221"/>
      <c r="AKE100" s="221"/>
      <c r="AKF100" s="221"/>
      <c r="AKG100" s="221"/>
      <c r="AKH100" s="221"/>
      <c r="AKI100" s="221"/>
      <c r="AKJ100" s="221"/>
      <c r="AKK100" s="221"/>
      <c r="AKL100" s="221"/>
      <c r="AKM100" s="221"/>
      <c r="AKN100" s="221"/>
      <c r="AKO100" s="221"/>
      <c r="AKP100" s="221"/>
      <c r="AKQ100" s="221"/>
      <c r="AKR100" s="221"/>
      <c r="AKS100" s="221"/>
      <c r="AKT100" s="221"/>
      <c r="AKU100" s="221"/>
      <c r="AKV100" s="221"/>
      <c r="AKW100" s="221"/>
      <c r="AKX100" s="221"/>
      <c r="AKY100" s="221"/>
      <c r="AKZ100" s="221"/>
      <c r="ALA100" s="221"/>
      <c r="ALB100" s="221"/>
      <c r="ALC100" s="221"/>
      <c r="ALD100" s="221"/>
      <c r="ALE100" s="221"/>
      <c r="ALF100" s="221"/>
      <c r="ALG100" s="221"/>
      <c r="ALH100" s="221"/>
      <c r="ALI100" s="221"/>
      <c r="ALJ100" s="221"/>
      <c r="ALK100" s="221"/>
      <c r="ALL100" s="221"/>
      <c r="ALM100" s="221"/>
      <c r="ALN100" s="221"/>
      <c r="ALO100" s="221"/>
      <c r="ALP100" s="221"/>
      <c r="ALQ100" s="221"/>
      <c r="ALR100" s="221"/>
      <c r="ALS100" s="221"/>
      <c r="ALT100" s="221"/>
      <c r="ALU100" s="221"/>
      <c r="ALV100" s="221"/>
      <c r="ALW100" s="221"/>
      <c r="ALX100" s="221"/>
      <c r="ALY100" s="221"/>
      <c r="ALZ100" s="221"/>
      <c r="AMA100" s="221"/>
      <c r="AMB100" s="221"/>
      <c r="AMC100" s="221"/>
      <c r="AMD100" s="221"/>
      <c r="AME100" s="221"/>
      <c r="AMF100" s="221"/>
      <c r="AMG100" s="221"/>
      <c r="AMH100" s="221"/>
      <c r="AMI100" s="221"/>
      <c r="AMJ100" s="221"/>
      <c r="AMK100" s="221"/>
    </row>
    <row r="101" spans="1:1025" s="225" customFormat="1" x14ac:dyDescent="0.25">
      <c r="A101" s="221" t="s">
        <v>271</v>
      </c>
      <c r="B101" s="221" t="s">
        <v>287</v>
      </c>
      <c r="C101" s="227" t="str">
        <f>'common foods'!$D$135</f>
        <v>03058</v>
      </c>
      <c r="D101" s="223">
        <v>1504</v>
      </c>
      <c r="E101" s="223">
        <v>19.7</v>
      </c>
      <c r="F101" s="223">
        <v>10.4</v>
      </c>
      <c r="G101" s="223">
        <v>40</v>
      </c>
      <c r="H101" s="223">
        <v>14.1</v>
      </c>
      <c r="I101" s="223">
        <v>1.7</v>
      </c>
      <c r="J101" s="223">
        <v>5.8</v>
      </c>
      <c r="K101" s="223">
        <v>423</v>
      </c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1"/>
      <c r="AD101" s="221"/>
      <c r="AE101" s="221"/>
      <c r="AF101" s="221"/>
      <c r="AG101" s="221"/>
      <c r="AH101" s="221"/>
      <c r="AI101" s="221"/>
      <c r="AJ101" s="221"/>
      <c r="AK101" s="221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1"/>
      <c r="AX101" s="221"/>
      <c r="AY101" s="221"/>
      <c r="AZ101" s="221"/>
      <c r="BA101" s="221"/>
      <c r="BB101" s="221"/>
      <c r="BC101" s="221"/>
      <c r="BD101" s="221"/>
      <c r="BE101" s="221"/>
      <c r="BF101" s="221"/>
      <c r="BG101" s="221"/>
      <c r="BH101" s="221"/>
      <c r="BI101" s="221"/>
      <c r="BJ101" s="221"/>
      <c r="BK101" s="221"/>
      <c r="BL101" s="221"/>
      <c r="BM101" s="221"/>
      <c r="BN101" s="221"/>
      <c r="BO101" s="221"/>
      <c r="BP101" s="221"/>
      <c r="BQ101" s="221"/>
      <c r="BR101" s="221"/>
      <c r="BS101" s="221"/>
      <c r="BT101" s="221"/>
      <c r="BU101" s="221"/>
      <c r="BV101" s="221"/>
      <c r="BW101" s="221"/>
      <c r="BX101" s="221"/>
      <c r="BY101" s="221"/>
      <c r="BZ101" s="221"/>
      <c r="CA101" s="221"/>
      <c r="CB101" s="221"/>
      <c r="CC101" s="221"/>
      <c r="CD101" s="221"/>
      <c r="CE101" s="221"/>
      <c r="CF101" s="221"/>
      <c r="CG101" s="221"/>
      <c r="CH101" s="221"/>
      <c r="CI101" s="221"/>
      <c r="CJ101" s="221"/>
      <c r="CK101" s="221"/>
      <c r="CL101" s="221"/>
      <c r="CM101" s="221"/>
      <c r="CN101" s="221"/>
      <c r="CO101" s="221"/>
      <c r="CP101" s="221"/>
      <c r="CQ101" s="221"/>
      <c r="CR101" s="221"/>
      <c r="CS101" s="221"/>
      <c r="CT101" s="221"/>
      <c r="CU101" s="221"/>
      <c r="CV101" s="221"/>
      <c r="CW101" s="221"/>
      <c r="CX101" s="221"/>
      <c r="CY101" s="221"/>
      <c r="CZ101" s="221"/>
      <c r="DA101" s="221"/>
      <c r="DB101" s="221"/>
      <c r="DC101" s="221"/>
      <c r="DD101" s="221"/>
      <c r="DE101" s="221"/>
      <c r="DF101" s="221"/>
      <c r="DG101" s="221"/>
      <c r="DH101" s="221"/>
      <c r="DI101" s="221"/>
      <c r="DJ101" s="221"/>
      <c r="DK101" s="221"/>
      <c r="DL101" s="221"/>
      <c r="DM101" s="221"/>
      <c r="DN101" s="221"/>
      <c r="DO101" s="221"/>
      <c r="DP101" s="221"/>
      <c r="DQ101" s="221"/>
      <c r="DR101" s="221"/>
      <c r="DS101" s="221"/>
      <c r="DT101" s="221"/>
      <c r="DU101" s="221"/>
      <c r="DV101" s="221"/>
      <c r="DW101" s="221"/>
      <c r="DX101" s="221"/>
      <c r="DY101" s="221"/>
      <c r="DZ101" s="221"/>
      <c r="EA101" s="221"/>
      <c r="EB101" s="221"/>
      <c r="EC101" s="221"/>
      <c r="ED101" s="221"/>
      <c r="EE101" s="221"/>
      <c r="EF101" s="221"/>
      <c r="EG101" s="221"/>
      <c r="EH101" s="221"/>
      <c r="EI101" s="221"/>
      <c r="EJ101" s="221"/>
      <c r="EK101" s="221"/>
      <c r="EL101" s="221"/>
      <c r="EM101" s="221"/>
      <c r="EN101" s="221"/>
      <c r="EO101" s="221"/>
      <c r="EP101" s="221"/>
      <c r="EQ101" s="221"/>
      <c r="ER101" s="221"/>
      <c r="ES101" s="221"/>
      <c r="ET101" s="221"/>
      <c r="EU101" s="221"/>
      <c r="EV101" s="221"/>
      <c r="EW101" s="221"/>
      <c r="EX101" s="221"/>
      <c r="EY101" s="221"/>
      <c r="EZ101" s="221"/>
      <c r="FA101" s="221"/>
      <c r="FB101" s="221"/>
      <c r="FC101" s="221"/>
      <c r="FD101" s="221"/>
      <c r="FE101" s="221"/>
      <c r="FF101" s="221"/>
      <c r="FG101" s="221"/>
      <c r="FH101" s="221"/>
      <c r="FI101" s="221"/>
      <c r="FJ101" s="221"/>
      <c r="FK101" s="221"/>
      <c r="FL101" s="221"/>
      <c r="FM101" s="221"/>
      <c r="FN101" s="221"/>
      <c r="FO101" s="221"/>
      <c r="FP101" s="221"/>
      <c r="FQ101" s="221"/>
      <c r="FR101" s="221"/>
      <c r="FS101" s="221"/>
      <c r="FT101" s="221"/>
      <c r="FU101" s="221"/>
      <c r="FV101" s="221"/>
      <c r="FW101" s="221"/>
      <c r="FX101" s="221"/>
      <c r="FY101" s="221"/>
      <c r="FZ101" s="221"/>
      <c r="GA101" s="221"/>
      <c r="GB101" s="221"/>
      <c r="GC101" s="221"/>
      <c r="GD101" s="221"/>
      <c r="GE101" s="221"/>
      <c r="GF101" s="221"/>
      <c r="GG101" s="221"/>
      <c r="GH101" s="221"/>
      <c r="GI101" s="221"/>
      <c r="GJ101" s="221"/>
      <c r="GK101" s="221"/>
      <c r="GL101" s="221"/>
      <c r="GM101" s="221"/>
      <c r="GN101" s="221"/>
      <c r="GO101" s="221"/>
      <c r="GP101" s="221"/>
      <c r="GQ101" s="221"/>
      <c r="GR101" s="221"/>
      <c r="GS101" s="221"/>
      <c r="GT101" s="221"/>
      <c r="GU101" s="221"/>
      <c r="GV101" s="221"/>
      <c r="GW101" s="221"/>
      <c r="GX101" s="221"/>
      <c r="GY101" s="221"/>
      <c r="GZ101" s="221"/>
      <c r="HA101" s="221"/>
      <c r="HB101" s="221"/>
      <c r="HC101" s="221"/>
      <c r="HD101" s="221"/>
      <c r="HE101" s="221"/>
      <c r="HF101" s="221"/>
      <c r="HG101" s="221"/>
      <c r="HH101" s="221"/>
      <c r="HI101" s="221"/>
      <c r="HJ101" s="221"/>
      <c r="HK101" s="221"/>
      <c r="HL101" s="221"/>
      <c r="HM101" s="221"/>
      <c r="HN101" s="221"/>
      <c r="HO101" s="221"/>
      <c r="HP101" s="221"/>
      <c r="HQ101" s="221"/>
      <c r="HR101" s="221"/>
      <c r="HS101" s="221"/>
      <c r="HT101" s="221"/>
      <c r="HU101" s="221"/>
      <c r="HV101" s="221"/>
      <c r="HW101" s="221"/>
      <c r="HX101" s="221"/>
      <c r="HY101" s="221"/>
      <c r="HZ101" s="221"/>
      <c r="IA101" s="221"/>
      <c r="IB101" s="221"/>
      <c r="IC101" s="221"/>
      <c r="ID101" s="221"/>
      <c r="IE101" s="221"/>
      <c r="IF101" s="221"/>
      <c r="IG101" s="221"/>
      <c r="IH101" s="221"/>
      <c r="II101" s="221"/>
      <c r="IJ101" s="221"/>
      <c r="IK101" s="221"/>
      <c r="IL101" s="221"/>
      <c r="IM101" s="221"/>
      <c r="IN101" s="221"/>
      <c r="IO101" s="221"/>
      <c r="IP101" s="221"/>
      <c r="IQ101" s="221"/>
      <c r="IR101" s="221"/>
      <c r="IS101" s="221"/>
      <c r="IT101" s="221"/>
      <c r="IU101" s="221"/>
      <c r="IV101" s="221"/>
      <c r="IW101" s="221"/>
      <c r="IX101" s="221"/>
      <c r="IY101" s="221"/>
      <c r="IZ101" s="221"/>
      <c r="JA101" s="221"/>
      <c r="JB101" s="221"/>
      <c r="JC101" s="221"/>
      <c r="JD101" s="221"/>
      <c r="JE101" s="221"/>
      <c r="JF101" s="221"/>
      <c r="JG101" s="221"/>
      <c r="JH101" s="221"/>
      <c r="JI101" s="221"/>
      <c r="JJ101" s="221"/>
      <c r="JK101" s="221"/>
      <c r="JL101" s="221"/>
      <c r="JM101" s="221"/>
      <c r="JN101" s="221"/>
      <c r="JO101" s="221"/>
      <c r="JP101" s="221"/>
      <c r="JQ101" s="221"/>
      <c r="JR101" s="221"/>
      <c r="JS101" s="221"/>
      <c r="JT101" s="221"/>
      <c r="JU101" s="221"/>
      <c r="JV101" s="221"/>
      <c r="JW101" s="221"/>
      <c r="JX101" s="221"/>
      <c r="JY101" s="221"/>
      <c r="JZ101" s="221"/>
      <c r="KA101" s="221"/>
      <c r="KB101" s="221"/>
      <c r="KC101" s="221"/>
      <c r="KD101" s="221"/>
      <c r="KE101" s="221"/>
      <c r="KF101" s="221"/>
      <c r="KG101" s="221"/>
      <c r="KH101" s="221"/>
      <c r="KI101" s="221"/>
      <c r="KJ101" s="221"/>
      <c r="KK101" s="221"/>
      <c r="KL101" s="221"/>
      <c r="KM101" s="221"/>
      <c r="KN101" s="221"/>
      <c r="KO101" s="221"/>
      <c r="KP101" s="221"/>
      <c r="KQ101" s="221"/>
      <c r="KR101" s="221"/>
      <c r="KS101" s="221"/>
      <c r="KT101" s="221"/>
      <c r="KU101" s="221"/>
      <c r="KV101" s="221"/>
      <c r="KW101" s="221"/>
      <c r="KX101" s="221"/>
      <c r="KY101" s="221"/>
      <c r="KZ101" s="221"/>
      <c r="LA101" s="221"/>
      <c r="LB101" s="221"/>
      <c r="LC101" s="221"/>
      <c r="LD101" s="221"/>
      <c r="LE101" s="221"/>
      <c r="LF101" s="221"/>
      <c r="LG101" s="221"/>
      <c r="LH101" s="221"/>
      <c r="LI101" s="221"/>
      <c r="LJ101" s="221"/>
      <c r="LK101" s="221"/>
      <c r="LL101" s="221"/>
      <c r="LM101" s="221"/>
      <c r="LN101" s="221"/>
      <c r="LO101" s="221"/>
      <c r="LP101" s="221"/>
      <c r="LQ101" s="221"/>
      <c r="LR101" s="221"/>
      <c r="LS101" s="221"/>
      <c r="LT101" s="221"/>
      <c r="LU101" s="221"/>
      <c r="LV101" s="221"/>
      <c r="LW101" s="221"/>
      <c r="LX101" s="221"/>
      <c r="LY101" s="221"/>
      <c r="LZ101" s="221"/>
      <c r="MA101" s="221"/>
      <c r="MB101" s="221"/>
      <c r="MC101" s="221"/>
      <c r="MD101" s="221"/>
      <c r="ME101" s="221"/>
      <c r="MF101" s="221"/>
      <c r="MG101" s="221"/>
      <c r="MH101" s="221"/>
      <c r="MI101" s="221"/>
      <c r="MJ101" s="221"/>
      <c r="MK101" s="221"/>
      <c r="ML101" s="221"/>
      <c r="MM101" s="221"/>
      <c r="MN101" s="221"/>
      <c r="MO101" s="221"/>
      <c r="MP101" s="221"/>
      <c r="MQ101" s="221"/>
      <c r="MR101" s="221"/>
      <c r="MS101" s="221"/>
      <c r="MT101" s="221"/>
      <c r="MU101" s="221"/>
      <c r="MV101" s="221"/>
      <c r="MW101" s="221"/>
      <c r="MX101" s="221"/>
      <c r="MY101" s="221"/>
      <c r="MZ101" s="221"/>
      <c r="NA101" s="221"/>
      <c r="NB101" s="221"/>
      <c r="NC101" s="221"/>
      <c r="ND101" s="221"/>
      <c r="NE101" s="221"/>
      <c r="NF101" s="221"/>
      <c r="NG101" s="221"/>
      <c r="NH101" s="221"/>
      <c r="NI101" s="221"/>
      <c r="NJ101" s="221"/>
      <c r="NK101" s="221"/>
      <c r="NL101" s="221"/>
      <c r="NM101" s="221"/>
      <c r="NN101" s="221"/>
      <c r="NO101" s="221"/>
      <c r="NP101" s="221"/>
      <c r="NQ101" s="221"/>
      <c r="NR101" s="221"/>
      <c r="NS101" s="221"/>
      <c r="NT101" s="221"/>
      <c r="NU101" s="221"/>
      <c r="NV101" s="221"/>
      <c r="NW101" s="221"/>
      <c r="NX101" s="221"/>
      <c r="NY101" s="221"/>
      <c r="NZ101" s="221"/>
      <c r="OA101" s="221"/>
      <c r="OB101" s="221"/>
      <c r="OC101" s="221"/>
      <c r="OD101" s="221"/>
      <c r="OE101" s="221"/>
      <c r="OF101" s="221"/>
      <c r="OG101" s="221"/>
      <c r="OH101" s="221"/>
      <c r="OI101" s="221"/>
      <c r="OJ101" s="221"/>
      <c r="OK101" s="221"/>
      <c r="OL101" s="221"/>
      <c r="OM101" s="221"/>
      <c r="ON101" s="221"/>
      <c r="OO101" s="221"/>
      <c r="OP101" s="221"/>
      <c r="OQ101" s="221"/>
      <c r="OR101" s="221"/>
      <c r="OS101" s="221"/>
      <c r="OT101" s="221"/>
      <c r="OU101" s="221"/>
      <c r="OV101" s="221"/>
      <c r="OW101" s="221"/>
      <c r="OX101" s="221"/>
      <c r="OY101" s="221"/>
      <c r="OZ101" s="221"/>
      <c r="PA101" s="221"/>
      <c r="PB101" s="221"/>
      <c r="PC101" s="221"/>
      <c r="PD101" s="221"/>
      <c r="PE101" s="221"/>
      <c r="PF101" s="221"/>
      <c r="PG101" s="221"/>
      <c r="PH101" s="221"/>
      <c r="PI101" s="221"/>
      <c r="PJ101" s="221"/>
      <c r="PK101" s="221"/>
      <c r="PL101" s="221"/>
      <c r="PM101" s="221"/>
      <c r="PN101" s="221"/>
      <c r="PO101" s="221"/>
      <c r="PP101" s="221"/>
      <c r="PQ101" s="221"/>
      <c r="PR101" s="221"/>
      <c r="PS101" s="221"/>
      <c r="PT101" s="221"/>
      <c r="PU101" s="221"/>
      <c r="PV101" s="221"/>
      <c r="PW101" s="221"/>
      <c r="PX101" s="221"/>
      <c r="PY101" s="221"/>
      <c r="PZ101" s="221"/>
      <c r="QA101" s="221"/>
      <c r="QB101" s="221"/>
      <c r="QC101" s="221"/>
      <c r="QD101" s="221"/>
      <c r="QE101" s="221"/>
      <c r="QF101" s="221"/>
      <c r="QG101" s="221"/>
      <c r="QH101" s="221"/>
      <c r="QI101" s="221"/>
      <c r="QJ101" s="221"/>
      <c r="QK101" s="221"/>
      <c r="QL101" s="221"/>
      <c r="QM101" s="221"/>
      <c r="QN101" s="221"/>
      <c r="QO101" s="221"/>
      <c r="QP101" s="221"/>
      <c r="QQ101" s="221"/>
      <c r="QR101" s="221"/>
      <c r="QS101" s="221"/>
      <c r="QT101" s="221"/>
      <c r="QU101" s="221"/>
      <c r="QV101" s="221"/>
      <c r="QW101" s="221"/>
      <c r="QX101" s="221"/>
      <c r="QY101" s="221"/>
      <c r="QZ101" s="221"/>
      <c r="RA101" s="221"/>
      <c r="RB101" s="221"/>
      <c r="RC101" s="221"/>
      <c r="RD101" s="221"/>
      <c r="RE101" s="221"/>
      <c r="RF101" s="221"/>
      <c r="RG101" s="221"/>
      <c r="RH101" s="221"/>
      <c r="RI101" s="221"/>
      <c r="RJ101" s="221"/>
      <c r="RK101" s="221"/>
      <c r="RL101" s="221"/>
      <c r="RM101" s="221"/>
      <c r="RN101" s="221"/>
      <c r="RO101" s="221"/>
      <c r="RP101" s="221"/>
      <c r="RQ101" s="221"/>
      <c r="RR101" s="221"/>
      <c r="RS101" s="221"/>
      <c r="RT101" s="221"/>
      <c r="RU101" s="221"/>
      <c r="RV101" s="221"/>
      <c r="RW101" s="221"/>
      <c r="RX101" s="221"/>
      <c r="RY101" s="221"/>
      <c r="RZ101" s="221"/>
      <c r="SA101" s="221"/>
      <c r="SB101" s="221"/>
      <c r="SC101" s="221"/>
      <c r="SD101" s="221"/>
      <c r="SE101" s="221"/>
      <c r="SF101" s="221"/>
      <c r="SG101" s="221"/>
      <c r="SH101" s="221"/>
      <c r="SI101" s="221"/>
      <c r="SJ101" s="221"/>
      <c r="SK101" s="221"/>
      <c r="SL101" s="221"/>
      <c r="SM101" s="221"/>
      <c r="SN101" s="221"/>
      <c r="SO101" s="221"/>
      <c r="SP101" s="221"/>
      <c r="SQ101" s="221"/>
      <c r="SR101" s="221"/>
      <c r="SS101" s="221"/>
      <c r="ST101" s="221"/>
      <c r="SU101" s="221"/>
      <c r="SV101" s="221"/>
      <c r="SW101" s="221"/>
      <c r="SX101" s="221"/>
      <c r="SY101" s="221"/>
      <c r="SZ101" s="221"/>
      <c r="TA101" s="221"/>
      <c r="TB101" s="221"/>
      <c r="TC101" s="221"/>
      <c r="TD101" s="221"/>
      <c r="TE101" s="221"/>
      <c r="TF101" s="221"/>
      <c r="TG101" s="221"/>
      <c r="TH101" s="221"/>
      <c r="TI101" s="221"/>
      <c r="TJ101" s="221"/>
      <c r="TK101" s="221"/>
      <c r="TL101" s="221"/>
      <c r="TM101" s="221"/>
      <c r="TN101" s="221"/>
      <c r="TO101" s="221"/>
      <c r="TP101" s="221"/>
      <c r="TQ101" s="221"/>
      <c r="TR101" s="221"/>
      <c r="TS101" s="221"/>
      <c r="TT101" s="221"/>
      <c r="TU101" s="221"/>
      <c r="TV101" s="221"/>
      <c r="TW101" s="221"/>
      <c r="TX101" s="221"/>
      <c r="TY101" s="221"/>
      <c r="TZ101" s="221"/>
      <c r="UA101" s="221"/>
      <c r="UB101" s="221"/>
      <c r="UC101" s="221"/>
      <c r="UD101" s="221"/>
      <c r="UE101" s="221"/>
      <c r="UF101" s="221"/>
      <c r="UG101" s="221"/>
      <c r="UH101" s="221"/>
      <c r="UI101" s="221"/>
      <c r="UJ101" s="221"/>
      <c r="UK101" s="221"/>
      <c r="UL101" s="221"/>
      <c r="UM101" s="221"/>
      <c r="UN101" s="221"/>
      <c r="UO101" s="221"/>
      <c r="UP101" s="221"/>
      <c r="UQ101" s="221"/>
      <c r="UR101" s="221"/>
      <c r="US101" s="221"/>
      <c r="UT101" s="221"/>
      <c r="UU101" s="221"/>
      <c r="UV101" s="221"/>
      <c r="UW101" s="221"/>
      <c r="UX101" s="221"/>
      <c r="UY101" s="221"/>
      <c r="UZ101" s="221"/>
      <c r="VA101" s="221"/>
      <c r="VB101" s="221"/>
      <c r="VC101" s="221"/>
      <c r="VD101" s="221"/>
      <c r="VE101" s="221"/>
      <c r="VF101" s="221"/>
      <c r="VG101" s="221"/>
      <c r="VH101" s="221"/>
      <c r="VI101" s="221"/>
      <c r="VJ101" s="221"/>
      <c r="VK101" s="221"/>
      <c r="VL101" s="221"/>
      <c r="VM101" s="221"/>
      <c r="VN101" s="221"/>
      <c r="VO101" s="221"/>
      <c r="VP101" s="221"/>
      <c r="VQ101" s="221"/>
      <c r="VR101" s="221"/>
      <c r="VS101" s="221"/>
      <c r="VT101" s="221"/>
      <c r="VU101" s="221"/>
      <c r="VV101" s="221"/>
      <c r="VW101" s="221"/>
      <c r="VX101" s="221"/>
      <c r="VY101" s="221"/>
      <c r="VZ101" s="221"/>
      <c r="WA101" s="221"/>
      <c r="WB101" s="221"/>
      <c r="WC101" s="221"/>
      <c r="WD101" s="221"/>
      <c r="WE101" s="221"/>
      <c r="WF101" s="221"/>
      <c r="WG101" s="221"/>
      <c r="WH101" s="221"/>
      <c r="WI101" s="221"/>
      <c r="WJ101" s="221"/>
      <c r="WK101" s="221"/>
      <c r="WL101" s="221"/>
      <c r="WM101" s="221"/>
      <c r="WN101" s="221"/>
      <c r="WO101" s="221"/>
      <c r="WP101" s="221"/>
      <c r="WQ101" s="221"/>
      <c r="WR101" s="221"/>
      <c r="WS101" s="221"/>
      <c r="WT101" s="221"/>
      <c r="WU101" s="221"/>
      <c r="WV101" s="221"/>
      <c r="WW101" s="221"/>
      <c r="WX101" s="221"/>
      <c r="WY101" s="221"/>
      <c r="WZ101" s="221"/>
      <c r="XA101" s="221"/>
      <c r="XB101" s="221"/>
      <c r="XC101" s="221"/>
      <c r="XD101" s="221"/>
      <c r="XE101" s="221"/>
      <c r="XF101" s="221"/>
      <c r="XG101" s="221"/>
      <c r="XH101" s="221"/>
      <c r="XI101" s="221"/>
      <c r="XJ101" s="221"/>
      <c r="XK101" s="221"/>
      <c r="XL101" s="221"/>
      <c r="XM101" s="221"/>
      <c r="XN101" s="221"/>
      <c r="XO101" s="221"/>
      <c r="XP101" s="221"/>
      <c r="XQ101" s="221"/>
      <c r="XR101" s="221"/>
      <c r="XS101" s="221"/>
      <c r="XT101" s="221"/>
      <c r="XU101" s="221"/>
      <c r="XV101" s="221"/>
      <c r="XW101" s="221"/>
      <c r="XX101" s="221"/>
      <c r="XY101" s="221"/>
      <c r="XZ101" s="221"/>
      <c r="YA101" s="221"/>
      <c r="YB101" s="221"/>
      <c r="YC101" s="221"/>
      <c r="YD101" s="221"/>
      <c r="YE101" s="221"/>
      <c r="YF101" s="221"/>
      <c r="YG101" s="221"/>
      <c r="YH101" s="221"/>
      <c r="YI101" s="221"/>
      <c r="YJ101" s="221"/>
      <c r="YK101" s="221"/>
      <c r="YL101" s="221"/>
      <c r="YM101" s="221"/>
      <c r="YN101" s="221"/>
      <c r="YO101" s="221"/>
      <c r="YP101" s="221"/>
      <c r="YQ101" s="221"/>
      <c r="YR101" s="221"/>
      <c r="YS101" s="221"/>
      <c r="YT101" s="221"/>
      <c r="YU101" s="221"/>
      <c r="YV101" s="221"/>
      <c r="YW101" s="221"/>
      <c r="YX101" s="221"/>
      <c r="YY101" s="221"/>
      <c r="YZ101" s="221"/>
      <c r="ZA101" s="221"/>
      <c r="ZB101" s="221"/>
      <c r="ZC101" s="221"/>
      <c r="ZD101" s="221"/>
      <c r="ZE101" s="221"/>
      <c r="ZF101" s="221"/>
      <c r="ZG101" s="221"/>
      <c r="ZH101" s="221"/>
      <c r="ZI101" s="221"/>
      <c r="ZJ101" s="221"/>
      <c r="ZK101" s="221"/>
      <c r="ZL101" s="221"/>
      <c r="ZM101" s="221"/>
      <c r="ZN101" s="221"/>
      <c r="ZO101" s="221"/>
      <c r="ZP101" s="221"/>
      <c r="ZQ101" s="221"/>
      <c r="ZR101" s="221"/>
      <c r="ZS101" s="221"/>
      <c r="ZT101" s="221"/>
      <c r="ZU101" s="221"/>
      <c r="ZV101" s="221"/>
      <c r="ZW101" s="221"/>
      <c r="ZX101" s="221"/>
      <c r="ZY101" s="221"/>
      <c r="ZZ101" s="221"/>
      <c r="AAA101" s="221"/>
      <c r="AAB101" s="221"/>
      <c r="AAC101" s="221"/>
      <c r="AAD101" s="221"/>
      <c r="AAE101" s="221"/>
      <c r="AAF101" s="221"/>
      <c r="AAG101" s="221"/>
      <c r="AAH101" s="221"/>
      <c r="AAI101" s="221"/>
      <c r="AAJ101" s="221"/>
      <c r="AAK101" s="221"/>
      <c r="AAL101" s="221"/>
      <c r="AAM101" s="221"/>
      <c r="AAN101" s="221"/>
      <c r="AAO101" s="221"/>
      <c r="AAP101" s="221"/>
      <c r="AAQ101" s="221"/>
      <c r="AAR101" s="221"/>
      <c r="AAS101" s="221"/>
      <c r="AAT101" s="221"/>
      <c r="AAU101" s="221"/>
      <c r="AAV101" s="221"/>
      <c r="AAW101" s="221"/>
      <c r="AAX101" s="221"/>
      <c r="AAY101" s="221"/>
      <c r="AAZ101" s="221"/>
      <c r="ABA101" s="221"/>
      <c r="ABB101" s="221"/>
      <c r="ABC101" s="221"/>
      <c r="ABD101" s="221"/>
      <c r="ABE101" s="221"/>
      <c r="ABF101" s="221"/>
      <c r="ABG101" s="221"/>
      <c r="ABH101" s="221"/>
      <c r="ABI101" s="221"/>
      <c r="ABJ101" s="221"/>
      <c r="ABK101" s="221"/>
      <c r="ABL101" s="221"/>
      <c r="ABM101" s="221"/>
      <c r="ABN101" s="221"/>
      <c r="ABO101" s="221"/>
      <c r="ABP101" s="221"/>
      <c r="ABQ101" s="221"/>
      <c r="ABR101" s="221"/>
      <c r="ABS101" s="221"/>
      <c r="ABT101" s="221"/>
      <c r="ABU101" s="221"/>
      <c r="ABV101" s="221"/>
      <c r="ABW101" s="221"/>
      <c r="ABX101" s="221"/>
      <c r="ABY101" s="221"/>
      <c r="ABZ101" s="221"/>
      <c r="ACA101" s="221"/>
      <c r="ACB101" s="221"/>
      <c r="ACC101" s="221"/>
      <c r="ACD101" s="221"/>
      <c r="ACE101" s="221"/>
      <c r="ACF101" s="221"/>
      <c r="ACG101" s="221"/>
      <c r="ACH101" s="221"/>
      <c r="ACI101" s="221"/>
      <c r="ACJ101" s="221"/>
      <c r="ACK101" s="221"/>
      <c r="ACL101" s="221"/>
      <c r="ACM101" s="221"/>
      <c r="ACN101" s="221"/>
      <c r="ACO101" s="221"/>
      <c r="ACP101" s="221"/>
      <c r="ACQ101" s="221"/>
      <c r="ACR101" s="221"/>
      <c r="ACS101" s="221"/>
      <c r="ACT101" s="221"/>
      <c r="ACU101" s="221"/>
      <c r="ACV101" s="221"/>
      <c r="ACW101" s="221"/>
      <c r="ACX101" s="221"/>
      <c r="ACY101" s="221"/>
      <c r="ACZ101" s="221"/>
      <c r="ADA101" s="221"/>
      <c r="ADB101" s="221"/>
      <c r="ADC101" s="221"/>
      <c r="ADD101" s="221"/>
      <c r="ADE101" s="221"/>
      <c r="ADF101" s="221"/>
      <c r="ADG101" s="221"/>
      <c r="ADH101" s="221"/>
      <c r="ADI101" s="221"/>
      <c r="ADJ101" s="221"/>
      <c r="ADK101" s="221"/>
      <c r="ADL101" s="221"/>
      <c r="ADM101" s="221"/>
      <c r="ADN101" s="221"/>
      <c r="ADO101" s="221"/>
      <c r="ADP101" s="221"/>
      <c r="ADQ101" s="221"/>
      <c r="ADR101" s="221"/>
      <c r="ADS101" s="221"/>
      <c r="ADT101" s="221"/>
      <c r="ADU101" s="221"/>
      <c r="ADV101" s="221"/>
      <c r="ADW101" s="221"/>
      <c r="ADX101" s="221"/>
      <c r="ADY101" s="221"/>
      <c r="ADZ101" s="221"/>
      <c r="AEA101" s="221"/>
      <c r="AEB101" s="221"/>
      <c r="AEC101" s="221"/>
      <c r="AED101" s="221"/>
      <c r="AEE101" s="221"/>
      <c r="AEF101" s="221"/>
      <c r="AEG101" s="221"/>
      <c r="AEH101" s="221"/>
      <c r="AEI101" s="221"/>
      <c r="AEJ101" s="221"/>
      <c r="AEK101" s="221"/>
      <c r="AEL101" s="221"/>
      <c r="AEM101" s="221"/>
      <c r="AEN101" s="221"/>
      <c r="AEO101" s="221"/>
      <c r="AEP101" s="221"/>
      <c r="AEQ101" s="221"/>
      <c r="AER101" s="221"/>
      <c r="AES101" s="221"/>
      <c r="AET101" s="221"/>
      <c r="AEU101" s="221"/>
      <c r="AEV101" s="221"/>
      <c r="AEW101" s="221"/>
      <c r="AEX101" s="221"/>
      <c r="AEY101" s="221"/>
      <c r="AEZ101" s="221"/>
      <c r="AFA101" s="221"/>
      <c r="AFB101" s="221"/>
      <c r="AFC101" s="221"/>
      <c r="AFD101" s="221"/>
      <c r="AFE101" s="221"/>
      <c r="AFF101" s="221"/>
      <c r="AFG101" s="221"/>
      <c r="AFH101" s="221"/>
      <c r="AFI101" s="221"/>
      <c r="AFJ101" s="221"/>
      <c r="AFK101" s="221"/>
      <c r="AFL101" s="221"/>
      <c r="AFM101" s="221"/>
      <c r="AFN101" s="221"/>
      <c r="AFO101" s="221"/>
      <c r="AFP101" s="221"/>
      <c r="AFQ101" s="221"/>
      <c r="AFR101" s="221"/>
      <c r="AFS101" s="221"/>
      <c r="AFT101" s="221"/>
      <c r="AFU101" s="221"/>
      <c r="AFV101" s="221"/>
      <c r="AFW101" s="221"/>
      <c r="AFX101" s="221"/>
      <c r="AFY101" s="221"/>
      <c r="AFZ101" s="221"/>
      <c r="AGA101" s="221"/>
      <c r="AGB101" s="221"/>
      <c r="AGC101" s="221"/>
      <c r="AGD101" s="221"/>
      <c r="AGE101" s="221"/>
      <c r="AGF101" s="221"/>
      <c r="AGG101" s="221"/>
      <c r="AGH101" s="221"/>
      <c r="AGI101" s="221"/>
      <c r="AGJ101" s="221"/>
      <c r="AGK101" s="221"/>
      <c r="AGL101" s="221"/>
      <c r="AGM101" s="221"/>
      <c r="AGN101" s="221"/>
      <c r="AGO101" s="221"/>
      <c r="AGP101" s="221"/>
      <c r="AGQ101" s="221"/>
      <c r="AGR101" s="221"/>
      <c r="AGS101" s="221"/>
      <c r="AGT101" s="221"/>
      <c r="AGU101" s="221"/>
      <c r="AGV101" s="221"/>
      <c r="AGW101" s="221"/>
      <c r="AGX101" s="221"/>
      <c r="AGY101" s="221"/>
      <c r="AGZ101" s="221"/>
      <c r="AHA101" s="221"/>
      <c r="AHB101" s="221"/>
      <c r="AHC101" s="221"/>
      <c r="AHD101" s="221"/>
      <c r="AHE101" s="221"/>
      <c r="AHF101" s="221"/>
      <c r="AHG101" s="221"/>
      <c r="AHH101" s="221"/>
      <c r="AHI101" s="221"/>
      <c r="AHJ101" s="221"/>
      <c r="AHK101" s="221"/>
      <c r="AHL101" s="221"/>
      <c r="AHM101" s="221"/>
      <c r="AHN101" s="221"/>
      <c r="AHO101" s="221"/>
      <c r="AHP101" s="221"/>
      <c r="AHQ101" s="221"/>
      <c r="AHR101" s="221"/>
      <c r="AHS101" s="221"/>
      <c r="AHT101" s="221"/>
      <c r="AHU101" s="221"/>
      <c r="AHV101" s="221"/>
      <c r="AHW101" s="221"/>
      <c r="AHX101" s="221"/>
      <c r="AHY101" s="221"/>
      <c r="AHZ101" s="221"/>
      <c r="AIA101" s="221"/>
      <c r="AIB101" s="221"/>
      <c r="AIC101" s="221"/>
      <c r="AID101" s="221"/>
      <c r="AIE101" s="221"/>
      <c r="AIF101" s="221"/>
      <c r="AIG101" s="221"/>
      <c r="AIH101" s="221"/>
      <c r="AII101" s="221"/>
      <c r="AIJ101" s="221"/>
      <c r="AIK101" s="221"/>
      <c r="AIL101" s="221"/>
      <c r="AIM101" s="221"/>
      <c r="AIN101" s="221"/>
      <c r="AIO101" s="221"/>
      <c r="AIP101" s="221"/>
      <c r="AIQ101" s="221"/>
      <c r="AIR101" s="221"/>
      <c r="AIS101" s="221"/>
      <c r="AIT101" s="221"/>
      <c r="AIU101" s="221"/>
      <c r="AIV101" s="221"/>
      <c r="AIW101" s="221"/>
      <c r="AIX101" s="221"/>
      <c r="AIY101" s="221"/>
      <c r="AIZ101" s="221"/>
      <c r="AJA101" s="221"/>
      <c r="AJB101" s="221"/>
      <c r="AJC101" s="221"/>
      <c r="AJD101" s="221"/>
      <c r="AJE101" s="221"/>
      <c r="AJF101" s="221"/>
      <c r="AJG101" s="221"/>
      <c r="AJH101" s="221"/>
      <c r="AJI101" s="221"/>
      <c r="AJJ101" s="221"/>
      <c r="AJK101" s="221"/>
      <c r="AJL101" s="221"/>
      <c r="AJM101" s="221"/>
      <c r="AJN101" s="221"/>
      <c r="AJO101" s="221"/>
      <c r="AJP101" s="221"/>
      <c r="AJQ101" s="221"/>
      <c r="AJR101" s="221"/>
      <c r="AJS101" s="221"/>
      <c r="AJT101" s="221"/>
      <c r="AJU101" s="221"/>
      <c r="AJV101" s="221"/>
      <c r="AJW101" s="221"/>
      <c r="AJX101" s="221"/>
      <c r="AJY101" s="221"/>
      <c r="AJZ101" s="221"/>
      <c r="AKA101" s="221"/>
      <c r="AKB101" s="221"/>
      <c r="AKC101" s="221"/>
      <c r="AKD101" s="221"/>
      <c r="AKE101" s="221"/>
      <c r="AKF101" s="221"/>
      <c r="AKG101" s="221"/>
      <c r="AKH101" s="221"/>
      <c r="AKI101" s="221"/>
      <c r="AKJ101" s="221"/>
      <c r="AKK101" s="221"/>
      <c r="AKL101" s="221"/>
      <c r="AKM101" s="221"/>
      <c r="AKN101" s="221"/>
      <c r="AKO101" s="221"/>
      <c r="AKP101" s="221"/>
      <c r="AKQ101" s="221"/>
      <c r="AKR101" s="221"/>
      <c r="AKS101" s="221"/>
      <c r="AKT101" s="221"/>
      <c r="AKU101" s="221"/>
      <c r="AKV101" s="221"/>
      <c r="AKW101" s="221"/>
      <c r="AKX101" s="221"/>
      <c r="AKY101" s="221"/>
      <c r="AKZ101" s="221"/>
      <c r="ALA101" s="221"/>
      <c r="ALB101" s="221"/>
      <c r="ALC101" s="221"/>
      <c r="ALD101" s="221"/>
      <c r="ALE101" s="221"/>
      <c r="ALF101" s="221"/>
      <c r="ALG101" s="221"/>
      <c r="ALH101" s="221"/>
      <c r="ALI101" s="221"/>
      <c r="ALJ101" s="221"/>
      <c r="ALK101" s="221"/>
      <c r="ALL101" s="221"/>
      <c r="ALM101" s="221"/>
      <c r="ALN101" s="221"/>
      <c r="ALO101" s="221"/>
      <c r="ALP101" s="221"/>
      <c r="ALQ101" s="221"/>
      <c r="ALR101" s="221"/>
      <c r="ALS101" s="221"/>
      <c r="ALT101" s="221"/>
      <c r="ALU101" s="221"/>
      <c r="ALV101" s="221"/>
      <c r="ALW101" s="221"/>
      <c r="ALX101" s="221"/>
      <c r="ALY101" s="221"/>
      <c r="ALZ101" s="221"/>
      <c r="AMA101" s="221"/>
      <c r="AMB101" s="221"/>
      <c r="AMC101" s="221"/>
      <c r="AMD101" s="221"/>
      <c r="AME101" s="221"/>
      <c r="AMF101" s="221"/>
      <c r="AMG101" s="221"/>
      <c r="AMH101" s="221"/>
      <c r="AMI101" s="221"/>
      <c r="AMJ101" s="221"/>
      <c r="AMK101" s="221"/>
    </row>
    <row r="102" spans="1:1025" s="225" customFormat="1" x14ac:dyDescent="0.25">
      <c r="A102" s="221" t="s">
        <v>43</v>
      </c>
      <c r="B102" s="221" t="s">
        <v>76</v>
      </c>
      <c r="C102" s="241" t="str">
        <f>'common foods'!$D$32</f>
        <v>02031</v>
      </c>
      <c r="D102" s="227">
        <v>107.36</v>
      </c>
      <c r="E102" s="227">
        <v>0.2</v>
      </c>
      <c r="F102" s="227">
        <v>3.3000000000000002E-2</v>
      </c>
      <c r="G102" s="227">
        <v>4.63</v>
      </c>
      <c r="H102" s="227">
        <v>4.5999999999999996</v>
      </c>
      <c r="I102" s="227">
        <v>1.7</v>
      </c>
      <c r="J102" s="227">
        <v>1.25</v>
      </c>
      <c r="K102" s="227">
        <v>138</v>
      </c>
      <c r="L102" s="221" t="s">
        <v>434</v>
      </c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  <c r="AA102" s="221"/>
      <c r="AB102" s="221"/>
      <c r="AC102" s="221"/>
      <c r="AD102" s="221"/>
      <c r="AE102" s="221"/>
      <c r="AF102" s="221"/>
      <c r="AG102" s="221"/>
      <c r="AH102" s="221"/>
      <c r="AI102" s="221"/>
      <c r="AJ102" s="221"/>
      <c r="AK102" s="221"/>
      <c r="AL102" s="221"/>
      <c r="AM102" s="221"/>
      <c r="AN102" s="221"/>
      <c r="AO102" s="221"/>
      <c r="AP102" s="221"/>
      <c r="AQ102" s="221"/>
      <c r="AR102" s="221"/>
      <c r="AS102" s="221"/>
      <c r="AT102" s="221"/>
      <c r="AU102" s="221"/>
      <c r="AV102" s="221"/>
      <c r="AW102" s="221"/>
      <c r="AX102" s="221"/>
      <c r="AY102" s="221"/>
      <c r="AZ102" s="221"/>
      <c r="BA102" s="221"/>
      <c r="BB102" s="221"/>
      <c r="BC102" s="221"/>
      <c r="BD102" s="221"/>
      <c r="BE102" s="221"/>
      <c r="BF102" s="221"/>
      <c r="BG102" s="221"/>
      <c r="BH102" s="221"/>
      <c r="BI102" s="221"/>
      <c r="BJ102" s="221"/>
      <c r="BK102" s="221"/>
      <c r="BL102" s="221"/>
      <c r="BM102" s="221"/>
      <c r="BN102" s="221"/>
      <c r="BO102" s="221"/>
      <c r="BP102" s="221"/>
      <c r="BQ102" s="221"/>
      <c r="BR102" s="221"/>
      <c r="BS102" s="221"/>
      <c r="BT102" s="221"/>
      <c r="BU102" s="221"/>
      <c r="BV102" s="221"/>
      <c r="BW102" s="221"/>
      <c r="BX102" s="221"/>
      <c r="BY102" s="221"/>
      <c r="BZ102" s="221"/>
      <c r="CA102" s="221"/>
      <c r="CB102" s="221"/>
      <c r="CC102" s="221"/>
      <c r="CD102" s="221"/>
      <c r="CE102" s="221"/>
      <c r="CF102" s="221"/>
      <c r="CG102" s="221"/>
      <c r="CH102" s="221"/>
      <c r="CI102" s="221"/>
      <c r="CJ102" s="221"/>
      <c r="CK102" s="221"/>
      <c r="CL102" s="221"/>
      <c r="CM102" s="221"/>
      <c r="CN102" s="221"/>
      <c r="CO102" s="221"/>
      <c r="CP102" s="221"/>
      <c r="CQ102" s="221"/>
      <c r="CR102" s="221"/>
      <c r="CS102" s="221"/>
      <c r="CT102" s="221"/>
      <c r="CU102" s="221"/>
      <c r="CV102" s="221"/>
      <c r="CW102" s="221"/>
      <c r="CX102" s="221"/>
      <c r="CY102" s="221"/>
      <c r="CZ102" s="221"/>
      <c r="DA102" s="221"/>
      <c r="DB102" s="221"/>
      <c r="DC102" s="221"/>
      <c r="DD102" s="221"/>
      <c r="DE102" s="221"/>
      <c r="DF102" s="221"/>
      <c r="DG102" s="221"/>
      <c r="DH102" s="221"/>
      <c r="DI102" s="221"/>
      <c r="DJ102" s="221"/>
      <c r="DK102" s="221"/>
      <c r="DL102" s="221"/>
      <c r="DM102" s="221"/>
      <c r="DN102" s="221"/>
      <c r="DO102" s="221"/>
      <c r="DP102" s="221"/>
      <c r="DQ102" s="221"/>
      <c r="DR102" s="221"/>
      <c r="DS102" s="221"/>
      <c r="DT102" s="221"/>
      <c r="DU102" s="221"/>
      <c r="DV102" s="221"/>
      <c r="DW102" s="221"/>
      <c r="DX102" s="221"/>
      <c r="DY102" s="221"/>
      <c r="DZ102" s="221"/>
      <c r="EA102" s="221"/>
      <c r="EB102" s="221"/>
      <c r="EC102" s="221"/>
      <c r="ED102" s="221"/>
      <c r="EE102" s="221"/>
      <c r="EF102" s="221"/>
      <c r="EG102" s="221"/>
      <c r="EH102" s="221"/>
      <c r="EI102" s="221"/>
      <c r="EJ102" s="221"/>
      <c r="EK102" s="221"/>
      <c r="EL102" s="221"/>
      <c r="EM102" s="221"/>
      <c r="EN102" s="221"/>
      <c r="EO102" s="221"/>
      <c r="EP102" s="221"/>
      <c r="EQ102" s="221"/>
      <c r="ER102" s="221"/>
      <c r="ES102" s="221"/>
      <c r="ET102" s="221"/>
      <c r="EU102" s="221"/>
      <c r="EV102" s="221"/>
      <c r="EW102" s="221"/>
      <c r="EX102" s="221"/>
      <c r="EY102" s="221"/>
      <c r="EZ102" s="221"/>
      <c r="FA102" s="221"/>
      <c r="FB102" s="221"/>
      <c r="FC102" s="221"/>
      <c r="FD102" s="221"/>
      <c r="FE102" s="221"/>
      <c r="FF102" s="221"/>
      <c r="FG102" s="221"/>
      <c r="FH102" s="221"/>
      <c r="FI102" s="221"/>
      <c r="FJ102" s="221"/>
      <c r="FK102" s="221"/>
      <c r="FL102" s="221"/>
      <c r="FM102" s="221"/>
      <c r="FN102" s="221"/>
      <c r="FO102" s="221"/>
      <c r="FP102" s="221"/>
      <c r="FQ102" s="221"/>
      <c r="FR102" s="221"/>
      <c r="FS102" s="221"/>
      <c r="FT102" s="221"/>
      <c r="FU102" s="221"/>
      <c r="FV102" s="221"/>
      <c r="FW102" s="221"/>
      <c r="FX102" s="221"/>
      <c r="FY102" s="221"/>
      <c r="FZ102" s="221"/>
      <c r="GA102" s="221"/>
      <c r="GB102" s="221"/>
      <c r="GC102" s="221"/>
      <c r="GD102" s="221"/>
      <c r="GE102" s="221"/>
      <c r="GF102" s="221"/>
      <c r="GG102" s="221"/>
      <c r="GH102" s="221"/>
      <c r="GI102" s="221"/>
      <c r="GJ102" s="221"/>
      <c r="GK102" s="221"/>
      <c r="GL102" s="221"/>
      <c r="GM102" s="221"/>
      <c r="GN102" s="221"/>
      <c r="GO102" s="221"/>
      <c r="GP102" s="221"/>
      <c r="GQ102" s="221"/>
      <c r="GR102" s="221"/>
      <c r="GS102" s="221"/>
      <c r="GT102" s="221"/>
      <c r="GU102" s="221"/>
      <c r="GV102" s="221"/>
      <c r="GW102" s="221"/>
      <c r="GX102" s="221"/>
      <c r="GY102" s="221"/>
      <c r="GZ102" s="221"/>
      <c r="HA102" s="221"/>
      <c r="HB102" s="221"/>
      <c r="HC102" s="221"/>
      <c r="HD102" s="221"/>
      <c r="HE102" s="221"/>
      <c r="HF102" s="221"/>
      <c r="HG102" s="221"/>
      <c r="HH102" s="221"/>
      <c r="HI102" s="221"/>
      <c r="HJ102" s="221"/>
      <c r="HK102" s="221"/>
      <c r="HL102" s="221"/>
      <c r="HM102" s="221"/>
      <c r="HN102" s="221"/>
      <c r="HO102" s="221"/>
      <c r="HP102" s="221"/>
      <c r="HQ102" s="221"/>
      <c r="HR102" s="221"/>
      <c r="HS102" s="221"/>
      <c r="HT102" s="221"/>
      <c r="HU102" s="221"/>
      <c r="HV102" s="221"/>
      <c r="HW102" s="221"/>
      <c r="HX102" s="221"/>
      <c r="HY102" s="221"/>
      <c r="HZ102" s="221"/>
      <c r="IA102" s="221"/>
      <c r="IB102" s="221"/>
      <c r="IC102" s="221"/>
      <c r="ID102" s="221"/>
      <c r="IE102" s="221"/>
      <c r="IF102" s="221"/>
      <c r="IG102" s="221"/>
      <c r="IH102" s="221"/>
      <c r="II102" s="221"/>
      <c r="IJ102" s="221"/>
      <c r="IK102" s="221"/>
      <c r="IL102" s="221"/>
      <c r="IM102" s="221"/>
      <c r="IN102" s="221"/>
      <c r="IO102" s="221"/>
      <c r="IP102" s="221"/>
      <c r="IQ102" s="221"/>
      <c r="IR102" s="221"/>
      <c r="IS102" s="221"/>
      <c r="IT102" s="221"/>
      <c r="IU102" s="221"/>
      <c r="IV102" s="221"/>
      <c r="IW102" s="221"/>
      <c r="IX102" s="221"/>
      <c r="IY102" s="221"/>
      <c r="IZ102" s="221"/>
      <c r="JA102" s="221"/>
      <c r="JB102" s="221"/>
      <c r="JC102" s="221"/>
      <c r="JD102" s="221"/>
      <c r="JE102" s="221"/>
      <c r="JF102" s="221"/>
      <c r="JG102" s="221"/>
      <c r="JH102" s="221"/>
      <c r="JI102" s="221"/>
      <c r="JJ102" s="221"/>
      <c r="JK102" s="221"/>
      <c r="JL102" s="221"/>
      <c r="JM102" s="221"/>
      <c r="JN102" s="221"/>
      <c r="JO102" s="221"/>
      <c r="JP102" s="221"/>
      <c r="JQ102" s="221"/>
      <c r="JR102" s="221"/>
      <c r="JS102" s="221"/>
      <c r="JT102" s="221"/>
      <c r="JU102" s="221"/>
      <c r="JV102" s="221"/>
      <c r="JW102" s="221"/>
      <c r="JX102" s="221"/>
      <c r="JY102" s="221"/>
      <c r="JZ102" s="221"/>
      <c r="KA102" s="221"/>
      <c r="KB102" s="221"/>
      <c r="KC102" s="221"/>
      <c r="KD102" s="221"/>
      <c r="KE102" s="221"/>
      <c r="KF102" s="221"/>
      <c r="KG102" s="221"/>
      <c r="KH102" s="221"/>
      <c r="KI102" s="221"/>
      <c r="KJ102" s="221"/>
      <c r="KK102" s="221"/>
      <c r="KL102" s="221"/>
      <c r="KM102" s="221"/>
      <c r="KN102" s="221"/>
      <c r="KO102" s="221"/>
      <c r="KP102" s="221"/>
      <c r="KQ102" s="221"/>
      <c r="KR102" s="221"/>
      <c r="KS102" s="221"/>
      <c r="KT102" s="221"/>
      <c r="KU102" s="221"/>
      <c r="KV102" s="221"/>
      <c r="KW102" s="221"/>
      <c r="KX102" s="221"/>
      <c r="KY102" s="221"/>
      <c r="KZ102" s="221"/>
      <c r="LA102" s="221"/>
      <c r="LB102" s="221"/>
      <c r="LC102" s="221"/>
      <c r="LD102" s="221"/>
      <c r="LE102" s="221"/>
      <c r="LF102" s="221"/>
      <c r="LG102" s="221"/>
      <c r="LH102" s="221"/>
      <c r="LI102" s="221"/>
      <c r="LJ102" s="221"/>
      <c r="LK102" s="221"/>
      <c r="LL102" s="221"/>
      <c r="LM102" s="221"/>
      <c r="LN102" s="221"/>
      <c r="LO102" s="221"/>
      <c r="LP102" s="221"/>
      <c r="LQ102" s="221"/>
      <c r="LR102" s="221"/>
      <c r="LS102" s="221"/>
      <c r="LT102" s="221"/>
      <c r="LU102" s="221"/>
      <c r="LV102" s="221"/>
      <c r="LW102" s="221"/>
      <c r="LX102" s="221"/>
      <c r="LY102" s="221"/>
      <c r="LZ102" s="221"/>
      <c r="MA102" s="221"/>
      <c r="MB102" s="221"/>
      <c r="MC102" s="221"/>
      <c r="MD102" s="221"/>
      <c r="ME102" s="221"/>
      <c r="MF102" s="221"/>
      <c r="MG102" s="221"/>
      <c r="MH102" s="221"/>
      <c r="MI102" s="221"/>
      <c r="MJ102" s="221"/>
      <c r="MK102" s="221"/>
      <c r="ML102" s="221"/>
      <c r="MM102" s="221"/>
      <c r="MN102" s="221"/>
      <c r="MO102" s="221"/>
      <c r="MP102" s="221"/>
      <c r="MQ102" s="221"/>
      <c r="MR102" s="221"/>
      <c r="MS102" s="221"/>
      <c r="MT102" s="221"/>
      <c r="MU102" s="221"/>
      <c r="MV102" s="221"/>
      <c r="MW102" s="221"/>
      <c r="MX102" s="221"/>
      <c r="MY102" s="221"/>
      <c r="MZ102" s="221"/>
      <c r="NA102" s="221"/>
      <c r="NB102" s="221"/>
      <c r="NC102" s="221"/>
      <c r="ND102" s="221"/>
      <c r="NE102" s="221"/>
      <c r="NF102" s="221"/>
      <c r="NG102" s="221"/>
      <c r="NH102" s="221"/>
      <c r="NI102" s="221"/>
      <c r="NJ102" s="221"/>
      <c r="NK102" s="221"/>
      <c r="NL102" s="221"/>
      <c r="NM102" s="221"/>
      <c r="NN102" s="221"/>
      <c r="NO102" s="221"/>
      <c r="NP102" s="221"/>
      <c r="NQ102" s="221"/>
      <c r="NR102" s="221"/>
      <c r="NS102" s="221"/>
      <c r="NT102" s="221"/>
      <c r="NU102" s="221"/>
      <c r="NV102" s="221"/>
      <c r="NW102" s="221"/>
      <c r="NX102" s="221"/>
      <c r="NY102" s="221"/>
      <c r="NZ102" s="221"/>
      <c r="OA102" s="221"/>
      <c r="OB102" s="221"/>
      <c r="OC102" s="221"/>
      <c r="OD102" s="221"/>
      <c r="OE102" s="221"/>
      <c r="OF102" s="221"/>
      <c r="OG102" s="221"/>
      <c r="OH102" s="221"/>
      <c r="OI102" s="221"/>
      <c r="OJ102" s="221"/>
      <c r="OK102" s="221"/>
      <c r="OL102" s="221"/>
      <c r="OM102" s="221"/>
      <c r="ON102" s="221"/>
      <c r="OO102" s="221"/>
      <c r="OP102" s="221"/>
      <c r="OQ102" s="221"/>
      <c r="OR102" s="221"/>
      <c r="OS102" s="221"/>
      <c r="OT102" s="221"/>
      <c r="OU102" s="221"/>
      <c r="OV102" s="221"/>
      <c r="OW102" s="221"/>
      <c r="OX102" s="221"/>
      <c r="OY102" s="221"/>
      <c r="OZ102" s="221"/>
      <c r="PA102" s="221"/>
      <c r="PB102" s="221"/>
      <c r="PC102" s="221"/>
      <c r="PD102" s="221"/>
      <c r="PE102" s="221"/>
      <c r="PF102" s="221"/>
      <c r="PG102" s="221"/>
      <c r="PH102" s="221"/>
      <c r="PI102" s="221"/>
      <c r="PJ102" s="221"/>
      <c r="PK102" s="221"/>
      <c r="PL102" s="221"/>
      <c r="PM102" s="221"/>
      <c r="PN102" s="221"/>
      <c r="PO102" s="221"/>
      <c r="PP102" s="221"/>
      <c r="PQ102" s="221"/>
      <c r="PR102" s="221"/>
      <c r="PS102" s="221"/>
      <c r="PT102" s="221"/>
      <c r="PU102" s="221"/>
      <c r="PV102" s="221"/>
      <c r="PW102" s="221"/>
      <c r="PX102" s="221"/>
      <c r="PY102" s="221"/>
      <c r="PZ102" s="221"/>
      <c r="QA102" s="221"/>
      <c r="QB102" s="221"/>
      <c r="QC102" s="221"/>
      <c r="QD102" s="221"/>
      <c r="QE102" s="221"/>
      <c r="QF102" s="221"/>
      <c r="QG102" s="221"/>
      <c r="QH102" s="221"/>
      <c r="QI102" s="221"/>
      <c r="QJ102" s="221"/>
      <c r="QK102" s="221"/>
      <c r="QL102" s="221"/>
      <c r="QM102" s="221"/>
      <c r="QN102" s="221"/>
      <c r="QO102" s="221"/>
      <c r="QP102" s="221"/>
      <c r="QQ102" s="221"/>
      <c r="QR102" s="221"/>
      <c r="QS102" s="221"/>
      <c r="QT102" s="221"/>
      <c r="QU102" s="221"/>
      <c r="QV102" s="221"/>
      <c r="QW102" s="221"/>
      <c r="QX102" s="221"/>
      <c r="QY102" s="221"/>
      <c r="QZ102" s="221"/>
      <c r="RA102" s="221"/>
      <c r="RB102" s="221"/>
      <c r="RC102" s="221"/>
      <c r="RD102" s="221"/>
      <c r="RE102" s="221"/>
      <c r="RF102" s="221"/>
      <c r="RG102" s="221"/>
      <c r="RH102" s="221"/>
      <c r="RI102" s="221"/>
      <c r="RJ102" s="221"/>
      <c r="RK102" s="221"/>
      <c r="RL102" s="221"/>
      <c r="RM102" s="221"/>
      <c r="RN102" s="221"/>
      <c r="RO102" s="221"/>
      <c r="RP102" s="221"/>
      <c r="RQ102" s="221"/>
      <c r="RR102" s="221"/>
      <c r="RS102" s="221"/>
      <c r="RT102" s="221"/>
      <c r="RU102" s="221"/>
      <c r="RV102" s="221"/>
      <c r="RW102" s="221"/>
      <c r="RX102" s="221"/>
      <c r="RY102" s="221"/>
      <c r="RZ102" s="221"/>
      <c r="SA102" s="221"/>
      <c r="SB102" s="221"/>
      <c r="SC102" s="221"/>
      <c r="SD102" s="221"/>
      <c r="SE102" s="221"/>
      <c r="SF102" s="221"/>
      <c r="SG102" s="221"/>
      <c r="SH102" s="221"/>
      <c r="SI102" s="221"/>
      <c r="SJ102" s="221"/>
      <c r="SK102" s="221"/>
      <c r="SL102" s="221"/>
      <c r="SM102" s="221"/>
      <c r="SN102" s="221"/>
      <c r="SO102" s="221"/>
      <c r="SP102" s="221"/>
      <c r="SQ102" s="221"/>
      <c r="SR102" s="221"/>
      <c r="SS102" s="221"/>
      <c r="ST102" s="221"/>
      <c r="SU102" s="221"/>
      <c r="SV102" s="221"/>
      <c r="SW102" s="221"/>
      <c r="SX102" s="221"/>
      <c r="SY102" s="221"/>
      <c r="SZ102" s="221"/>
      <c r="TA102" s="221"/>
      <c r="TB102" s="221"/>
      <c r="TC102" s="221"/>
      <c r="TD102" s="221"/>
      <c r="TE102" s="221"/>
      <c r="TF102" s="221"/>
      <c r="TG102" s="221"/>
      <c r="TH102" s="221"/>
      <c r="TI102" s="221"/>
      <c r="TJ102" s="221"/>
      <c r="TK102" s="221"/>
      <c r="TL102" s="221"/>
      <c r="TM102" s="221"/>
      <c r="TN102" s="221"/>
      <c r="TO102" s="221"/>
      <c r="TP102" s="221"/>
      <c r="TQ102" s="221"/>
      <c r="TR102" s="221"/>
      <c r="TS102" s="221"/>
      <c r="TT102" s="221"/>
      <c r="TU102" s="221"/>
      <c r="TV102" s="221"/>
      <c r="TW102" s="221"/>
      <c r="TX102" s="221"/>
      <c r="TY102" s="221"/>
      <c r="TZ102" s="221"/>
      <c r="UA102" s="221"/>
      <c r="UB102" s="221"/>
      <c r="UC102" s="221"/>
      <c r="UD102" s="221"/>
      <c r="UE102" s="221"/>
      <c r="UF102" s="221"/>
      <c r="UG102" s="221"/>
      <c r="UH102" s="221"/>
      <c r="UI102" s="221"/>
      <c r="UJ102" s="221"/>
      <c r="UK102" s="221"/>
      <c r="UL102" s="221"/>
      <c r="UM102" s="221"/>
      <c r="UN102" s="221"/>
      <c r="UO102" s="221"/>
      <c r="UP102" s="221"/>
      <c r="UQ102" s="221"/>
      <c r="UR102" s="221"/>
      <c r="US102" s="221"/>
      <c r="UT102" s="221"/>
      <c r="UU102" s="221"/>
      <c r="UV102" s="221"/>
      <c r="UW102" s="221"/>
      <c r="UX102" s="221"/>
      <c r="UY102" s="221"/>
      <c r="UZ102" s="221"/>
      <c r="VA102" s="221"/>
      <c r="VB102" s="221"/>
      <c r="VC102" s="221"/>
      <c r="VD102" s="221"/>
      <c r="VE102" s="221"/>
      <c r="VF102" s="221"/>
      <c r="VG102" s="221"/>
      <c r="VH102" s="221"/>
      <c r="VI102" s="221"/>
      <c r="VJ102" s="221"/>
      <c r="VK102" s="221"/>
      <c r="VL102" s="221"/>
      <c r="VM102" s="221"/>
      <c r="VN102" s="221"/>
      <c r="VO102" s="221"/>
      <c r="VP102" s="221"/>
      <c r="VQ102" s="221"/>
      <c r="VR102" s="221"/>
      <c r="VS102" s="221"/>
      <c r="VT102" s="221"/>
      <c r="VU102" s="221"/>
      <c r="VV102" s="221"/>
      <c r="VW102" s="221"/>
      <c r="VX102" s="221"/>
      <c r="VY102" s="221"/>
      <c r="VZ102" s="221"/>
      <c r="WA102" s="221"/>
      <c r="WB102" s="221"/>
      <c r="WC102" s="221"/>
      <c r="WD102" s="221"/>
      <c r="WE102" s="221"/>
      <c r="WF102" s="221"/>
      <c r="WG102" s="221"/>
      <c r="WH102" s="221"/>
      <c r="WI102" s="221"/>
      <c r="WJ102" s="221"/>
      <c r="WK102" s="221"/>
      <c r="WL102" s="221"/>
      <c r="WM102" s="221"/>
      <c r="WN102" s="221"/>
      <c r="WO102" s="221"/>
      <c r="WP102" s="221"/>
      <c r="WQ102" s="221"/>
      <c r="WR102" s="221"/>
      <c r="WS102" s="221"/>
      <c r="WT102" s="221"/>
      <c r="WU102" s="221"/>
      <c r="WV102" s="221"/>
      <c r="WW102" s="221"/>
      <c r="WX102" s="221"/>
      <c r="WY102" s="221"/>
      <c r="WZ102" s="221"/>
      <c r="XA102" s="221"/>
      <c r="XB102" s="221"/>
      <c r="XC102" s="221"/>
      <c r="XD102" s="221"/>
      <c r="XE102" s="221"/>
      <c r="XF102" s="221"/>
      <c r="XG102" s="221"/>
      <c r="XH102" s="221"/>
      <c r="XI102" s="221"/>
      <c r="XJ102" s="221"/>
      <c r="XK102" s="221"/>
      <c r="XL102" s="221"/>
      <c r="XM102" s="221"/>
      <c r="XN102" s="221"/>
      <c r="XO102" s="221"/>
      <c r="XP102" s="221"/>
      <c r="XQ102" s="221"/>
      <c r="XR102" s="221"/>
      <c r="XS102" s="221"/>
      <c r="XT102" s="221"/>
      <c r="XU102" s="221"/>
      <c r="XV102" s="221"/>
      <c r="XW102" s="221"/>
      <c r="XX102" s="221"/>
      <c r="XY102" s="221"/>
      <c r="XZ102" s="221"/>
      <c r="YA102" s="221"/>
      <c r="YB102" s="221"/>
      <c r="YC102" s="221"/>
      <c r="YD102" s="221"/>
      <c r="YE102" s="221"/>
      <c r="YF102" s="221"/>
      <c r="YG102" s="221"/>
      <c r="YH102" s="221"/>
      <c r="YI102" s="221"/>
      <c r="YJ102" s="221"/>
      <c r="YK102" s="221"/>
      <c r="YL102" s="221"/>
      <c r="YM102" s="221"/>
      <c r="YN102" s="221"/>
      <c r="YO102" s="221"/>
      <c r="YP102" s="221"/>
      <c r="YQ102" s="221"/>
      <c r="YR102" s="221"/>
      <c r="YS102" s="221"/>
      <c r="YT102" s="221"/>
      <c r="YU102" s="221"/>
      <c r="YV102" s="221"/>
      <c r="YW102" s="221"/>
      <c r="YX102" s="221"/>
      <c r="YY102" s="221"/>
      <c r="YZ102" s="221"/>
      <c r="ZA102" s="221"/>
      <c r="ZB102" s="221"/>
      <c r="ZC102" s="221"/>
      <c r="ZD102" s="221"/>
      <c r="ZE102" s="221"/>
      <c r="ZF102" s="221"/>
      <c r="ZG102" s="221"/>
      <c r="ZH102" s="221"/>
      <c r="ZI102" s="221"/>
      <c r="ZJ102" s="221"/>
      <c r="ZK102" s="221"/>
      <c r="ZL102" s="221"/>
      <c r="ZM102" s="221"/>
      <c r="ZN102" s="221"/>
      <c r="ZO102" s="221"/>
      <c r="ZP102" s="221"/>
      <c r="ZQ102" s="221"/>
      <c r="ZR102" s="221"/>
      <c r="ZS102" s="221"/>
      <c r="ZT102" s="221"/>
      <c r="ZU102" s="221"/>
      <c r="ZV102" s="221"/>
      <c r="ZW102" s="221"/>
      <c r="ZX102" s="221"/>
      <c r="ZY102" s="221"/>
      <c r="ZZ102" s="221"/>
      <c r="AAA102" s="221"/>
      <c r="AAB102" s="221"/>
      <c r="AAC102" s="221"/>
      <c r="AAD102" s="221"/>
      <c r="AAE102" s="221"/>
      <c r="AAF102" s="221"/>
      <c r="AAG102" s="221"/>
      <c r="AAH102" s="221"/>
      <c r="AAI102" s="221"/>
      <c r="AAJ102" s="221"/>
      <c r="AAK102" s="221"/>
      <c r="AAL102" s="221"/>
      <c r="AAM102" s="221"/>
      <c r="AAN102" s="221"/>
      <c r="AAO102" s="221"/>
      <c r="AAP102" s="221"/>
      <c r="AAQ102" s="221"/>
      <c r="AAR102" s="221"/>
      <c r="AAS102" s="221"/>
      <c r="AAT102" s="221"/>
      <c r="AAU102" s="221"/>
      <c r="AAV102" s="221"/>
      <c r="AAW102" s="221"/>
      <c r="AAX102" s="221"/>
      <c r="AAY102" s="221"/>
      <c r="AAZ102" s="221"/>
      <c r="ABA102" s="221"/>
      <c r="ABB102" s="221"/>
      <c r="ABC102" s="221"/>
      <c r="ABD102" s="221"/>
      <c r="ABE102" s="221"/>
      <c r="ABF102" s="221"/>
      <c r="ABG102" s="221"/>
      <c r="ABH102" s="221"/>
      <c r="ABI102" s="221"/>
      <c r="ABJ102" s="221"/>
      <c r="ABK102" s="221"/>
      <c r="ABL102" s="221"/>
      <c r="ABM102" s="221"/>
      <c r="ABN102" s="221"/>
      <c r="ABO102" s="221"/>
      <c r="ABP102" s="221"/>
      <c r="ABQ102" s="221"/>
      <c r="ABR102" s="221"/>
      <c r="ABS102" s="221"/>
      <c r="ABT102" s="221"/>
      <c r="ABU102" s="221"/>
      <c r="ABV102" s="221"/>
      <c r="ABW102" s="221"/>
      <c r="ABX102" s="221"/>
      <c r="ABY102" s="221"/>
      <c r="ABZ102" s="221"/>
      <c r="ACA102" s="221"/>
      <c r="ACB102" s="221"/>
      <c r="ACC102" s="221"/>
      <c r="ACD102" s="221"/>
      <c r="ACE102" s="221"/>
      <c r="ACF102" s="221"/>
      <c r="ACG102" s="221"/>
      <c r="ACH102" s="221"/>
      <c r="ACI102" s="221"/>
      <c r="ACJ102" s="221"/>
      <c r="ACK102" s="221"/>
      <c r="ACL102" s="221"/>
      <c r="ACM102" s="221"/>
      <c r="ACN102" s="221"/>
      <c r="ACO102" s="221"/>
      <c r="ACP102" s="221"/>
      <c r="ACQ102" s="221"/>
      <c r="ACR102" s="221"/>
      <c r="ACS102" s="221"/>
      <c r="ACT102" s="221"/>
      <c r="ACU102" s="221"/>
      <c r="ACV102" s="221"/>
      <c r="ACW102" s="221"/>
      <c r="ACX102" s="221"/>
      <c r="ACY102" s="221"/>
      <c r="ACZ102" s="221"/>
      <c r="ADA102" s="221"/>
      <c r="ADB102" s="221"/>
      <c r="ADC102" s="221"/>
      <c r="ADD102" s="221"/>
      <c r="ADE102" s="221"/>
      <c r="ADF102" s="221"/>
      <c r="ADG102" s="221"/>
      <c r="ADH102" s="221"/>
      <c r="ADI102" s="221"/>
      <c r="ADJ102" s="221"/>
      <c r="ADK102" s="221"/>
      <c r="ADL102" s="221"/>
      <c r="ADM102" s="221"/>
      <c r="ADN102" s="221"/>
      <c r="ADO102" s="221"/>
      <c r="ADP102" s="221"/>
      <c r="ADQ102" s="221"/>
      <c r="ADR102" s="221"/>
      <c r="ADS102" s="221"/>
      <c r="ADT102" s="221"/>
      <c r="ADU102" s="221"/>
      <c r="ADV102" s="221"/>
      <c r="ADW102" s="221"/>
      <c r="ADX102" s="221"/>
      <c r="ADY102" s="221"/>
      <c r="ADZ102" s="221"/>
      <c r="AEA102" s="221"/>
      <c r="AEB102" s="221"/>
      <c r="AEC102" s="221"/>
      <c r="AED102" s="221"/>
      <c r="AEE102" s="221"/>
      <c r="AEF102" s="221"/>
      <c r="AEG102" s="221"/>
      <c r="AEH102" s="221"/>
      <c r="AEI102" s="221"/>
      <c r="AEJ102" s="221"/>
      <c r="AEK102" s="221"/>
      <c r="AEL102" s="221"/>
      <c r="AEM102" s="221"/>
      <c r="AEN102" s="221"/>
      <c r="AEO102" s="221"/>
      <c r="AEP102" s="221"/>
      <c r="AEQ102" s="221"/>
      <c r="AER102" s="221"/>
      <c r="AES102" s="221"/>
      <c r="AET102" s="221"/>
      <c r="AEU102" s="221"/>
      <c r="AEV102" s="221"/>
      <c r="AEW102" s="221"/>
      <c r="AEX102" s="221"/>
      <c r="AEY102" s="221"/>
      <c r="AEZ102" s="221"/>
      <c r="AFA102" s="221"/>
      <c r="AFB102" s="221"/>
      <c r="AFC102" s="221"/>
      <c r="AFD102" s="221"/>
      <c r="AFE102" s="221"/>
      <c r="AFF102" s="221"/>
      <c r="AFG102" s="221"/>
      <c r="AFH102" s="221"/>
      <c r="AFI102" s="221"/>
      <c r="AFJ102" s="221"/>
      <c r="AFK102" s="221"/>
      <c r="AFL102" s="221"/>
      <c r="AFM102" s="221"/>
      <c r="AFN102" s="221"/>
      <c r="AFO102" s="221"/>
      <c r="AFP102" s="221"/>
      <c r="AFQ102" s="221"/>
      <c r="AFR102" s="221"/>
      <c r="AFS102" s="221"/>
      <c r="AFT102" s="221"/>
      <c r="AFU102" s="221"/>
      <c r="AFV102" s="221"/>
      <c r="AFW102" s="221"/>
      <c r="AFX102" s="221"/>
      <c r="AFY102" s="221"/>
      <c r="AFZ102" s="221"/>
      <c r="AGA102" s="221"/>
      <c r="AGB102" s="221"/>
      <c r="AGC102" s="221"/>
      <c r="AGD102" s="221"/>
      <c r="AGE102" s="221"/>
      <c r="AGF102" s="221"/>
      <c r="AGG102" s="221"/>
      <c r="AGH102" s="221"/>
      <c r="AGI102" s="221"/>
      <c r="AGJ102" s="221"/>
      <c r="AGK102" s="221"/>
      <c r="AGL102" s="221"/>
      <c r="AGM102" s="221"/>
      <c r="AGN102" s="221"/>
      <c r="AGO102" s="221"/>
      <c r="AGP102" s="221"/>
      <c r="AGQ102" s="221"/>
      <c r="AGR102" s="221"/>
      <c r="AGS102" s="221"/>
      <c r="AGT102" s="221"/>
      <c r="AGU102" s="221"/>
      <c r="AGV102" s="221"/>
      <c r="AGW102" s="221"/>
      <c r="AGX102" s="221"/>
      <c r="AGY102" s="221"/>
      <c r="AGZ102" s="221"/>
      <c r="AHA102" s="221"/>
      <c r="AHB102" s="221"/>
      <c r="AHC102" s="221"/>
      <c r="AHD102" s="221"/>
      <c r="AHE102" s="221"/>
      <c r="AHF102" s="221"/>
      <c r="AHG102" s="221"/>
      <c r="AHH102" s="221"/>
      <c r="AHI102" s="221"/>
      <c r="AHJ102" s="221"/>
      <c r="AHK102" s="221"/>
      <c r="AHL102" s="221"/>
      <c r="AHM102" s="221"/>
      <c r="AHN102" s="221"/>
      <c r="AHO102" s="221"/>
      <c r="AHP102" s="221"/>
      <c r="AHQ102" s="221"/>
      <c r="AHR102" s="221"/>
      <c r="AHS102" s="221"/>
      <c r="AHT102" s="221"/>
      <c r="AHU102" s="221"/>
      <c r="AHV102" s="221"/>
      <c r="AHW102" s="221"/>
      <c r="AHX102" s="221"/>
      <c r="AHY102" s="221"/>
      <c r="AHZ102" s="221"/>
      <c r="AIA102" s="221"/>
      <c r="AIB102" s="221"/>
      <c r="AIC102" s="221"/>
      <c r="AID102" s="221"/>
      <c r="AIE102" s="221"/>
      <c r="AIF102" s="221"/>
      <c r="AIG102" s="221"/>
      <c r="AIH102" s="221"/>
      <c r="AII102" s="221"/>
      <c r="AIJ102" s="221"/>
      <c r="AIK102" s="221"/>
      <c r="AIL102" s="221"/>
      <c r="AIM102" s="221"/>
      <c r="AIN102" s="221"/>
      <c r="AIO102" s="221"/>
      <c r="AIP102" s="221"/>
      <c r="AIQ102" s="221"/>
      <c r="AIR102" s="221"/>
      <c r="AIS102" s="221"/>
      <c r="AIT102" s="221"/>
      <c r="AIU102" s="221"/>
      <c r="AIV102" s="221"/>
      <c r="AIW102" s="221"/>
      <c r="AIX102" s="221"/>
      <c r="AIY102" s="221"/>
      <c r="AIZ102" s="221"/>
      <c r="AJA102" s="221"/>
      <c r="AJB102" s="221"/>
      <c r="AJC102" s="221"/>
      <c r="AJD102" s="221"/>
      <c r="AJE102" s="221"/>
      <c r="AJF102" s="221"/>
      <c r="AJG102" s="221"/>
      <c r="AJH102" s="221"/>
      <c r="AJI102" s="221"/>
      <c r="AJJ102" s="221"/>
      <c r="AJK102" s="221"/>
      <c r="AJL102" s="221"/>
      <c r="AJM102" s="221"/>
      <c r="AJN102" s="221"/>
      <c r="AJO102" s="221"/>
      <c r="AJP102" s="221"/>
      <c r="AJQ102" s="221"/>
      <c r="AJR102" s="221"/>
      <c r="AJS102" s="221"/>
      <c r="AJT102" s="221"/>
      <c r="AJU102" s="221"/>
      <c r="AJV102" s="221"/>
      <c r="AJW102" s="221"/>
      <c r="AJX102" s="221"/>
      <c r="AJY102" s="221"/>
      <c r="AJZ102" s="221"/>
      <c r="AKA102" s="221"/>
      <c r="AKB102" s="221"/>
      <c r="AKC102" s="221"/>
      <c r="AKD102" s="221"/>
      <c r="AKE102" s="221"/>
      <c r="AKF102" s="221"/>
      <c r="AKG102" s="221"/>
      <c r="AKH102" s="221"/>
      <c r="AKI102" s="221"/>
      <c r="AKJ102" s="221"/>
      <c r="AKK102" s="221"/>
      <c r="AKL102" s="221"/>
      <c r="AKM102" s="221"/>
      <c r="AKN102" s="221"/>
      <c r="AKO102" s="221"/>
      <c r="AKP102" s="221"/>
      <c r="AKQ102" s="221"/>
      <c r="AKR102" s="221"/>
      <c r="AKS102" s="221"/>
      <c r="AKT102" s="221"/>
      <c r="AKU102" s="221"/>
      <c r="AKV102" s="221"/>
      <c r="AKW102" s="221"/>
      <c r="AKX102" s="221"/>
      <c r="AKY102" s="221"/>
      <c r="AKZ102" s="221"/>
      <c r="ALA102" s="221"/>
      <c r="ALB102" s="221"/>
      <c r="ALC102" s="221"/>
      <c r="ALD102" s="221"/>
      <c r="ALE102" s="221"/>
      <c r="ALF102" s="221"/>
      <c r="ALG102" s="221"/>
      <c r="ALH102" s="221"/>
      <c r="ALI102" s="221"/>
      <c r="ALJ102" s="221"/>
      <c r="ALK102" s="221"/>
      <c r="ALL102" s="221"/>
      <c r="ALM102" s="221"/>
      <c r="ALN102" s="221"/>
      <c r="ALO102" s="221"/>
      <c r="ALP102" s="221"/>
      <c r="ALQ102" s="221"/>
      <c r="ALR102" s="221"/>
      <c r="ALS102" s="221"/>
      <c r="ALT102" s="221"/>
      <c r="ALU102" s="221"/>
      <c r="ALV102" s="221"/>
      <c r="ALW102" s="221"/>
      <c r="ALX102" s="221"/>
      <c r="ALY102" s="221"/>
      <c r="ALZ102" s="221"/>
      <c r="AMA102" s="221"/>
      <c r="AMB102" s="221"/>
      <c r="AMC102" s="221"/>
      <c r="AMD102" s="221"/>
      <c r="AME102" s="221"/>
      <c r="AMF102" s="221"/>
      <c r="AMG102" s="221"/>
      <c r="AMH102" s="221"/>
      <c r="AMI102" s="221"/>
      <c r="AMJ102" s="221"/>
      <c r="AMK102" s="221"/>
    </row>
    <row r="103" spans="1:1025" s="225" customFormat="1" x14ac:dyDescent="0.25">
      <c r="A103" s="221" t="s">
        <v>106</v>
      </c>
      <c r="B103" s="221" t="str">
        <f>'common foods'!C55</f>
        <v>Rolled oats</v>
      </c>
      <c r="C103" s="227" t="str">
        <f>'common foods'!$D$55</f>
        <v>03049</v>
      </c>
      <c r="D103" s="227">
        <v>205.87</v>
      </c>
      <c r="E103" s="227">
        <v>1.1000000000000001</v>
      </c>
      <c r="F103" s="227">
        <v>0.17</v>
      </c>
      <c r="G103" s="227">
        <v>8.1999999999999993</v>
      </c>
      <c r="H103" s="227">
        <v>0</v>
      </c>
      <c r="I103" s="227">
        <v>1.7</v>
      </c>
      <c r="J103" s="227">
        <v>1.52</v>
      </c>
      <c r="K103" s="227">
        <v>10</v>
      </c>
      <c r="L103" s="221" t="s">
        <v>434</v>
      </c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  <c r="AJ103" s="221"/>
      <c r="AK103" s="221"/>
      <c r="AL103" s="221"/>
      <c r="AM103" s="221"/>
      <c r="AN103" s="221"/>
      <c r="AO103" s="221"/>
      <c r="AP103" s="221"/>
      <c r="AQ103" s="221"/>
      <c r="AR103" s="221"/>
      <c r="AS103" s="221"/>
      <c r="AT103" s="221"/>
      <c r="AU103" s="221"/>
      <c r="AV103" s="221"/>
      <c r="AW103" s="221"/>
      <c r="AX103" s="221"/>
      <c r="AY103" s="221"/>
      <c r="AZ103" s="221"/>
      <c r="BA103" s="221"/>
      <c r="BB103" s="221"/>
      <c r="BC103" s="221"/>
      <c r="BD103" s="221"/>
      <c r="BE103" s="221"/>
      <c r="BF103" s="221"/>
      <c r="BG103" s="221"/>
      <c r="BH103" s="221"/>
      <c r="BI103" s="221"/>
      <c r="BJ103" s="221"/>
      <c r="BK103" s="221"/>
      <c r="BL103" s="221"/>
      <c r="BM103" s="221"/>
      <c r="BN103" s="221"/>
      <c r="BO103" s="221"/>
      <c r="BP103" s="221"/>
      <c r="BQ103" s="221"/>
      <c r="BR103" s="221"/>
      <c r="BS103" s="221"/>
      <c r="BT103" s="221"/>
      <c r="BU103" s="221"/>
      <c r="BV103" s="221"/>
      <c r="BW103" s="221"/>
      <c r="BX103" s="221"/>
      <c r="BY103" s="221"/>
      <c r="BZ103" s="221"/>
      <c r="CA103" s="221"/>
      <c r="CB103" s="221"/>
      <c r="CC103" s="221"/>
      <c r="CD103" s="221"/>
      <c r="CE103" s="221"/>
      <c r="CF103" s="221"/>
      <c r="CG103" s="221"/>
      <c r="CH103" s="221"/>
      <c r="CI103" s="221"/>
      <c r="CJ103" s="221"/>
      <c r="CK103" s="221"/>
      <c r="CL103" s="221"/>
      <c r="CM103" s="221"/>
      <c r="CN103" s="221"/>
      <c r="CO103" s="221"/>
      <c r="CP103" s="221"/>
      <c r="CQ103" s="221"/>
      <c r="CR103" s="221"/>
      <c r="CS103" s="221"/>
      <c r="CT103" s="221"/>
      <c r="CU103" s="221"/>
      <c r="CV103" s="221"/>
      <c r="CW103" s="221"/>
      <c r="CX103" s="221"/>
      <c r="CY103" s="221"/>
      <c r="CZ103" s="221"/>
      <c r="DA103" s="221"/>
      <c r="DB103" s="221"/>
      <c r="DC103" s="221"/>
      <c r="DD103" s="221"/>
      <c r="DE103" s="221"/>
      <c r="DF103" s="221"/>
      <c r="DG103" s="221"/>
      <c r="DH103" s="221"/>
      <c r="DI103" s="221"/>
      <c r="DJ103" s="221"/>
      <c r="DK103" s="221"/>
      <c r="DL103" s="221"/>
      <c r="DM103" s="221"/>
      <c r="DN103" s="221"/>
      <c r="DO103" s="221"/>
      <c r="DP103" s="221"/>
      <c r="DQ103" s="221"/>
      <c r="DR103" s="221"/>
      <c r="DS103" s="221"/>
      <c r="DT103" s="221"/>
      <c r="DU103" s="221"/>
      <c r="DV103" s="221"/>
      <c r="DW103" s="221"/>
      <c r="DX103" s="221"/>
      <c r="DY103" s="221"/>
      <c r="DZ103" s="221"/>
      <c r="EA103" s="221"/>
      <c r="EB103" s="221"/>
      <c r="EC103" s="221"/>
      <c r="ED103" s="221"/>
      <c r="EE103" s="221"/>
      <c r="EF103" s="221"/>
      <c r="EG103" s="221"/>
      <c r="EH103" s="221"/>
      <c r="EI103" s="221"/>
      <c r="EJ103" s="221"/>
      <c r="EK103" s="221"/>
      <c r="EL103" s="221"/>
      <c r="EM103" s="221"/>
      <c r="EN103" s="221"/>
      <c r="EO103" s="221"/>
      <c r="EP103" s="221"/>
      <c r="EQ103" s="221"/>
      <c r="ER103" s="221"/>
      <c r="ES103" s="221"/>
      <c r="ET103" s="221"/>
      <c r="EU103" s="221"/>
      <c r="EV103" s="221"/>
      <c r="EW103" s="221"/>
      <c r="EX103" s="221"/>
      <c r="EY103" s="221"/>
      <c r="EZ103" s="221"/>
      <c r="FA103" s="221"/>
      <c r="FB103" s="221"/>
      <c r="FC103" s="221"/>
      <c r="FD103" s="221"/>
      <c r="FE103" s="221"/>
      <c r="FF103" s="221"/>
      <c r="FG103" s="221"/>
      <c r="FH103" s="221"/>
      <c r="FI103" s="221"/>
      <c r="FJ103" s="221"/>
      <c r="FK103" s="221"/>
      <c r="FL103" s="221"/>
      <c r="FM103" s="221"/>
      <c r="FN103" s="221"/>
      <c r="FO103" s="221"/>
      <c r="FP103" s="221"/>
      <c r="FQ103" s="221"/>
      <c r="FR103" s="221"/>
      <c r="FS103" s="221"/>
      <c r="FT103" s="221"/>
      <c r="FU103" s="221"/>
      <c r="FV103" s="221"/>
      <c r="FW103" s="221"/>
      <c r="FX103" s="221"/>
      <c r="FY103" s="221"/>
      <c r="FZ103" s="221"/>
      <c r="GA103" s="221"/>
      <c r="GB103" s="221"/>
      <c r="GC103" s="221"/>
      <c r="GD103" s="221"/>
      <c r="GE103" s="221"/>
      <c r="GF103" s="221"/>
      <c r="GG103" s="221"/>
      <c r="GH103" s="221"/>
      <c r="GI103" s="221"/>
      <c r="GJ103" s="221"/>
      <c r="GK103" s="221"/>
      <c r="GL103" s="221"/>
      <c r="GM103" s="221"/>
      <c r="GN103" s="221"/>
      <c r="GO103" s="221"/>
      <c r="GP103" s="221"/>
      <c r="GQ103" s="221"/>
      <c r="GR103" s="221"/>
      <c r="GS103" s="221"/>
      <c r="GT103" s="221"/>
      <c r="GU103" s="221"/>
      <c r="GV103" s="221"/>
      <c r="GW103" s="221"/>
      <c r="GX103" s="221"/>
      <c r="GY103" s="221"/>
      <c r="GZ103" s="221"/>
      <c r="HA103" s="221"/>
      <c r="HB103" s="221"/>
      <c r="HC103" s="221"/>
      <c r="HD103" s="221"/>
      <c r="HE103" s="221"/>
      <c r="HF103" s="221"/>
      <c r="HG103" s="221"/>
      <c r="HH103" s="221"/>
      <c r="HI103" s="221"/>
      <c r="HJ103" s="221"/>
      <c r="HK103" s="221"/>
      <c r="HL103" s="221"/>
      <c r="HM103" s="221"/>
      <c r="HN103" s="221"/>
      <c r="HO103" s="221"/>
      <c r="HP103" s="221"/>
      <c r="HQ103" s="221"/>
      <c r="HR103" s="221"/>
      <c r="HS103" s="221"/>
      <c r="HT103" s="221"/>
      <c r="HU103" s="221"/>
      <c r="HV103" s="221"/>
      <c r="HW103" s="221"/>
      <c r="HX103" s="221"/>
      <c r="HY103" s="221"/>
      <c r="HZ103" s="221"/>
      <c r="IA103" s="221"/>
      <c r="IB103" s="221"/>
      <c r="IC103" s="221"/>
      <c r="ID103" s="221"/>
      <c r="IE103" s="221"/>
      <c r="IF103" s="221"/>
      <c r="IG103" s="221"/>
      <c r="IH103" s="221"/>
      <c r="II103" s="221"/>
      <c r="IJ103" s="221"/>
      <c r="IK103" s="221"/>
      <c r="IL103" s="221"/>
      <c r="IM103" s="221"/>
      <c r="IN103" s="221"/>
      <c r="IO103" s="221"/>
      <c r="IP103" s="221"/>
      <c r="IQ103" s="221"/>
      <c r="IR103" s="221"/>
      <c r="IS103" s="221"/>
      <c r="IT103" s="221"/>
      <c r="IU103" s="221"/>
      <c r="IV103" s="221"/>
      <c r="IW103" s="221"/>
      <c r="IX103" s="221"/>
      <c r="IY103" s="221"/>
      <c r="IZ103" s="221"/>
      <c r="JA103" s="221"/>
      <c r="JB103" s="221"/>
      <c r="JC103" s="221"/>
      <c r="JD103" s="221"/>
      <c r="JE103" s="221"/>
      <c r="JF103" s="221"/>
      <c r="JG103" s="221"/>
      <c r="JH103" s="221"/>
      <c r="JI103" s="221"/>
      <c r="JJ103" s="221"/>
      <c r="JK103" s="221"/>
      <c r="JL103" s="221"/>
      <c r="JM103" s="221"/>
      <c r="JN103" s="221"/>
      <c r="JO103" s="221"/>
      <c r="JP103" s="221"/>
      <c r="JQ103" s="221"/>
      <c r="JR103" s="221"/>
      <c r="JS103" s="221"/>
      <c r="JT103" s="221"/>
      <c r="JU103" s="221"/>
      <c r="JV103" s="221"/>
      <c r="JW103" s="221"/>
      <c r="JX103" s="221"/>
      <c r="JY103" s="221"/>
      <c r="JZ103" s="221"/>
      <c r="KA103" s="221"/>
      <c r="KB103" s="221"/>
      <c r="KC103" s="221"/>
      <c r="KD103" s="221"/>
      <c r="KE103" s="221"/>
      <c r="KF103" s="221"/>
      <c r="KG103" s="221"/>
      <c r="KH103" s="221"/>
      <c r="KI103" s="221"/>
      <c r="KJ103" s="221"/>
      <c r="KK103" s="221"/>
      <c r="KL103" s="221"/>
      <c r="KM103" s="221"/>
      <c r="KN103" s="221"/>
      <c r="KO103" s="221"/>
      <c r="KP103" s="221"/>
      <c r="KQ103" s="221"/>
      <c r="KR103" s="221"/>
      <c r="KS103" s="221"/>
      <c r="KT103" s="221"/>
      <c r="KU103" s="221"/>
      <c r="KV103" s="221"/>
      <c r="KW103" s="221"/>
      <c r="KX103" s="221"/>
      <c r="KY103" s="221"/>
      <c r="KZ103" s="221"/>
      <c r="LA103" s="221"/>
      <c r="LB103" s="221"/>
      <c r="LC103" s="221"/>
      <c r="LD103" s="221"/>
      <c r="LE103" s="221"/>
      <c r="LF103" s="221"/>
      <c r="LG103" s="221"/>
      <c r="LH103" s="221"/>
      <c r="LI103" s="221"/>
      <c r="LJ103" s="221"/>
      <c r="LK103" s="221"/>
      <c r="LL103" s="221"/>
      <c r="LM103" s="221"/>
      <c r="LN103" s="221"/>
      <c r="LO103" s="221"/>
      <c r="LP103" s="221"/>
      <c r="LQ103" s="221"/>
      <c r="LR103" s="221"/>
      <c r="LS103" s="221"/>
      <c r="LT103" s="221"/>
      <c r="LU103" s="221"/>
      <c r="LV103" s="221"/>
      <c r="LW103" s="221"/>
      <c r="LX103" s="221"/>
      <c r="LY103" s="221"/>
      <c r="LZ103" s="221"/>
      <c r="MA103" s="221"/>
      <c r="MB103" s="221"/>
      <c r="MC103" s="221"/>
      <c r="MD103" s="221"/>
      <c r="ME103" s="221"/>
      <c r="MF103" s="221"/>
      <c r="MG103" s="221"/>
      <c r="MH103" s="221"/>
      <c r="MI103" s="221"/>
      <c r="MJ103" s="221"/>
      <c r="MK103" s="221"/>
      <c r="ML103" s="221"/>
      <c r="MM103" s="221"/>
      <c r="MN103" s="221"/>
      <c r="MO103" s="221"/>
      <c r="MP103" s="221"/>
      <c r="MQ103" s="221"/>
      <c r="MR103" s="221"/>
      <c r="MS103" s="221"/>
      <c r="MT103" s="221"/>
      <c r="MU103" s="221"/>
      <c r="MV103" s="221"/>
      <c r="MW103" s="221"/>
      <c r="MX103" s="221"/>
      <c r="MY103" s="221"/>
      <c r="MZ103" s="221"/>
      <c r="NA103" s="221"/>
      <c r="NB103" s="221"/>
      <c r="NC103" s="221"/>
      <c r="ND103" s="221"/>
      <c r="NE103" s="221"/>
      <c r="NF103" s="221"/>
      <c r="NG103" s="221"/>
      <c r="NH103" s="221"/>
      <c r="NI103" s="221"/>
      <c r="NJ103" s="221"/>
      <c r="NK103" s="221"/>
      <c r="NL103" s="221"/>
      <c r="NM103" s="221"/>
      <c r="NN103" s="221"/>
      <c r="NO103" s="221"/>
      <c r="NP103" s="221"/>
      <c r="NQ103" s="221"/>
      <c r="NR103" s="221"/>
      <c r="NS103" s="221"/>
      <c r="NT103" s="221"/>
      <c r="NU103" s="221"/>
      <c r="NV103" s="221"/>
      <c r="NW103" s="221"/>
      <c r="NX103" s="221"/>
      <c r="NY103" s="221"/>
      <c r="NZ103" s="221"/>
      <c r="OA103" s="221"/>
      <c r="OB103" s="221"/>
      <c r="OC103" s="221"/>
      <c r="OD103" s="221"/>
      <c r="OE103" s="221"/>
      <c r="OF103" s="221"/>
      <c r="OG103" s="221"/>
      <c r="OH103" s="221"/>
      <c r="OI103" s="221"/>
      <c r="OJ103" s="221"/>
      <c r="OK103" s="221"/>
      <c r="OL103" s="221"/>
      <c r="OM103" s="221"/>
      <c r="ON103" s="221"/>
      <c r="OO103" s="221"/>
      <c r="OP103" s="221"/>
      <c r="OQ103" s="221"/>
      <c r="OR103" s="221"/>
      <c r="OS103" s="221"/>
      <c r="OT103" s="221"/>
      <c r="OU103" s="221"/>
      <c r="OV103" s="221"/>
      <c r="OW103" s="221"/>
      <c r="OX103" s="221"/>
      <c r="OY103" s="221"/>
      <c r="OZ103" s="221"/>
      <c r="PA103" s="221"/>
      <c r="PB103" s="221"/>
      <c r="PC103" s="221"/>
      <c r="PD103" s="221"/>
      <c r="PE103" s="221"/>
      <c r="PF103" s="221"/>
      <c r="PG103" s="221"/>
      <c r="PH103" s="221"/>
      <c r="PI103" s="221"/>
      <c r="PJ103" s="221"/>
      <c r="PK103" s="221"/>
      <c r="PL103" s="221"/>
      <c r="PM103" s="221"/>
      <c r="PN103" s="221"/>
      <c r="PO103" s="221"/>
      <c r="PP103" s="221"/>
      <c r="PQ103" s="221"/>
      <c r="PR103" s="221"/>
      <c r="PS103" s="221"/>
      <c r="PT103" s="221"/>
      <c r="PU103" s="221"/>
      <c r="PV103" s="221"/>
      <c r="PW103" s="221"/>
      <c r="PX103" s="221"/>
      <c r="PY103" s="221"/>
      <c r="PZ103" s="221"/>
      <c r="QA103" s="221"/>
      <c r="QB103" s="221"/>
      <c r="QC103" s="221"/>
      <c r="QD103" s="221"/>
      <c r="QE103" s="221"/>
      <c r="QF103" s="221"/>
      <c r="QG103" s="221"/>
      <c r="QH103" s="221"/>
      <c r="QI103" s="221"/>
      <c r="QJ103" s="221"/>
      <c r="QK103" s="221"/>
      <c r="QL103" s="221"/>
      <c r="QM103" s="221"/>
      <c r="QN103" s="221"/>
      <c r="QO103" s="221"/>
      <c r="QP103" s="221"/>
      <c r="QQ103" s="221"/>
      <c r="QR103" s="221"/>
      <c r="QS103" s="221"/>
      <c r="QT103" s="221"/>
      <c r="QU103" s="221"/>
      <c r="QV103" s="221"/>
      <c r="QW103" s="221"/>
      <c r="QX103" s="221"/>
      <c r="QY103" s="221"/>
      <c r="QZ103" s="221"/>
      <c r="RA103" s="221"/>
      <c r="RB103" s="221"/>
      <c r="RC103" s="221"/>
      <c r="RD103" s="221"/>
      <c r="RE103" s="221"/>
      <c r="RF103" s="221"/>
      <c r="RG103" s="221"/>
      <c r="RH103" s="221"/>
      <c r="RI103" s="221"/>
      <c r="RJ103" s="221"/>
      <c r="RK103" s="221"/>
      <c r="RL103" s="221"/>
      <c r="RM103" s="221"/>
      <c r="RN103" s="221"/>
      <c r="RO103" s="221"/>
      <c r="RP103" s="221"/>
      <c r="RQ103" s="221"/>
      <c r="RR103" s="221"/>
      <c r="RS103" s="221"/>
      <c r="RT103" s="221"/>
      <c r="RU103" s="221"/>
      <c r="RV103" s="221"/>
      <c r="RW103" s="221"/>
      <c r="RX103" s="221"/>
      <c r="RY103" s="221"/>
      <c r="RZ103" s="221"/>
      <c r="SA103" s="221"/>
      <c r="SB103" s="221"/>
      <c r="SC103" s="221"/>
      <c r="SD103" s="221"/>
      <c r="SE103" s="221"/>
      <c r="SF103" s="221"/>
      <c r="SG103" s="221"/>
      <c r="SH103" s="221"/>
      <c r="SI103" s="221"/>
      <c r="SJ103" s="221"/>
      <c r="SK103" s="221"/>
      <c r="SL103" s="221"/>
      <c r="SM103" s="221"/>
      <c r="SN103" s="221"/>
      <c r="SO103" s="221"/>
      <c r="SP103" s="221"/>
      <c r="SQ103" s="221"/>
      <c r="SR103" s="221"/>
      <c r="SS103" s="221"/>
      <c r="ST103" s="221"/>
      <c r="SU103" s="221"/>
      <c r="SV103" s="221"/>
      <c r="SW103" s="221"/>
      <c r="SX103" s="221"/>
      <c r="SY103" s="221"/>
      <c r="SZ103" s="221"/>
      <c r="TA103" s="221"/>
      <c r="TB103" s="221"/>
      <c r="TC103" s="221"/>
      <c r="TD103" s="221"/>
      <c r="TE103" s="221"/>
      <c r="TF103" s="221"/>
      <c r="TG103" s="221"/>
      <c r="TH103" s="221"/>
      <c r="TI103" s="221"/>
      <c r="TJ103" s="221"/>
      <c r="TK103" s="221"/>
      <c r="TL103" s="221"/>
      <c r="TM103" s="221"/>
      <c r="TN103" s="221"/>
      <c r="TO103" s="221"/>
      <c r="TP103" s="221"/>
      <c r="TQ103" s="221"/>
      <c r="TR103" s="221"/>
      <c r="TS103" s="221"/>
      <c r="TT103" s="221"/>
      <c r="TU103" s="221"/>
      <c r="TV103" s="221"/>
      <c r="TW103" s="221"/>
      <c r="TX103" s="221"/>
      <c r="TY103" s="221"/>
      <c r="TZ103" s="221"/>
      <c r="UA103" s="221"/>
      <c r="UB103" s="221"/>
      <c r="UC103" s="221"/>
      <c r="UD103" s="221"/>
      <c r="UE103" s="221"/>
      <c r="UF103" s="221"/>
      <c r="UG103" s="221"/>
      <c r="UH103" s="221"/>
      <c r="UI103" s="221"/>
      <c r="UJ103" s="221"/>
      <c r="UK103" s="221"/>
      <c r="UL103" s="221"/>
      <c r="UM103" s="221"/>
      <c r="UN103" s="221"/>
      <c r="UO103" s="221"/>
      <c r="UP103" s="221"/>
      <c r="UQ103" s="221"/>
      <c r="UR103" s="221"/>
      <c r="US103" s="221"/>
      <c r="UT103" s="221"/>
      <c r="UU103" s="221"/>
      <c r="UV103" s="221"/>
      <c r="UW103" s="221"/>
      <c r="UX103" s="221"/>
      <c r="UY103" s="221"/>
      <c r="UZ103" s="221"/>
      <c r="VA103" s="221"/>
      <c r="VB103" s="221"/>
      <c r="VC103" s="221"/>
      <c r="VD103" s="221"/>
      <c r="VE103" s="221"/>
      <c r="VF103" s="221"/>
      <c r="VG103" s="221"/>
      <c r="VH103" s="221"/>
      <c r="VI103" s="221"/>
      <c r="VJ103" s="221"/>
      <c r="VK103" s="221"/>
      <c r="VL103" s="221"/>
      <c r="VM103" s="221"/>
      <c r="VN103" s="221"/>
      <c r="VO103" s="221"/>
      <c r="VP103" s="221"/>
      <c r="VQ103" s="221"/>
      <c r="VR103" s="221"/>
      <c r="VS103" s="221"/>
      <c r="VT103" s="221"/>
      <c r="VU103" s="221"/>
      <c r="VV103" s="221"/>
      <c r="VW103" s="221"/>
      <c r="VX103" s="221"/>
      <c r="VY103" s="221"/>
      <c r="VZ103" s="221"/>
      <c r="WA103" s="221"/>
      <c r="WB103" s="221"/>
      <c r="WC103" s="221"/>
      <c r="WD103" s="221"/>
      <c r="WE103" s="221"/>
      <c r="WF103" s="221"/>
      <c r="WG103" s="221"/>
      <c r="WH103" s="221"/>
      <c r="WI103" s="221"/>
      <c r="WJ103" s="221"/>
      <c r="WK103" s="221"/>
      <c r="WL103" s="221"/>
      <c r="WM103" s="221"/>
      <c r="WN103" s="221"/>
      <c r="WO103" s="221"/>
      <c r="WP103" s="221"/>
      <c r="WQ103" s="221"/>
      <c r="WR103" s="221"/>
      <c r="WS103" s="221"/>
      <c r="WT103" s="221"/>
      <c r="WU103" s="221"/>
      <c r="WV103" s="221"/>
      <c r="WW103" s="221"/>
      <c r="WX103" s="221"/>
      <c r="WY103" s="221"/>
      <c r="WZ103" s="221"/>
      <c r="XA103" s="221"/>
      <c r="XB103" s="221"/>
      <c r="XC103" s="221"/>
      <c r="XD103" s="221"/>
      <c r="XE103" s="221"/>
      <c r="XF103" s="221"/>
      <c r="XG103" s="221"/>
      <c r="XH103" s="221"/>
      <c r="XI103" s="221"/>
      <c r="XJ103" s="221"/>
      <c r="XK103" s="221"/>
      <c r="XL103" s="221"/>
      <c r="XM103" s="221"/>
      <c r="XN103" s="221"/>
      <c r="XO103" s="221"/>
      <c r="XP103" s="221"/>
      <c r="XQ103" s="221"/>
      <c r="XR103" s="221"/>
      <c r="XS103" s="221"/>
      <c r="XT103" s="221"/>
      <c r="XU103" s="221"/>
      <c r="XV103" s="221"/>
      <c r="XW103" s="221"/>
      <c r="XX103" s="221"/>
      <c r="XY103" s="221"/>
      <c r="XZ103" s="221"/>
      <c r="YA103" s="221"/>
      <c r="YB103" s="221"/>
      <c r="YC103" s="221"/>
      <c r="YD103" s="221"/>
      <c r="YE103" s="221"/>
      <c r="YF103" s="221"/>
      <c r="YG103" s="221"/>
      <c r="YH103" s="221"/>
      <c r="YI103" s="221"/>
      <c r="YJ103" s="221"/>
      <c r="YK103" s="221"/>
      <c r="YL103" s="221"/>
      <c r="YM103" s="221"/>
      <c r="YN103" s="221"/>
      <c r="YO103" s="221"/>
      <c r="YP103" s="221"/>
      <c r="YQ103" s="221"/>
      <c r="YR103" s="221"/>
      <c r="YS103" s="221"/>
      <c r="YT103" s="221"/>
      <c r="YU103" s="221"/>
      <c r="YV103" s="221"/>
      <c r="YW103" s="221"/>
      <c r="YX103" s="221"/>
      <c r="YY103" s="221"/>
      <c r="YZ103" s="221"/>
      <c r="ZA103" s="221"/>
      <c r="ZB103" s="221"/>
      <c r="ZC103" s="221"/>
      <c r="ZD103" s="221"/>
      <c r="ZE103" s="221"/>
      <c r="ZF103" s="221"/>
      <c r="ZG103" s="221"/>
      <c r="ZH103" s="221"/>
      <c r="ZI103" s="221"/>
      <c r="ZJ103" s="221"/>
      <c r="ZK103" s="221"/>
      <c r="ZL103" s="221"/>
      <c r="ZM103" s="221"/>
      <c r="ZN103" s="221"/>
      <c r="ZO103" s="221"/>
      <c r="ZP103" s="221"/>
      <c r="ZQ103" s="221"/>
      <c r="ZR103" s="221"/>
      <c r="ZS103" s="221"/>
      <c r="ZT103" s="221"/>
      <c r="ZU103" s="221"/>
      <c r="ZV103" s="221"/>
      <c r="ZW103" s="221"/>
      <c r="ZX103" s="221"/>
      <c r="ZY103" s="221"/>
      <c r="ZZ103" s="221"/>
      <c r="AAA103" s="221"/>
      <c r="AAB103" s="221"/>
      <c r="AAC103" s="221"/>
      <c r="AAD103" s="221"/>
      <c r="AAE103" s="221"/>
      <c r="AAF103" s="221"/>
      <c r="AAG103" s="221"/>
      <c r="AAH103" s="221"/>
      <c r="AAI103" s="221"/>
      <c r="AAJ103" s="221"/>
      <c r="AAK103" s="221"/>
      <c r="AAL103" s="221"/>
      <c r="AAM103" s="221"/>
      <c r="AAN103" s="221"/>
      <c r="AAO103" s="221"/>
      <c r="AAP103" s="221"/>
      <c r="AAQ103" s="221"/>
      <c r="AAR103" s="221"/>
      <c r="AAS103" s="221"/>
      <c r="AAT103" s="221"/>
      <c r="AAU103" s="221"/>
      <c r="AAV103" s="221"/>
      <c r="AAW103" s="221"/>
      <c r="AAX103" s="221"/>
      <c r="AAY103" s="221"/>
      <c r="AAZ103" s="221"/>
      <c r="ABA103" s="221"/>
      <c r="ABB103" s="221"/>
      <c r="ABC103" s="221"/>
      <c r="ABD103" s="221"/>
      <c r="ABE103" s="221"/>
      <c r="ABF103" s="221"/>
      <c r="ABG103" s="221"/>
      <c r="ABH103" s="221"/>
      <c r="ABI103" s="221"/>
      <c r="ABJ103" s="221"/>
      <c r="ABK103" s="221"/>
      <c r="ABL103" s="221"/>
      <c r="ABM103" s="221"/>
      <c r="ABN103" s="221"/>
      <c r="ABO103" s="221"/>
      <c r="ABP103" s="221"/>
      <c r="ABQ103" s="221"/>
      <c r="ABR103" s="221"/>
      <c r="ABS103" s="221"/>
      <c r="ABT103" s="221"/>
      <c r="ABU103" s="221"/>
      <c r="ABV103" s="221"/>
      <c r="ABW103" s="221"/>
      <c r="ABX103" s="221"/>
      <c r="ABY103" s="221"/>
      <c r="ABZ103" s="221"/>
      <c r="ACA103" s="221"/>
      <c r="ACB103" s="221"/>
      <c r="ACC103" s="221"/>
      <c r="ACD103" s="221"/>
      <c r="ACE103" s="221"/>
      <c r="ACF103" s="221"/>
      <c r="ACG103" s="221"/>
      <c r="ACH103" s="221"/>
      <c r="ACI103" s="221"/>
      <c r="ACJ103" s="221"/>
      <c r="ACK103" s="221"/>
      <c r="ACL103" s="221"/>
      <c r="ACM103" s="221"/>
      <c r="ACN103" s="221"/>
      <c r="ACO103" s="221"/>
      <c r="ACP103" s="221"/>
      <c r="ACQ103" s="221"/>
      <c r="ACR103" s="221"/>
      <c r="ACS103" s="221"/>
      <c r="ACT103" s="221"/>
      <c r="ACU103" s="221"/>
      <c r="ACV103" s="221"/>
      <c r="ACW103" s="221"/>
      <c r="ACX103" s="221"/>
      <c r="ACY103" s="221"/>
      <c r="ACZ103" s="221"/>
      <c r="ADA103" s="221"/>
      <c r="ADB103" s="221"/>
      <c r="ADC103" s="221"/>
      <c r="ADD103" s="221"/>
      <c r="ADE103" s="221"/>
      <c r="ADF103" s="221"/>
      <c r="ADG103" s="221"/>
      <c r="ADH103" s="221"/>
      <c r="ADI103" s="221"/>
      <c r="ADJ103" s="221"/>
      <c r="ADK103" s="221"/>
      <c r="ADL103" s="221"/>
      <c r="ADM103" s="221"/>
      <c r="ADN103" s="221"/>
      <c r="ADO103" s="221"/>
      <c r="ADP103" s="221"/>
      <c r="ADQ103" s="221"/>
      <c r="ADR103" s="221"/>
      <c r="ADS103" s="221"/>
      <c r="ADT103" s="221"/>
      <c r="ADU103" s="221"/>
      <c r="ADV103" s="221"/>
      <c r="ADW103" s="221"/>
      <c r="ADX103" s="221"/>
      <c r="ADY103" s="221"/>
      <c r="ADZ103" s="221"/>
      <c r="AEA103" s="221"/>
      <c r="AEB103" s="221"/>
      <c r="AEC103" s="221"/>
      <c r="AED103" s="221"/>
      <c r="AEE103" s="221"/>
      <c r="AEF103" s="221"/>
      <c r="AEG103" s="221"/>
      <c r="AEH103" s="221"/>
      <c r="AEI103" s="221"/>
      <c r="AEJ103" s="221"/>
      <c r="AEK103" s="221"/>
      <c r="AEL103" s="221"/>
      <c r="AEM103" s="221"/>
      <c r="AEN103" s="221"/>
      <c r="AEO103" s="221"/>
      <c r="AEP103" s="221"/>
      <c r="AEQ103" s="221"/>
      <c r="AER103" s="221"/>
      <c r="AES103" s="221"/>
      <c r="AET103" s="221"/>
      <c r="AEU103" s="221"/>
      <c r="AEV103" s="221"/>
      <c r="AEW103" s="221"/>
      <c r="AEX103" s="221"/>
      <c r="AEY103" s="221"/>
      <c r="AEZ103" s="221"/>
      <c r="AFA103" s="221"/>
      <c r="AFB103" s="221"/>
      <c r="AFC103" s="221"/>
      <c r="AFD103" s="221"/>
      <c r="AFE103" s="221"/>
      <c r="AFF103" s="221"/>
      <c r="AFG103" s="221"/>
      <c r="AFH103" s="221"/>
      <c r="AFI103" s="221"/>
      <c r="AFJ103" s="221"/>
      <c r="AFK103" s="221"/>
      <c r="AFL103" s="221"/>
      <c r="AFM103" s="221"/>
      <c r="AFN103" s="221"/>
      <c r="AFO103" s="221"/>
      <c r="AFP103" s="221"/>
      <c r="AFQ103" s="221"/>
      <c r="AFR103" s="221"/>
      <c r="AFS103" s="221"/>
      <c r="AFT103" s="221"/>
      <c r="AFU103" s="221"/>
      <c r="AFV103" s="221"/>
      <c r="AFW103" s="221"/>
      <c r="AFX103" s="221"/>
      <c r="AFY103" s="221"/>
      <c r="AFZ103" s="221"/>
      <c r="AGA103" s="221"/>
      <c r="AGB103" s="221"/>
      <c r="AGC103" s="221"/>
      <c r="AGD103" s="221"/>
      <c r="AGE103" s="221"/>
      <c r="AGF103" s="221"/>
      <c r="AGG103" s="221"/>
      <c r="AGH103" s="221"/>
      <c r="AGI103" s="221"/>
      <c r="AGJ103" s="221"/>
      <c r="AGK103" s="221"/>
      <c r="AGL103" s="221"/>
      <c r="AGM103" s="221"/>
      <c r="AGN103" s="221"/>
      <c r="AGO103" s="221"/>
      <c r="AGP103" s="221"/>
      <c r="AGQ103" s="221"/>
      <c r="AGR103" s="221"/>
      <c r="AGS103" s="221"/>
      <c r="AGT103" s="221"/>
      <c r="AGU103" s="221"/>
      <c r="AGV103" s="221"/>
      <c r="AGW103" s="221"/>
      <c r="AGX103" s="221"/>
      <c r="AGY103" s="221"/>
      <c r="AGZ103" s="221"/>
      <c r="AHA103" s="221"/>
      <c r="AHB103" s="221"/>
      <c r="AHC103" s="221"/>
      <c r="AHD103" s="221"/>
      <c r="AHE103" s="221"/>
      <c r="AHF103" s="221"/>
      <c r="AHG103" s="221"/>
      <c r="AHH103" s="221"/>
      <c r="AHI103" s="221"/>
      <c r="AHJ103" s="221"/>
      <c r="AHK103" s="221"/>
      <c r="AHL103" s="221"/>
      <c r="AHM103" s="221"/>
      <c r="AHN103" s="221"/>
      <c r="AHO103" s="221"/>
      <c r="AHP103" s="221"/>
      <c r="AHQ103" s="221"/>
      <c r="AHR103" s="221"/>
      <c r="AHS103" s="221"/>
      <c r="AHT103" s="221"/>
      <c r="AHU103" s="221"/>
      <c r="AHV103" s="221"/>
      <c r="AHW103" s="221"/>
      <c r="AHX103" s="221"/>
      <c r="AHY103" s="221"/>
      <c r="AHZ103" s="221"/>
      <c r="AIA103" s="221"/>
      <c r="AIB103" s="221"/>
      <c r="AIC103" s="221"/>
      <c r="AID103" s="221"/>
      <c r="AIE103" s="221"/>
      <c r="AIF103" s="221"/>
      <c r="AIG103" s="221"/>
      <c r="AIH103" s="221"/>
      <c r="AII103" s="221"/>
      <c r="AIJ103" s="221"/>
      <c r="AIK103" s="221"/>
      <c r="AIL103" s="221"/>
      <c r="AIM103" s="221"/>
      <c r="AIN103" s="221"/>
      <c r="AIO103" s="221"/>
      <c r="AIP103" s="221"/>
      <c r="AIQ103" s="221"/>
      <c r="AIR103" s="221"/>
      <c r="AIS103" s="221"/>
      <c r="AIT103" s="221"/>
      <c r="AIU103" s="221"/>
      <c r="AIV103" s="221"/>
      <c r="AIW103" s="221"/>
      <c r="AIX103" s="221"/>
      <c r="AIY103" s="221"/>
      <c r="AIZ103" s="221"/>
      <c r="AJA103" s="221"/>
      <c r="AJB103" s="221"/>
      <c r="AJC103" s="221"/>
      <c r="AJD103" s="221"/>
      <c r="AJE103" s="221"/>
      <c r="AJF103" s="221"/>
      <c r="AJG103" s="221"/>
      <c r="AJH103" s="221"/>
      <c r="AJI103" s="221"/>
      <c r="AJJ103" s="221"/>
      <c r="AJK103" s="221"/>
      <c r="AJL103" s="221"/>
      <c r="AJM103" s="221"/>
      <c r="AJN103" s="221"/>
      <c r="AJO103" s="221"/>
      <c r="AJP103" s="221"/>
      <c r="AJQ103" s="221"/>
      <c r="AJR103" s="221"/>
      <c r="AJS103" s="221"/>
      <c r="AJT103" s="221"/>
      <c r="AJU103" s="221"/>
      <c r="AJV103" s="221"/>
      <c r="AJW103" s="221"/>
      <c r="AJX103" s="221"/>
      <c r="AJY103" s="221"/>
      <c r="AJZ103" s="221"/>
      <c r="AKA103" s="221"/>
      <c r="AKB103" s="221"/>
      <c r="AKC103" s="221"/>
      <c r="AKD103" s="221"/>
      <c r="AKE103" s="221"/>
      <c r="AKF103" s="221"/>
      <c r="AKG103" s="221"/>
      <c r="AKH103" s="221"/>
      <c r="AKI103" s="221"/>
      <c r="AKJ103" s="221"/>
      <c r="AKK103" s="221"/>
      <c r="AKL103" s="221"/>
      <c r="AKM103" s="221"/>
      <c r="AKN103" s="221"/>
      <c r="AKO103" s="221"/>
      <c r="AKP103" s="221"/>
      <c r="AKQ103" s="221"/>
      <c r="AKR103" s="221"/>
      <c r="AKS103" s="221"/>
      <c r="AKT103" s="221"/>
      <c r="AKU103" s="221"/>
      <c r="AKV103" s="221"/>
      <c r="AKW103" s="221"/>
      <c r="AKX103" s="221"/>
      <c r="AKY103" s="221"/>
      <c r="AKZ103" s="221"/>
      <c r="ALA103" s="221"/>
      <c r="ALB103" s="221"/>
      <c r="ALC103" s="221"/>
      <c r="ALD103" s="221"/>
      <c r="ALE103" s="221"/>
      <c r="ALF103" s="221"/>
      <c r="ALG103" s="221"/>
      <c r="ALH103" s="221"/>
      <c r="ALI103" s="221"/>
      <c r="ALJ103" s="221"/>
      <c r="ALK103" s="221"/>
      <c r="ALL103" s="221"/>
      <c r="ALM103" s="221"/>
      <c r="ALN103" s="221"/>
      <c r="ALO103" s="221"/>
      <c r="ALP103" s="221"/>
      <c r="ALQ103" s="221"/>
      <c r="ALR103" s="221"/>
      <c r="ALS103" s="221"/>
      <c r="ALT103" s="221"/>
      <c r="ALU103" s="221"/>
      <c r="ALV103" s="221"/>
      <c r="ALW103" s="221"/>
      <c r="ALX103" s="221"/>
      <c r="ALY103" s="221"/>
      <c r="ALZ103" s="221"/>
      <c r="AMA103" s="221"/>
      <c r="AMB103" s="221"/>
      <c r="AMC103" s="221"/>
      <c r="AMD103" s="221"/>
      <c r="AME103" s="221"/>
      <c r="AMF103" s="221"/>
      <c r="AMG103" s="221"/>
      <c r="AMH103" s="221"/>
      <c r="AMI103" s="221"/>
      <c r="AMJ103" s="221"/>
      <c r="AMK103" s="221"/>
    </row>
    <row r="104" spans="1:1025" s="225" customFormat="1" x14ac:dyDescent="0.25">
      <c r="A104" s="221" t="s">
        <v>106</v>
      </c>
      <c r="B104" s="221" t="s">
        <v>127</v>
      </c>
      <c r="C104" s="227" t="str">
        <f>'common foods'!$D$57</f>
        <v>03052</v>
      </c>
      <c r="D104" s="227">
        <v>339</v>
      </c>
      <c r="E104" s="227">
        <v>0.5</v>
      </c>
      <c r="F104" s="227">
        <v>0.1</v>
      </c>
      <c r="G104" s="227">
        <v>13.8</v>
      </c>
      <c r="H104" s="227">
        <v>0.5</v>
      </c>
      <c r="I104" s="227">
        <v>1.7</v>
      </c>
      <c r="J104" s="227">
        <v>5.0999999999999996</v>
      </c>
      <c r="K104" s="227">
        <v>4.9000000000000004</v>
      </c>
      <c r="L104" s="221" t="s">
        <v>433</v>
      </c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21"/>
      <c r="BL104" s="221"/>
      <c r="BM104" s="221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1"/>
      <c r="BZ104" s="221"/>
      <c r="CA104" s="221"/>
      <c r="CB104" s="221"/>
      <c r="CC104" s="221"/>
      <c r="CD104" s="221"/>
      <c r="CE104" s="221"/>
      <c r="CF104" s="221"/>
      <c r="CG104" s="221"/>
      <c r="CH104" s="221"/>
      <c r="CI104" s="221"/>
      <c r="CJ104" s="221"/>
      <c r="CK104" s="221"/>
      <c r="CL104" s="221"/>
      <c r="CM104" s="221"/>
      <c r="CN104" s="221"/>
      <c r="CO104" s="221"/>
      <c r="CP104" s="221"/>
      <c r="CQ104" s="221"/>
      <c r="CR104" s="221"/>
      <c r="CS104" s="221"/>
      <c r="CT104" s="221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221"/>
      <c r="DE104" s="221"/>
      <c r="DF104" s="221"/>
      <c r="DG104" s="221"/>
      <c r="DH104" s="221"/>
      <c r="DI104" s="221"/>
      <c r="DJ104" s="221"/>
      <c r="DK104" s="221"/>
      <c r="DL104" s="221"/>
      <c r="DM104" s="221"/>
      <c r="DN104" s="221"/>
      <c r="DO104" s="221"/>
      <c r="DP104" s="221"/>
      <c r="DQ104" s="221"/>
      <c r="DR104" s="221"/>
      <c r="DS104" s="221"/>
      <c r="DT104" s="221"/>
      <c r="DU104" s="221"/>
      <c r="DV104" s="221"/>
      <c r="DW104" s="221"/>
      <c r="DX104" s="221"/>
      <c r="DY104" s="221"/>
      <c r="DZ104" s="221"/>
      <c r="EA104" s="221"/>
      <c r="EB104" s="221"/>
      <c r="EC104" s="221"/>
      <c r="ED104" s="221"/>
      <c r="EE104" s="221"/>
      <c r="EF104" s="221"/>
      <c r="EG104" s="221"/>
      <c r="EH104" s="221"/>
      <c r="EI104" s="221"/>
      <c r="EJ104" s="221"/>
      <c r="EK104" s="221"/>
      <c r="EL104" s="221"/>
      <c r="EM104" s="221"/>
      <c r="EN104" s="221"/>
      <c r="EO104" s="221"/>
      <c r="EP104" s="221"/>
      <c r="EQ104" s="221"/>
      <c r="ER104" s="221"/>
      <c r="ES104" s="221"/>
      <c r="ET104" s="221"/>
      <c r="EU104" s="221"/>
      <c r="EV104" s="221"/>
      <c r="EW104" s="221"/>
      <c r="EX104" s="221"/>
      <c r="EY104" s="221"/>
      <c r="EZ104" s="221"/>
      <c r="FA104" s="221"/>
      <c r="FB104" s="221"/>
      <c r="FC104" s="221"/>
      <c r="FD104" s="221"/>
      <c r="FE104" s="221"/>
      <c r="FF104" s="221"/>
      <c r="FG104" s="221"/>
      <c r="FH104" s="221"/>
      <c r="FI104" s="221"/>
      <c r="FJ104" s="221"/>
      <c r="FK104" s="221"/>
      <c r="FL104" s="221"/>
      <c r="FM104" s="221"/>
      <c r="FN104" s="221"/>
      <c r="FO104" s="221"/>
      <c r="FP104" s="221"/>
      <c r="FQ104" s="221"/>
      <c r="FR104" s="221"/>
      <c r="FS104" s="221"/>
      <c r="FT104" s="221"/>
      <c r="FU104" s="221"/>
      <c r="FV104" s="221"/>
      <c r="FW104" s="221"/>
      <c r="FX104" s="221"/>
      <c r="FY104" s="221"/>
      <c r="FZ104" s="221"/>
      <c r="GA104" s="221"/>
      <c r="GB104" s="221"/>
      <c r="GC104" s="221"/>
      <c r="GD104" s="221"/>
      <c r="GE104" s="221"/>
      <c r="GF104" s="221"/>
      <c r="GG104" s="221"/>
      <c r="GH104" s="221"/>
      <c r="GI104" s="221"/>
      <c r="GJ104" s="221"/>
      <c r="GK104" s="221"/>
      <c r="GL104" s="221"/>
      <c r="GM104" s="221"/>
      <c r="GN104" s="221"/>
      <c r="GO104" s="221"/>
      <c r="GP104" s="221"/>
      <c r="GQ104" s="221"/>
      <c r="GR104" s="221"/>
      <c r="GS104" s="221"/>
      <c r="GT104" s="221"/>
      <c r="GU104" s="221"/>
      <c r="GV104" s="221"/>
      <c r="GW104" s="221"/>
      <c r="GX104" s="221"/>
      <c r="GY104" s="221"/>
      <c r="GZ104" s="221"/>
      <c r="HA104" s="221"/>
      <c r="HB104" s="221"/>
      <c r="HC104" s="221"/>
      <c r="HD104" s="221"/>
      <c r="HE104" s="221"/>
      <c r="HF104" s="221"/>
      <c r="HG104" s="221"/>
      <c r="HH104" s="221"/>
      <c r="HI104" s="221"/>
      <c r="HJ104" s="221"/>
      <c r="HK104" s="221"/>
      <c r="HL104" s="221"/>
      <c r="HM104" s="221"/>
      <c r="HN104" s="221"/>
      <c r="HO104" s="221"/>
      <c r="HP104" s="221"/>
      <c r="HQ104" s="221"/>
      <c r="HR104" s="221"/>
      <c r="HS104" s="221"/>
      <c r="HT104" s="221"/>
      <c r="HU104" s="221"/>
      <c r="HV104" s="221"/>
      <c r="HW104" s="221"/>
      <c r="HX104" s="221"/>
      <c r="HY104" s="221"/>
      <c r="HZ104" s="221"/>
      <c r="IA104" s="221"/>
      <c r="IB104" s="221"/>
      <c r="IC104" s="221"/>
      <c r="ID104" s="221"/>
      <c r="IE104" s="221"/>
      <c r="IF104" s="221"/>
      <c r="IG104" s="221"/>
      <c r="IH104" s="221"/>
      <c r="II104" s="221"/>
      <c r="IJ104" s="221"/>
      <c r="IK104" s="221"/>
      <c r="IL104" s="221"/>
      <c r="IM104" s="221"/>
      <c r="IN104" s="221"/>
      <c r="IO104" s="221"/>
      <c r="IP104" s="221"/>
      <c r="IQ104" s="221"/>
      <c r="IR104" s="221"/>
      <c r="IS104" s="221"/>
      <c r="IT104" s="221"/>
      <c r="IU104" s="221"/>
      <c r="IV104" s="221"/>
      <c r="IW104" s="221"/>
      <c r="IX104" s="221"/>
      <c r="IY104" s="221"/>
      <c r="IZ104" s="221"/>
      <c r="JA104" s="221"/>
      <c r="JB104" s="221"/>
      <c r="JC104" s="221"/>
      <c r="JD104" s="221"/>
      <c r="JE104" s="221"/>
      <c r="JF104" s="221"/>
      <c r="JG104" s="221"/>
      <c r="JH104" s="221"/>
      <c r="JI104" s="221"/>
      <c r="JJ104" s="221"/>
      <c r="JK104" s="221"/>
      <c r="JL104" s="221"/>
      <c r="JM104" s="221"/>
      <c r="JN104" s="221"/>
      <c r="JO104" s="221"/>
      <c r="JP104" s="221"/>
      <c r="JQ104" s="221"/>
      <c r="JR104" s="221"/>
      <c r="JS104" s="221"/>
      <c r="JT104" s="221"/>
      <c r="JU104" s="221"/>
      <c r="JV104" s="221"/>
      <c r="JW104" s="221"/>
      <c r="JX104" s="221"/>
      <c r="JY104" s="221"/>
      <c r="JZ104" s="221"/>
      <c r="KA104" s="221"/>
      <c r="KB104" s="221"/>
      <c r="KC104" s="221"/>
      <c r="KD104" s="221"/>
      <c r="KE104" s="221"/>
      <c r="KF104" s="221"/>
      <c r="KG104" s="221"/>
      <c r="KH104" s="221"/>
      <c r="KI104" s="221"/>
      <c r="KJ104" s="221"/>
      <c r="KK104" s="221"/>
      <c r="KL104" s="221"/>
      <c r="KM104" s="221"/>
      <c r="KN104" s="221"/>
      <c r="KO104" s="221"/>
      <c r="KP104" s="221"/>
      <c r="KQ104" s="221"/>
      <c r="KR104" s="221"/>
      <c r="KS104" s="221"/>
      <c r="KT104" s="221"/>
      <c r="KU104" s="221"/>
      <c r="KV104" s="221"/>
      <c r="KW104" s="221"/>
      <c r="KX104" s="221"/>
      <c r="KY104" s="221"/>
      <c r="KZ104" s="221"/>
      <c r="LA104" s="221"/>
      <c r="LB104" s="221"/>
      <c r="LC104" s="221"/>
      <c r="LD104" s="221"/>
      <c r="LE104" s="221"/>
      <c r="LF104" s="221"/>
      <c r="LG104" s="221"/>
      <c r="LH104" s="221"/>
      <c r="LI104" s="221"/>
      <c r="LJ104" s="221"/>
      <c r="LK104" s="221"/>
      <c r="LL104" s="221"/>
      <c r="LM104" s="221"/>
      <c r="LN104" s="221"/>
      <c r="LO104" s="221"/>
      <c r="LP104" s="221"/>
      <c r="LQ104" s="221"/>
      <c r="LR104" s="221"/>
      <c r="LS104" s="221"/>
      <c r="LT104" s="221"/>
      <c r="LU104" s="221"/>
      <c r="LV104" s="221"/>
      <c r="LW104" s="221"/>
      <c r="LX104" s="221"/>
      <c r="LY104" s="221"/>
      <c r="LZ104" s="221"/>
      <c r="MA104" s="221"/>
      <c r="MB104" s="221"/>
      <c r="MC104" s="221"/>
      <c r="MD104" s="221"/>
      <c r="ME104" s="221"/>
      <c r="MF104" s="221"/>
      <c r="MG104" s="221"/>
      <c r="MH104" s="221"/>
      <c r="MI104" s="221"/>
      <c r="MJ104" s="221"/>
      <c r="MK104" s="221"/>
      <c r="ML104" s="221"/>
      <c r="MM104" s="221"/>
      <c r="MN104" s="221"/>
      <c r="MO104" s="221"/>
      <c r="MP104" s="221"/>
      <c r="MQ104" s="221"/>
      <c r="MR104" s="221"/>
      <c r="MS104" s="221"/>
      <c r="MT104" s="221"/>
      <c r="MU104" s="221"/>
      <c r="MV104" s="221"/>
      <c r="MW104" s="221"/>
      <c r="MX104" s="221"/>
      <c r="MY104" s="221"/>
      <c r="MZ104" s="221"/>
      <c r="NA104" s="221"/>
      <c r="NB104" s="221"/>
      <c r="NC104" s="221"/>
      <c r="ND104" s="221"/>
      <c r="NE104" s="221"/>
      <c r="NF104" s="221"/>
      <c r="NG104" s="221"/>
      <c r="NH104" s="221"/>
      <c r="NI104" s="221"/>
      <c r="NJ104" s="221"/>
      <c r="NK104" s="221"/>
      <c r="NL104" s="221"/>
      <c r="NM104" s="221"/>
      <c r="NN104" s="221"/>
      <c r="NO104" s="221"/>
      <c r="NP104" s="221"/>
      <c r="NQ104" s="221"/>
      <c r="NR104" s="221"/>
      <c r="NS104" s="221"/>
      <c r="NT104" s="221"/>
      <c r="NU104" s="221"/>
      <c r="NV104" s="221"/>
      <c r="NW104" s="221"/>
      <c r="NX104" s="221"/>
      <c r="NY104" s="221"/>
      <c r="NZ104" s="221"/>
      <c r="OA104" s="221"/>
      <c r="OB104" s="221"/>
      <c r="OC104" s="221"/>
      <c r="OD104" s="221"/>
      <c r="OE104" s="221"/>
      <c r="OF104" s="221"/>
      <c r="OG104" s="221"/>
      <c r="OH104" s="221"/>
      <c r="OI104" s="221"/>
      <c r="OJ104" s="221"/>
      <c r="OK104" s="221"/>
      <c r="OL104" s="221"/>
      <c r="OM104" s="221"/>
      <c r="ON104" s="221"/>
      <c r="OO104" s="221"/>
      <c r="OP104" s="221"/>
      <c r="OQ104" s="221"/>
      <c r="OR104" s="221"/>
      <c r="OS104" s="221"/>
      <c r="OT104" s="221"/>
      <c r="OU104" s="221"/>
      <c r="OV104" s="221"/>
      <c r="OW104" s="221"/>
      <c r="OX104" s="221"/>
      <c r="OY104" s="221"/>
      <c r="OZ104" s="221"/>
      <c r="PA104" s="221"/>
      <c r="PB104" s="221"/>
      <c r="PC104" s="221"/>
      <c r="PD104" s="221"/>
      <c r="PE104" s="221"/>
      <c r="PF104" s="221"/>
      <c r="PG104" s="221"/>
      <c r="PH104" s="221"/>
      <c r="PI104" s="221"/>
      <c r="PJ104" s="221"/>
      <c r="PK104" s="221"/>
      <c r="PL104" s="221"/>
      <c r="PM104" s="221"/>
      <c r="PN104" s="221"/>
      <c r="PO104" s="221"/>
      <c r="PP104" s="221"/>
      <c r="PQ104" s="221"/>
      <c r="PR104" s="221"/>
      <c r="PS104" s="221"/>
      <c r="PT104" s="221"/>
      <c r="PU104" s="221"/>
      <c r="PV104" s="221"/>
      <c r="PW104" s="221"/>
      <c r="PX104" s="221"/>
      <c r="PY104" s="221"/>
      <c r="PZ104" s="221"/>
      <c r="QA104" s="221"/>
      <c r="QB104" s="221"/>
      <c r="QC104" s="221"/>
      <c r="QD104" s="221"/>
      <c r="QE104" s="221"/>
      <c r="QF104" s="221"/>
      <c r="QG104" s="221"/>
      <c r="QH104" s="221"/>
      <c r="QI104" s="221"/>
      <c r="QJ104" s="221"/>
      <c r="QK104" s="221"/>
      <c r="QL104" s="221"/>
      <c r="QM104" s="221"/>
      <c r="QN104" s="221"/>
      <c r="QO104" s="221"/>
      <c r="QP104" s="221"/>
      <c r="QQ104" s="221"/>
      <c r="QR104" s="221"/>
      <c r="QS104" s="221"/>
      <c r="QT104" s="221"/>
      <c r="QU104" s="221"/>
      <c r="QV104" s="221"/>
      <c r="QW104" s="221"/>
      <c r="QX104" s="221"/>
      <c r="QY104" s="221"/>
      <c r="QZ104" s="221"/>
      <c r="RA104" s="221"/>
      <c r="RB104" s="221"/>
      <c r="RC104" s="221"/>
      <c r="RD104" s="221"/>
      <c r="RE104" s="221"/>
      <c r="RF104" s="221"/>
      <c r="RG104" s="221"/>
      <c r="RH104" s="221"/>
      <c r="RI104" s="221"/>
      <c r="RJ104" s="221"/>
      <c r="RK104" s="221"/>
      <c r="RL104" s="221"/>
      <c r="RM104" s="221"/>
      <c r="RN104" s="221"/>
      <c r="RO104" s="221"/>
      <c r="RP104" s="221"/>
      <c r="RQ104" s="221"/>
      <c r="RR104" s="221"/>
      <c r="RS104" s="221"/>
      <c r="RT104" s="221"/>
      <c r="RU104" s="221"/>
      <c r="RV104" s="221"/>
      <c r="RW104" s="221"/>
      <c r="RX104" s="221"/>
      <c r="RY104" s="221"/>
      <c r="RZ104" s="221"/>
      <c r="SA104" s="221"/>
      <c r="SB104" s="221"/>
      <c r="SC104" s="221"/>
      <c r="SD104" s="221"/>
      <c r="SE104" s="221"/>
      <c r="SF104" s="221"/>
      <c r="SG104" s="221"/>
      <c r="SH104" s="221"/>
      <c r="SI104" s="221"/>
      <c r="SJ104" s="221"/>
      <c r="SK104" s="221"/>
      <c r="SL104" s="221"/>
      <c r="SM104" s="221"/>
      <c r="SN104" s="221"/>
      <c r="SO104" s="221"/>
      <c r="SP104" s="221"/>
      <c r="SQ104" s="221"/>
      <c r="SR104" s="221"/>
      <c r="SS104" s="221"/>
      <c r="ST104" s="221"/>
      <c r="SU104" s="221"/>
      <c r="SV104" s="221"/>
      <c r="SW104" s="221"/>
      <c r="SX104" s="221"/>
      <c r="SY104" s="221"/>
      <c r="SZ104" s="221"/>
      <c r="TA104" s="221"/>
      <c r="TB104" s="221"/>
      <c r="TC104" s="221"/>
      <c r="TD104" s="221"/>
      <c r="TE104" s="221"/>
      <c r="TF104" s="221"/>
      <c r="TG104" s="221"/>
      <c r="TH104" s="221"/>
      <c r="TI104" s="221"/>
      <c r="TJ104" s="221"/>
      <c r="TK104" s="221"/>
      <c r="TL104" s="221"/>
      <c r="TM104" s="221"/>
      <c r="TN104" s="221"/>
      <c r="TO104" s="221"/>
      <c r="TP104" s="221"/>
      <c r="TQ104" s="221"/>
      <c r="TR104" s="221"/>
      <c r="TS104" s="221"/>
      <c r="TT104" s="221"/>
      <c r="TU104" s="221"/>
      <c r="TV104" s="221"/>
      <c r="TW104" s="221"/>
      <c r="TX104" s="221"/>
      <c r="TY104" s="221"/>
      <c r="TZ104" s="221"/>
      <c r="UA104" s="221"/>
      <c r="UB104" s="221"/>
      <c r="UC104" s="221"/>
      <c r="UD104" s="221"/>
      <c r="UE104" s="221"/>
      <c r="UF104" s="221"/>
      <c r="UG104" s="221"/>
      <c r="UH104" s="221"/>
      <c r="UI104" s="221"/>
      <c r="UJ104" s="221"/>
      <c r="UK104" s="221"/>
      <c r="UL104" s="221"/>
      <c r="UM104" s="221"/>
      <c r="UN104" s="221"/>
      <c r="UO104" s="221"/>
      <c r="UP104" s="221"/>
      <c r="UQ104" s="221"/>
      <c r="UR104" s="221"/>
      <c r="US104" s="221"/>
      <c r="UT104" s="221"/>
      <c r="UU104" s="221"/>
      <c r="UV104" s="221"/>
      <c r="UW104" s="221"/>
      <c r="UX104" s="221"/>
      <c r="UY104" s="221"/>
      <c r="UZ104" s="221"/>
      <c r="VA104" s="221"/>
      <c r="VB104" s="221"/>
      <c r="VC104" s="221"/>
      <c r="VD104" s="221"/>
      <c r="VE104" s="221"/>
      <c r="VF104" s="221"/>
      <c r="VG104" s="221"/>
      <c r="VH104" s="221"/>
      <c r="VI104" s="221"/>
      <c r="VJ104" s="221"/>
      <c r="VK104" s="221"/>
      <c r="VL104" s="221"/>
      <c r="VM104" s="221"/>
      <c r="VN104" s="221"/>
      <c r="VO104" s="221"/>
      <c r="VP104" s="221"/>
      <c r="VQ104" s="221"/>
      <c r="VR104" s="221"/>
      <c r="VS104" s="221"/>
      <c r="VT104" s="221"/>
      <c r="VU104" s="221"/>
      <c r="VV104" s="221"/>
      <c r="VW104" s="221"/>
      <c r="VX104" s="221"/>
      <c r="VY104" s="221"/>
      <c r="VZ104" s="221"/>
      <c r="WA104" s="221"/>
      <c r="WB104" s="221"/>
      <c r="WC104" s="221"/>
      <c r="WD104" s="221"/>
      <c r="WE104" s="221"/>
      <c r="WF104" s="221"/>
      <c r="WG104" s="221"/>
      <c r="WH104" s="221"/>
      <c r="WI104" s="221"/>
      <c r="WJ104" s="221"/>
      <c r="WK104" s="221"/>
      <c r="WL104" s="221"/>
      <c r="WM104" s="221"/>
      <c r="WN104" s="221"/>
      <c r="WO104" s="221"/>
      <c r="WP104" s="221"/>
      <c r="WQ104" s="221"/>
      <c r="WR104" s="221"/>
      <c r="WS104" s="221"/>
      <c r="WT104" s="221"/>
      <c r="WU104" s="221"/>
      <c r="WV104" s="221"/>
      <c r="WW104" s="221"/>
      <c r="WX104" s="221"/>
      <c r="WY104" s="221"/>
      <c r="WZ104" s="221"/>
      <c r="XA104" s="221"/>
      <c r="XB104" s="221"/>
      <c r="XC104" s="221"/>
      <c r="XD104" s="221"/>
      <c r="XE104" s="221"/>
      <c r="XF104" s="221"/>
      <c r="XG104" s="221"/>
      <c r="XH104" s="221"/>
      <c r="XI104" s="221"/>
      <c r="XJ104" s="221"/>
      <c r="XK104" s="221"/>
      <c r="XL104" s="221"/>
      <c r="XM104" s="221"/>
      <c r="XN104" s="221"/>
      <c r="XO104" s="221"/>
      <c r="XP104" s="221"/>
      <c r="XQ104" s="221"/>
      <c r="XR104" s="221"/>
      <c r="XS104" s="221"/>
      <c r="XT104" s="221"/>
      <c r="XU104" s="221"/>
      <c r="XV104" s="221"/>
      <c r="XW104" s="221"/>
      <c r="XX104" s="221"/>
      <c r="XY104" s="221"/>
      <c r="XZ104" s="221"/>
      <c r="YA104" s="221"/>
      <c r="YB104" s="221"/>
      <c r="YC104" s="221"/>
      <c r="YD104" s="221"/>
      <c r="YE104" s="221"/>
      <c r="YF104" s="221"/>
      <c r="YG104" s="221"/>
      <c r="YH104" s="221"/>
      <c r="YI104" s="221"/>
      <c r="YJ104" s="221"/>
      <c r="YK104" s="221"/>
      <c r="YL104" s="221"/>
      <c r="YM104" s="221"/>
      <c r="YN104" s="221"/>
      <c r="YO104" s="221"/>
      <c r="YP104" s="221"/>
      <c r="YQ104" s="221"/>
      <c r="YR104" s="221"/>
      <c r="YS104" s="221"/>
      <c r="YT104" s="221"/>
      <c r="YU104" s="221"/>
      <c r="YV104" s="221"/>
      <c r="YW104" s="221"/>
      <c r="YX104" s="221"/>
      <c r="YY104" s="221"/>
      <c r="YZ104" s="221"/>
      <c r="ZA104" s="221"/>
      <c r="ZB104" s="221"/>
      <c r="ZC104" s="221"/>
      <c r="ZD104" s="221"/>
      <c r="ZE104" s="221"/>
      <c r="ZF104" s="221"/>
      <c r="ZG104" s="221"/>
      <c r="ZH104" s="221"/>
      <c r="ZI104" s="221"/>
      <c r="ZJ104" s="221"/>
      <c r="ZK104" s="221"/>
      <c r="ZL104" s="221"/>
      <c r="ZM104" s="221"/>
      <c r="ZN104" s="221"/>
      <c r="ZO104" s="221"/>
      <c r="ZP104" s="221"/>
      <c r="ZQ104" s="221"/>
      <c r="ZR104" s="221"/>
      <c r="ZS104" s="221"/>
      <c r="ZT104" s="221"/>
      <c r="ZU104" s="221"/>
      <c r="ZV104" s="221"/>
      <c r="ZW104" s="221"/>
      <c r="ZX104" s="221"/>
      <c r="ZY104" s="221"/>
      <c r="ZZ104" s="221"/>
      <c r="AAA104" s="221"/>
      <c r="AAB104" s="221"/>
      <c r="AAC104" s="221"/>
      <c r="AAD104" s="221"/>
      <c r="AAE104" s="221"/>
      <c r="AAF104" s="221"/>
      <c r="AAG104" s="221"/>
      <c r="AAH104" s="221"/>
      <c r="AAI104" s="221"/>
      <c r="AAJ104" s="221"/>
      <c r="AAK104" s="221"/>
      <c r="AAL104" s="221"/>
      <c r="AAM104" s="221"/>
      <c r="AAN104" s="221"/>
      <c r="AAO104" s="221"/>
      <c r="AAP104" s="221"/>
      <c r="AAQ104" s="221"/>
      <c r="AAR104" s="221"/>
      <c r="AAS104" s="221"/>
      <c r="AAT104" s="221"/>
      <c r="AAU104" s="221"/>
      <c r="AAV104" s="221"/>
      <c r="AAW104" s="221"/>
      <c r="AAX104" s="221"/>
      <c r="AAY104" s="221"/>
      <c r="AAZ104" s="221"/>
      <c r="ABA104" s="221"/>
      <c r="ABB104" s="221"/>
      <c r="ABC104" s="221"/>
      <c r="ABD104" s="221"/>
      <c r="ABE104" s="221"/>
      <c r="ABF104" s="221"/>
      <c r="ABG104" s="221"/>
      <c r="ABH104" s="221"/>
      <c r="ABI104" s="221"/>
      <c r="ABJ104" s="221"/>
      <c r="ABK104" s="221"/>
      <c r="ABL104" s="221"/>
      <c r="ABM104" s="221"/>
      <c r="ABN104" s="221"/>
      <c r="ABO104" s="221"/>
      <c r="ABP104" s="221"/>
      <c r="ABQ104" s="221"/>
      <c r="ABR104" s="221"/>
      <c r="ABS104" s="221"/>
      <c r="ABT104" s="221"/>
      <c r="ABU104" s="221"/>
      <c r="ABV104" s="221"/>
      <c r="ABW104" s="221"/>
      <c r="ABX104" s="221"/>
      <c r="ABY104" s="221"/>
      <c r="ABZ104" s="221"/>
      <c r="ACA104" s="221"/>
      <c r="ACB104" s="221"/>
      <c r="ACC104" s="221"/>
      <c r="ACD104" s="221"/>
      <c r="ACE104" s="221"/>
      <c r="ACF104" s="221"/>
      <c r="ACG104" s="221"/>
      <c r="ACH104" s="221"/>
      <c r="ACI104" s="221"/>
      <c r="ACJ104" s="221"/>
      <c r="ACK104" s="221"/>
      <c r="ACL104" s="221"/>
      <c r="ACM104" s="221"/>
      <c r="ACN104" s="221"/>
      <c r="ACO104" s="221"/>
      <c r="ACP104" s="221"/>
      <c r="ACQ104" s="221"/>
      <c r="ACR104" s="221"/>
      <c r="ACS104" s="221"/>
      <c r="ACT104" s="221"/>
      <c r="ACU104" s="221"/>
      <c r="ACV104" s="221"/>
      <c r="ACW104" s="221"/>
      <c r="ACX104" s="221"/>
      <c r="ACY104" s="221"/>
      <c r="ACZ104" s="221"/>
      <c r="ADA104" s="221"/>
      <c r="ADB104" s="221"/>
      <c r="ADC104" s="221"/>
      <c r="ADD104" s="221"/>
      <c r="ADE104" s="221"/>
      <c r="ADF104" s="221"/>
      <c r="ADG104" s="221"/>
      <c r="ADH104" s="221"/>
      <c r="ADI104" s="221"/>
      <c r="ADJ104" s="221"/>
      <c r="ADK104" s="221"/>
      <c r="ADL104" s="221"/>
      <c r="ADM104" s="221"/>
      <c r="ADN104" s="221"/>
      <c r="ADO104" s="221"/>
      <c r="ADP104" s="221"/>
      <c r="ADQ104" s="221"/>
      <c r="ADR104" s="221"/>
      <c r="ADS104" s="221"/>
      <c r="ADT104" s="221"/>
      <c r="ADU104" s="221"/>
      <c r="ADV104" s="221"/>
      <c r="ADW104" s="221"/>
      <c r="ADX104" s="221"/>
      <c r="ADY104" s="221"/>
      <c r="ADZ104" s="221"/>
      <c r="AEA104" s="221"/>
      <c r="AEB104" s="221"/>
      <c r="AEC104" s="221"/>
      <c r="AED104" s="221"/>
      <c r="AEE104" s="221"/>
      <c r="AEF104" s="221"/>
      <c r="AEG104" s="221"/>
      <c r="AEH104" s="221"/>
      <c r="AEI104" s="221"/>
      <c r="AEJ104" s="221"/>
      <c r="AEK104" s="221"/>
      <c r="AEL104" s="221"/>
      <c r="AEM104" s="221"/>
      <c r="AEN104" s="221"/>
      <c r="AEO104" s="221"/>
      <c r="AEP104" s="221"/>
      <c r="AEQ104" s="221"/>
      <c r="AER104" s="221"/>
      <c r="AES104" s="221"/>
      <c r="AET104" s="221"/>
      <c r="AEU104" s="221"/>
      <c r="AEV104" s="221"/>
      <c r="AEW104" s="221"/>
      <c r="AEX104" s="221"/>
      <c r="AEY104" s="221"/>
      <c r="AEZ104" s="221"/>
      <c r="AFA104" s="221"/>
      <c r="AFB104" s="221"/>
      <c r="AFC104" s="221"/>
      <c r="AFD104" s="221"/>
      <c r="AFE104" s="221"/>
      <c r="AFF104" s="221"/>
      <c r="AFG104" s="221"/>
      <c r="AFH104" s="221"/>
      <c r="AFI104" s="221"/>
      <c r="AFJ104" s="221"/>
      <c r="AFK104" s="221"/>
      <c r="AFL104" s="221"/>
      <c r="AFM104" s="221"/>
      <c r="AFN104" s="221"/>
      <c r="AFO104" s="221"/>
      <c r="AFP104" s="221"/>
      <c r="AFQ104" s="221"/>
      <c r="AFR104" s="221"/>
      <c r="AFS104" s="221"/>
      <c r="AFT104" s="221"/>
      <c r="AFU104" s="221"/>
      <c r="AFV104" s="221"/>
      <c r="AFW104" s="221"/>
      <c r="AFX104" s="221"/>
      <c r="AFY104" s="221"/>
      <c r="AFZ104" s="221"/>
      <c r="AGA104" s="221"/>
      <c r="AGB104" s="221"/>
      <c r="AGC104" s="221"/>
      <c r="AGD104" s="221"/>
      <c r="AGE104" s="221"/>
      <c r="AGF104" s="221"/>
      <c r="AGG104" s="221"/>
      <c r="AGH104" s="221"/>
      <c r="AGI104" s="221"/>
      <c r="AGJ104" s="221"/>
      <c r="AGK104" s="221"/>
      <c r="AGL104" s="221"/>
      <c r="AGM104" s="221"/>
      <c r="AGN104" s="221"/>
      <c r="AGO104" s="221"/>
      <c r="AGP104" s="221"/>
      <c r="AGQ104" s="221"/>
      <c r="AGR104" s="221"/>
      <c r="AGS104" s="221"/>
      <c r="AGT104" s="221"/>
      <c r="AGU104" s="221"/>
      <c r="AGV104" s="221"/>
      <c r="AGW104" s="221"/>
      <c r="AGX104" s="221"/>
      <c r="AGY104" s="221"/>
      <c r="AGZ104" s="221"/>
      <c r="AHA104" s="221"/>
      <c r="AHB104" s="221"/>
      <c r="AHC104" s="221"/>
      <c r="AHD104" s="221"/>
      <c r="AHE104" s="221"/>
      <c r="AHF104" s="221"/>
      <c r="AHG104" s="221"/>
      <c r="AHH104" s="221"/>
      <c r="AHI104" s="221"/>
      <c r="AHJ104" s="221"/>
      <c r="AHK104" s="221"/>
      <c r="AHL104" s="221"/>
      <c r="AHM104" s="221"/>
      <c r="AHN104" s="221"/>
      <c r="AHO104" s="221"/>
      <c r="AHP104" s="221"/>
      <c r="AHQ104" s="221"/>
      <c r="AHR104" s="221"/>
      <c r="AHS104" s="221"/>
      <c r="AHT104" s="221"/>
      <c r="AHU104" s="221"/>
      <c r="AHV104" s="221"/>
      <c r="AHW104" s="221"/>
      <c r="AHX104" s="221"/>
      <c r="AHY104" s="221"/>
      <c r="AHZ104" s="221"/>
      <c r="AIA104" s="221"/>
      <c r="AIB104" s="221"/>
      <c r="AIC104" s="221"/>
      <c r="AID104" s="221"/>
      <c r="AIE104" s="221"/>
      <c r="AIF104" s="221"/>
      <c r="AIG104" s="221"/>
      <c r="AIH104" s="221"/>
      <c r="AII104" s="221"/>
      <c r="AIJ104" s="221"/>
      <c r="AIK104" s="221"/>
      <c r="AIL104" s="221"/>
      <c r="AIM104" s="221"/>
      <c r="AIN104" s="221"/>
      <c r="AIO104" s="221"/>
      <c r="AIP104" s="221"/>
      <c r="AIQ104" s="221"/>
      <c r="AIR104" s="221"/>
      <c r="AIS104" s="221"/>
      <c r="AIT104" s="221"/>
      <c r="AIU104" s="221"/>
      <c r="AIV104" s="221"/>
      <c r="AIW104" s="221"/>
      <c r="AIX104" s="221"/>
      <c r="AIY104" s="221"/>
      <c r="AIZ104" s="221"/>
      <c r="AJA104" s="221"/>
      <c r="AJB104" s="221"/>
      <c r="AJC104" s="221"/>
      <c r="AJD104" s="221"/>
      <c r="AJE104" s="221"/>
      <c r="AJF104" s="221"/>
      <c r="AJG104" s="221"/>
      <c r="AJH104" s="221"/>
      <c r="AJI104" s="221"/>
      <c r="AJJ104" s="221"/>
      <c r="AJK104" s="221"/>
      <c r="AJL104" s="221"/>
      <c r="AJM104" s="221"/>
      <c r="AJN104" s="221"/>
      <c r="AJO104" s="221"/>
      <c r="AJP104" s="221"/>
      <c r="AJQ104" s="221"/>
      <c r="AJR104" s="221"/>
      <c r="AJS104" s="221"/>
      <c r="AJT104" s="221"/>
      <c r="AJU104" s="221"/>
      <c r="AJV104" s="221"/>
      <c r="AJW104" s="221"/>
      <c r="AJX104" s="221"/>
      <c r="AJY104" s="221"/>
      <c r="AJZ104" s="221"/>
      <c r="AKA104" s="221"/>
      <c r="AKB104" s="221"/>
      <c r="AKC104" s="221"/>
      <c r="AKD104" s="221"/>
      <c r="AKE104" s="221"/>
      <c r="AKF104" s="221"/>
      <c r="AKG104" s="221"/>
      <c r="AKH104" s="221"/>
      <c r="AKI104" s="221"/>
      <c r="AKJ104" s="221"/>
      <c r="AKK104" s="221"/>
      <c r="AKL104" s="221"/>
      <c r="AKM104" s="221"/>
      <c r="AKN104" s="221"/>
      <c r="AKO104" s="221"/>
      <c r="AKP104" s="221"/>
      <c r="AKQ104" s="221"/>
      <c r="AKR104" s="221"/>
      <c r="AKS104" s="221"/>
      <c r="AKT104" s="221"/>
      <c r="AKU104" s="221"/>
      <c r="AKV104" s="221"/>
      <c r="AKW104" s="221"/>
      <c r="AKX104" s="221"/>
      <c r="AKY104" s="221"/>
      <c r="AKZ104" s="221"/>
      <c r="ALA104" s="221"/>
      <c r="ALB104" s="221"/>
      <c r="ALC104" s="221"/>
      <c r="ALD104" s="221"/>
      <c r="ALE104" s="221"/>
      <c r="ALF104" s="221"/>
      <c r="ALG104" s="221"/>
      <c r="ALH104" s="221"/>
      <c r="ALI104" s="221"/>
      <c r="ALJ104" s="221"/>
      <c r="ALK104" s="221"/>
      <c r="ALL104" s="221"/>
      <c r="ALM104" s="221"/>
      <c r="ALN104" s="221"/>
      <c r="ALO104" s="221"/>
      <c r="ALP104" s="221"/>
      <c r="ALQ104" s="221"/>
      <c r="ALR104" s="221"/>
      <c r="ALS104" s="221"/>
      <c r="ALT104" s="221"/>
      <c r="ALU104" s="221"/>
      <c r="ALV104" s="221"/>
      <c r="ALW104" s="221"/>
      <c r="ALX104" s="221"/>
      <c r="ALY104" s="221"/>
      <c r="ALZ104" s="221"/>
      <c r="AMA104" s="221"/>
      <c r="AMB104" s="221"/>
      <c r="AMC104" s="221"/>
      <c r="AMD104" s="221"/>
      <c r="AME104" s="221"/>
      <c r="AMF104" s="221"/>
      <c r="AMG104" s="221"/>
      <c r="AMH104" s="221"/>
      <c r="AMI104" s="221"/>
      <c r="AMJ104" s="221"/>
      <c r="AMK104" s="221"/>
    </row>
    <row r="105" spans="1:1025" s="225" customFormat="1" x14ac:dyDescent="0.25">
      <c r="A105" s="234" t="s">
        <v>106</v>
      </c>
      <c r="B105" s="234" t="s">
        <v>152</v>
      </c>
      <c r="C105" s="235" t="str">
        <f>'common foods'!$D$70</f>
        <v>03072</v>
      </c>
      <c r="D105" s="232">
        <v>339</v>
      </c>
      <c r="E105" s="232">
        <v>0.5</v>
      </c>
      <c r="F105" s="232">
        <v>0.1</v>
      </c>
      <c r="G105" s="232">
        <v>13.8</v>
      </c>
      <c r="H105" s="232">
        <v>0.5</v>
      </c>
      <c r="I105" s="232">
        <v>1.7</v>
      </c>
      <c r="J105" s="232">
        <v>5.0999999999999996</v>
      </c>
      <c r="K105" s="232">
        <v>4.9000000000000004</v>
      </c>
      <c r="L105" s="221" t="s">
        <v>433</v>
      </c>
      <c r="M105" s="234" t="s">
        <v>454</v>
      </c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  <c r="AA105" s="221"/>
      <c r="AB105" s="221"/>
      <c r="AC105" s="221"/>
      <c r="AD105" s="221"/>
      <c r="AE105" s="221"/>
      <c r="AF105" s="221"/>
      <c r="AG105" s="221"/>
      <c r="AH105" s="221"/>
      <c r="AI105" s="221"/>
      <c r="AJ105" s="221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1"/>
      <c r="BD105" s="221"/>
      <c r="BE105" s="221"/>
      <c r="BF105" s="221"/>
      <c r="BG105" s="221"/>
      <c r="BH105" s="221"/>
      <c r="BI105" s="221"/>
      <c r="BJ105" s="221"/>
      <c r="BK105" s="221"/>
      <c r="BL105" s="221"/>
      <c r="BM105" s="221"/>
      <c r="BN105" s="221"/>
      <c r="BO105" s="221"/>
      <c r="BP105" s="221"/>
      <c r="BQ105" s="221"/>
      <c r="BR105" s="221"/>
      <c r="BS105" s="221"/>
      <c r="BT105" s="221"/>
      <c r="BU105" s="221"/>
      <c r="BV105" s="221"/>
      <c r="BW105" s="221"/>
      <c r="BX105" s="221"/>
      <c r="BY105" s="221"/>
      <c r="BZ105" s="221"/>
      <c r="CA105" s="221"/>
      <c r="CB105" s="221"/>
      <c r="CC105" s="221"/>
      <c r="CD105" s="221"/>
      <c r="CE105" s="221"/>
      <c r="CF105" s="221"/>
      <c r="CG105" s="221"/>
      <c r="CH105" s="221"/>
      <c r="CI105" s="221"/>
      <c r="CJ105" s="221"/>
      <c r="CK105" s="221"/>
      <c r="CL105" s="221"/>
      <c r="CM105" s="221"/>
      <c r="CN105" s="221"/>
      <c r="CO105" s="221"/>
      <c r="CP105" s="221"/>
      <c r="CQ105" s="221"/>
      <c r="CR105" s="221"/>
      <c r="CS105" s="221"/>
      <c r="CT105" s="221"/>
      <c r="CU105" s="221"/>
      <c r="CV105" s="221"/>
      <c r="CW105" s="221"/>
      <c r="CX105" s="221"/>
      <c r="CY105" s="221"/>
      <c r="CZ105" s="221"/>
      <c r="DA105" s="221"/>
      <c r="DB105" s="221"/>
      <c r="DC105" s="221"/>
      <c r="DD105" s="221"/>
      <c r="DE105" s="221"/>
      <c r="DF105" s="221"/>
      <c r="DG105" s="221"/>
      <c r="DH105" s="221"/>
      <c r="DI105" s="221"/>
      <c r="DJ105" s="221"/>
      <c r="DK105" s="221"/>
      <c r="DL105" s="221"/>
      <c r="DM105" s="221"/>
      <c r="DN105" s="221"/>
      <c r="DO105" s="221"/>
      <c r="DP105" s="221"/>
      <c r="DQ105" s="221"/>
      <c r="DR105" s="221"/>
      <c r="DS105" s="221"/>
      <c r="DT105" s="221"/>
      <c r="DU105" s="221"/>
      <c r="DV105" s="221"/>
      <c r="DW105" s="221"/>
      <c r="DX105" s="221"/>
      <c r="DY105" s="221"/>
      <c r="DZ105" s="221"/>
      <c r="EA105" s="221"/>
      <c r="EB105" s="221"/>
      <c r="EC105" s="221"/>
      <c r="ED105" s="221"/>
      <c r="EE105" s="221"/>
      <c r="EF105" s="221"/>
      <c r="EG105" s="221"/>
      <c r="EH105" s="221"/>
      <c r="EI105" s="221"/>
      <c r="EJ105" s="221"/>
      <c r="EK105" s="221"/>
      <c r="EL105" s="221"/>
      <c r="EM105" s="221"/>
      <c r="EN105" s="221"/>
      <c r="EO105" s="221"/>
      <c r="EP105" s="221"/>
      <c r="EQ105" s="221"/>
      <c r="ER105" s="221"/>
      <c r="ES105" s="221"/>
      <c r="ET105" s="221"/>
      <c r="EU105" s="221"/>
      <c r="EV105" s="221"/>
      <c r="EW105" s="221"/>
      <c r="EX105" s="221"/>
      <c r="EY105" s="221"/>
      <c r="EZ105" s="221"/>
      <c r="FA105" s="221"/>
      <c r="FB105" s="221"/>
      <c r="FC105" s="221"/>
      <c r="FD105" s="221"/>
      <c r="FE105" s="221"/>
      <c r="FF105" s="221"/>
      <c r="FG105" s="221"/>
      <c r="FH105" s="221"/>
      <c r="FI105" s="221"/>
      <c r="FJ105" s="221"/>
      <c r="FK105" s="221"/>
      <c r="FL105" s="221"/>
      <c r="FM105" s="221"/>
      <c r="FN105" s="221"/>
      <c r="FO105" s="221"/>
      <c r="FP105" s="221"/>
      <c r="FQ105" s="221"/>
      <c r="FR105" s="221"/>
      <c r="FS105" s="221"/>
      <c r="FT105" s="221"/>
      <c r="FU105" s="221"/>
      <c r="FV105" s="221"/>
      <c r="FW105" s="221"/>
      <c r="FX105" s="221"/>
      <c r="FY105" s="221"/>
      <c r="FZ105" s="221"/>
      <c r="GA105" s="221"/>
      <c r="GB105" s="221"/>
      <c r="GC105" s="221"/>
      <c r="GD105" s="221"/>
      <c r="GE105" s="221"/>
      <c r="GF105" s="221"/>
      <c r="GG105" s="221"/>
      <c r="GH105" s="221"/>
      <c r="GI105" s="221"/>
      <c r="GJ105" s="221"/>
      <c r="GK105" s="221"/>
      <c r="GL105" s="221"/>
      <c r="GM105" s="221"/>
      <c r="GN105" s="221"/>
      <c r="GO105" s="221"/>
      <c r="GP105" s="221"/>
      <c r="GQ105" s="221"/>
      <c r="GR105" s="221"/>
      <c r="GS105" s="221"/>
      <c r="GT105" s="221"/>
      <c r="GU105" s="221"/>
      <c r="GV105" s="221"/>
      <c r="GW105" s="221"/>
      <c r="GX105" s="221"/>
      <c r="GY105" s="221"/>
      <c r="GZ105" s="221"/>
      <c r="HA105" s="221"/>
      <c r="HB105" s="221"/>
      <c r="HC105" s="221"/>
      <c r="HD105" s="221"/>
      <c r="HE105" s="221"/>
      <c r="HF105" s="221"/>
      <c r="HG105" s="221"/>
      <c r="HH105" s="221"/>
      <c r="HI105" s="221"/>
      <c r="HJ105" s="221"/>
      <c r="HK105" s="221"/>
      <c r="HL105" s="221"/>
      <c r="HM105" s="221"/>
      <c r="HN105" s="221"/>
      <c r="HO105" s="221"/>
      <c r="HP105" s="221"/>
      <c r="HQ105" s="221"/>
      <c r="HR105" s="221"/>
      <c r="HS105" s="221"/>
      <c r="HT105" s="221"/>
      <c r="HU105" s="221"/>
      <c r="HV105" s="221"/>
      <c r="HW105" s="221"/>
      <c r="HX105" s="221"/>
      <c r="HY105" s="221"/>
      <c r="HZ105" s="221"/>
      <c r="IA105" s="221"/>
      <c r="IB105" s="221"/>
      <c r="IC105" s="221"/>
      <c r="ID105" s="221"/>
      <c r="IE105" s="221"/>
      <c r="IF105" s="221"/>
      <c r="IG105" s="221"/>
      <c r="IH105" s="221"/>
      <c r="II105" s="221"/>
      <c r="IJ105" s="221"/>
      <c r="IK105" s="221"/>
      <c r="IL105" s="221"/>
      <c r="IM105" s="221"/>
      <c r="IN105" s="221"/>
      <c r="IO105" s="221"/>
      <c r="IP105" s="221"/>
      <c r="IQ105" s="221"/>
      <c r="IR105" s="221"/>
      <c r="IS105" s="221"/>
      <c r="IT105" s="221"/>
      <c r="IU105" s="221"/>
      <c r="IV105" s="221"/>
      <c r="IW105" s="221"/>
      <c r="IX105" s="221"/>
      <c r="IY105" s="221"/>
      <c r="IZ105" s="221"/>
      <c r="JA105" s="221"/>
      <c r="JB105" s="221"/>
      <c r="JC105" s="221"/>
      <c r="JD105" s="221"/>
      <c r="JE105" s="221"/>
      <c r="JF105" s="221"/>
      <c r="JG105" s="221"/>
      <c r="JH105" s="221"/>
      <c r="JI105" s="221"/>
      <c r="JJ105" s="221"/>
      <c r="JK105" s="221"/>
      <c r="JL105" s="221"/>
      <c r="JM105" s="221"/>
      <c r="JN105" s="221"/>
      <c r="JO105" s="221"/>
      <c r="JP105" s="221"/>
      <c r="JQ105" s="221"/>
      <c r="JR105" s="221"/>
      <c r="JS105" s="221"/>
      <c r="JT105" s="221"/>
      <c r="JU105" s="221"/>
      <c r="JV105" s="221"/>
      <c r="JW105" s="221"/>
      <c r="JX105" s="221"/>
      <c r="JY105" s="221"/>
      <c r="JZ105" s="221"/>
      <c r="KA105" s="221"/>
      <c r="KB105" s="221"/>
      <c r="KC105" s="221"/>
      <c r="KD105" s="221"/>
      <c r="KE105" s="221"/>
      <c r="KF105" s="221"/>
      <c r="KG105" s="221"/>
      <c r="KH105" s="221"/>
      <c r="KI105" s="221"/>
      <c r="KJ105" s="221"/>
      <c r="KK105" s="221"/>
      <c r="KL105" s="221"/>
      <c r="KM105" s="221"/>
      <c r="KN105" s="221"/>
      <c r="KO105" s="221"/>
      <c r="KP105" s="221"/>
      <c r="KQ105" s="221"/>
      <c r="KR105" s="221"/>
      <c r="KS105" s="221"/>
      <c r="KT105" s="221"/>
      <c r="KU105" s="221"/>
      <c r="KV105" s="221"/>
      <c r="KW105" s="221"/>
      <c r="KX105" s="221"/>
      <c r="KY105" s="221"/>
      <c r="KZ105" s="221"/>
      <c r="LA105" s="221"/>
      <c r="LB105" s="221"/>
      <c r="LC105" s="221"/>
      <c r="LD105" s="221"/>
      <c r="LE105" s="221"/>
      <c r="LF105" s="221"/>
      <c r="LG105" s="221"/>
      <c r="LH105" s="221"/>
      <c r="LI105" s="221"/>
      <c r="LJ105" s="221"/>
      <c r="LK105" s="221"/>
      <c r="LL105" s="221"/>
      <c r="LM105" s="221"/>
      <c r="LN105" s="221"/>
      <c r="LO105" s="221"/>
      <c r="LP105" s="221"/>
      <c r="LQ105" s="221"/>
      <c r="LR105" s="221"/>
      <c r="LS105" s="221"/>
      <c r="LT105" s="221"/>
      <c r="LU105" s="221"/>
      <c r="LV105" s="221"/>
      <c r="LW105" s="221"/>
      <c r="LX105" s="221"/>
      <c r="LY105" s="221"/>
      <c r="LZ105" s="221"/>
      <c r="MA105" s="221"/>
      <c r="MB105" s="221"/>
      <c r="MC105" s="221"/>
      <c r="MD105" s="221"/>
      <c r="ME105" s="221"/>
      <c r="MF105" s="221"/>
      <c r="MG105" s="221"/>
      <c r="MH105" s="221"/>
      <c r="MI105" s="221"/>
      <c r="MJ105" s="221"/>
      <c r="MK105" s="221"/>
      <c r="ML105" s="221"/>
      <c r="MM105" s="221"/>
      <c r="MN105" s="221"/>
      <c r="MO105" s="221"/>
      <c r="MP105" s="221"/>
      <c r="MQ105" s="221"/>
      <c r="MR105" s="221"/>
      <c r="MS105" s="221"/>
      <c r="MT105" s="221"/>
      <c r="MU105" s="221"/>
      <c r="MV105" s="221"/>
      <c r="MW105" s="221"/>
      <c r="MX105" s="221"/>
      <c r="MY105" s="221"/>
      <c r="MZ105" s="221"/>
      <c r="NA105" s="221"/>
      <c r="NB105" s="221"/>
      <c r="NC105" s="221"/>
      <c r="ND105" s="221"/>
      <c r="NE105" s="221"/>
      <c r="NF105" s="221"/>
      <c r="NG105" s="221"/>
      <c r="NH105" s="221"/>
      <c r="NI105" s="221"/>
      <c r="NJ105" s="221"/>
      <c r="NK105" s="221"/>
      <c r="NL105" s="221"/>
      <c r="NM105" s="221"/>
      <c r="NN105" s="221"/>
      <c r="NO105" s="221"/>
      <c r="NP105" s="221"/>
      <c r="NQ105" s="221"/>
      <c r="NR105" s="221"/>
      <c r="NS105" s="221"/>
      <c r="NT105" s="221"/>
      <c r="NU105" s="221"/>
      <c r="NV105" s="221"/>
      <c r="NW105" s="221"/>
      <c r="NX105" s="221"/>
      <c r="NY105" s="221"/>
      <c r="NZ105" s="221"/>
      <c r="OA105" s="221"/>
      <c r="OB105" s="221"/>
      <c r="OC105" s="221"/>
      <c r="OD105" s="221"/>
      <c r="OE105" s="221"/>
      <c r="OF105" s="221"/>
      <c r="OG105" s="221"/>
      <c r="OH105" s="221"/>
      <c r="OI105" s="221"/>
      <c r="OJ105" s="221"/>
      <c r="OK105" s="221"/>
      <c r="OL105" s="221"/>
      <c r="OM105" s="221"/>
      <c r="ON105" s="221"/>
      <c r="OO105" s="221"/>
      <c r="OP105" s="221"/>
      <c r="OQ105" s="221"/>
      <c r="OR105" s="221"/>
      <c r="OS105" s="221"/>
      <c r="OT105" s="221"/>
      <c r="OU105" s="221"/>
      <c r="OV105" s="221"/>
      <c r="OW105" s="221"/>
      <c r="OX105" s="221"/>
      <c r="OY105" s="221"/>
      <c r="OZ105" s="221"/>
      <c r="PA105" s="221"/>
      <c r="PB105" s="221"/>
      <c r="PC105" s="221"/>
      <c r="PD105" s="221"/>
      <c r="PE105" s="221"/>
      <c r="PF105" s="221"/>
      <c r="PG105" s="221"/>
      <c r="PH105" s="221"/>
      <c r="PI105" s="221"/>
      <c r="PJ105" s="221"/>
      <c r="PK105" s="221"/>
      <c r="PL105" s="221"/>
      <c r="PM105" s="221"/>
      <c r="PN105" s="221"/>
      <c r="PO105" s="221"/>
      <c r="PP105" s="221"/>
      <c r="PQ105" s="221"/>
      <c r="PR105" s="221"/>
      <c r="PS105" s="221"/>
      <c r="PT105" s="221"/>
      <c r="PU105" s="221"/>
      <c r="PV105" s="221"/>
      <c r="PW105" s="221"/>
      <c r="PX105" s="221"/>
      <c r="PY105" s="221"/>
      <c r="PZ105" s="221"/>
      <c r="QA105" s="221"/>
      <c r="QB105" s="221"/>
      <c r="QC105" s="221"/>
      <c r="QD105" s="221"/>
      <c r="QE105" s="221"/>
      <c r="QF105" s="221"/>
      <c r="QG105" s="221"/>
      <c r="QH105" s="221"/>
      <c r="QI105" s="221"/>
      <c r="QJ105" s="221"/>
      <c r="QK105" s="221"/>
      <c r="QL105" s="221"/>
      <c r="QM105" s="221"/>
      <c r="QN105" s="221"/>
      <c r="QO105" s="221"/>
      <c r="QP105" s="221"/>
      <c r="QQ105" s="221"/>
      <c r="QR105" s="221"/>
      <c r="QS105" s="221"/>
      <c r="QT105" s="221"/>
      <c r="QU105" s="221"/>
      <c r="QV105" s="221"/>
      <c r="QW105" s="221"/>
      <c r="QX105" s="221"/>
      <c r="QY105" s="221"/>
      <c r="QZ105" s="221"/>
      <c r="RA105" s="221"/>
      <c r="RB105" s="221"/>
      <c r="RC105" s="221"/>
      <c r="RD105" s="221"/>
      <c r="RE105" s="221"/>
      <c r="RF105" s="221"/>
      <c r="RG105" s="221"/>
      <c r="RH105" s="221"/>
      <c r="RI105" s="221"/>
      <c r="RJ105" s="221"/>
      <c r="RK105" s="221"/>
      <c r="RL105" s="221"/>
      <c r="RM105" s="221"/>
      <c r="RN105" s="221"/>
      <c r="RO105" s="221"/>
      <c r="RP105" s="221"/>
      <c r="RQ105" s="221"/>
      <c r="RR105" s="221"/>
      <c r="RS105" s="221"/>
      <c r="RT105" s="221"/>
      <c r="RU105" s="221"/>
      <c r="RV105" s="221"/>
      <c r="RW105" s="221"/>
      <c r="RX105" s="221"/>
      <c r="RY105" s="221"/>
      <c r="RZ105" s="221"/>
      <c r="SA105" s="221"/>
      <c r="SB105" s="221"/>
      <c r="SC105" s="221"/>
      <c r="SD105" s="221"/>
      <c r="SE105" s="221"/>
      <c r="SF105" s="221"/>
      <c r="SG105" s="221"/>
      <c r="SH105" s="221"/>
      <c r="SI105" s="221"/>
      <c r="SJ105" s="221"/>
      <c r="SK105" s="221"/>
      <c r="SL105" s="221"/>
      <c r="SM105" s="221"/>
      <c r="SN105" s="221"/>
      <c r="SO105" s="221"/>
      <c r="SP105" s="221"/>
      <c r="SQ105" s="221"/>
      <c r="SR105" s="221"/>
      <c r="SS105" s="221"/>
      <c r="ST105" s="221"/>
      <c r="SU105" s="221"/>
      <c r="SV105" s="221"/>
      <c r="SW105" s="221"/>
      <c r="SX105" s="221"/>
      <c r="SY105" s="221"/>
      <c r="SZ105" s="221"/>
      <c r="TA105" s="221"/>
      <c r="TB105" s="221"/>
      <c r="TC105" s="221"/>
      <c r="TD105" s="221"/>
      <c r="TE105" s="221"/>
      <c r="TF105" s="221"/>
      <c r="TG105" s="221"/>
      <c r="TH105" s="221"/>
      <c r="TI105" s="221"/>
      <c r="TJ105" s="221"/>
      <c r="TK105" s="221"/>
      <c r="TL105" s="221"/>
      <c r="TM105" s="221"/>
      <c r="TN105" s="221"/>
      <c r="TO105" s="221"/>
      <c r="TP105" s="221"/>
      <c r="TQ105" s="221"/>
      <c r="TR105" s="221"/>
      <c r="TS105" s="221"/>
      <c r="TT105" s="221"/>
      <c r="TU105" s="221"/>
      <c r="TV105" s="221"/>
      <c r="TW105" s="221"/>
      <c r="TX105" s="221"/>
      <c r="TY105" s="221"/>
      <c r="TZ105" s="221"/>
      <c r="UA105" s="221"/>
      <c r="UB105" s="221"/>
      <c r="UC105" s="221"/>
      <c r="UD105" s="221"/>
      <c r="UE105" s="221"/>
      <c r="UF105" s="221"/>
      <c r="UG105" s="221"/>
      <c r="UH105" s="221"/>
      <c r="UI105" s="221"/>
      <c r="UJ105" s="221"/>
      <c r="UK105" s="221"/>
      <c r="UL105" s="221"/>
      <c r="UM105" s="221"/>
      <c r="UN105" s="221"/>
      <c r="UO105" s="221"/>
      <c r="UP105" s="221"/>
      <c r="UQ105" s="221"/>
      <c r="UR105" s="221"/>
      <c r="US105" s="221"/>
      <c r="UT105" s="221"/>
      <c r="UU105" s="221"/>
      <c r="UV105" s="221"/>
      <c r="UW105" s="221"/>
      <c r="UX105" s="221"/>
      <c r="UY105" s="221"/>
      <c r="UZ105" s="221"/>
      <c r="VA105" s="221"/>
      <c r="VB105" s="221"/>
      <c r="VC105" s="221"/>
      <c r="VD105" s="221"/>
      <c r="VE105" s="221"/>
      <c r="VF105" s="221"/>
      <c r="VG105" s="221"/>
      <c r="VH105" s="221"/>
      <c r="VI105" s="221"/>
      <c r="VJ105" s="221"/>
      <c r="VK105" s="221"/>
      <c r="VL105" s="221"/>
      <c r="VM105" s="221"/>
      <c r="VN105" s="221"/>
      <c r="VO105" s="221"/>
      <c r="VP105" s="221"/>
      <c r="VQ105" s="221"/>
      <c r="VR105" s="221"/>
      <c r="VS105" s="221"/>
      <c r="VT105" s="221"/>
      <c r="VU105" s="221"/>
      <c r="VV105" s="221"/>
      <c r="VW105" s="221"/>
      <c r="VX105" s="221"/>
      <c r="VY105" s="221"/>
      <c r="VZ105" s="221"/>
      <c r="WA105" s="221"/>
      <c r="WB105" s="221"/>
      <c r="WC105" s="221"/>
      <c r="WD105" s="221"/>
      <c r="WE105" s="221"/>
      <c r="WF105" s="221"/>
      <c r="WG105" s="221"/>
      <c r="WH105" s="221"/>
      <c r="WI105" s="221"/>
      <c r="WJ105" s="221"/>
      <c r="WK105" s="221"/>
      <c r="WL105" s="221"/>
      <c r="WM105" s="221"/>
      <c r="WN105" s="221"/>
      <c r="WO105" s="221"/>
      <c r="WP105" s="221"/>
      <c r="WQ105" s="221"/>
      <c r="WR105" s="221"/>
      <c r="WS105" s="221"/>
      <c r="WT105" s="221"/>
      <c r="WU105" s="221"/>
      <c r="WV105" s="221"/>
      <c r="WW105" s="221"/>
      <c r="WX105" s="221"/>
      <c r="WY105" s="221"/>
      <c r="WZ105" s="221"/>
      <c r="XA105" s="221"/>
      <c r="XB105" s="221"/>
      <c r="XC105" s="221"/>
      <c r="XD105" s="221"/>
      <c r="XE105" s="221"/>
      <c r="XF105" s="221"/>
      <c r="XG105" s="221"/>
      <c r="XH105" s="221"/>
      <c r="XI105" s="221"/>
      <c r="XJ105" s="221"/>
      <c r="XK105" s="221"/>
      <c r="XL105" s="221"/>
      <c r="XM105" s="221"/>
      <c r="XN105" s="221"/>
      <c r="XO105" s="221"/>
      <c r="XP105" s="221"/>
      <c r="XQ105" s="221"/>
      <c r="XR105" s="221"/>
      <c r="XS105" s="221"/>
      <c r="XT105" s="221"/>
      <c r="XU105" s="221"/>
      <c r="XV105" s="221"/>
      <c r="XW105" s="221"/>
      <c r="XX105" s="221"/>
      <c r="XY105" s="221"/>
      <c r="XZ105" s="221"/>
      <c r="YA105" s="221"/>
      <c r="YB105" s="221"/>
      <c r="YC105" s="221"/>
      <c r="YD105" s="221"/>
      <c r="YE105" s="221"/>
      <c r="YF105" s="221"/>
      <c r="YG105" s="221"/>
      <c r="YH105" s="221"/>
      <c r="YI105" s="221"/>
      <c r="YJ105" s="221"/>
      <c r="YK105" s="221"/>
      <c r="YL105" s="221"/>
      <c r="YM105" s="221"/>
      <c r="YN105" s="221"/>
      <c r="YO105" s="221"/>
      <c r="YP105" s="221"/>
      <c r="YQ105" s="221"/>
      <c r="YR105" s="221"/>
      <c r="YS105" s="221"/>
      <c r="YT105" s="221"/>
      <c r="YU105" s="221"/>
      <c r="YV105" s="221"/>
      <c r="YW105" s="221"/>
      <c r="YX105" s="221"/>
      <c r="YY105" s="221"/>
      <c r="YZ105" s="221"/>
      <c r="ZA105" s="221"/>
      <c r="ZB105" s="221"/>
      <c r="ZC105" s="221"/>
      <c r="ZD105" s="221"/>
      <c r="ZE105" s="221"/>
      <c r="ZF105" s="221"/>
      <c r="ZG105" s="221"/>
      <c r="ZH105" s="221"/>
      <c r="ZI105" s="221"/>
      <c r="ZJ105" s="221"/>
      <c r="ZK105" s="221"/>
      <c r="ZL105" s="221"/>
      <c r="ZM105" s="221"/>
      <c r="ZN105" s="221"/>
      <c r="ZO105" s="221"/>
      <c r="ZP105" s="221"/>
      <c r="ZQ105" s="221"/>
      <c r="ZR105" s="221"/>
      <c r="ZS105" s="221"/>
      <c r="ZT105" s="221"/>
      <c r="ZU105" s="221"/>
      <c r="ZV105" s="221"/>
      <c r="ZW105" s="221"/>
      <c r="ZX105" s="221"/>
      <c r="ZY105" s="221"/>
      <c r="ZZ105" s="221"/>
      <c r="AAA105" s="221"/>
      <c r="AAB105" s="221"/>
      <c r="AAC105" s="221"/>
      <c r="AAD105" s="221"/>
      <c r="AAE105" s="221"/>
      <c r="AAF105" s="221"/>
      <c r="AAG105" s="221"/>
      <c r="AAH105" s="221"/>
      <c r="AAI105" s="221"/>
      <c r="AAJ105" s="221"/>
      <c r="AAK105" s="221"/>
      <c r="AAL105" s="221"/>
      <c r="AAM105" s="221"/>
      <c r="AAN105" s="221"/>
      <c r="AAO105" s="221"/>
      <c r="AAP105" s="221"/>
      <c r="AAQ105" s="221"/>
      <c r="AAR105" s="221"/>
      <c r="AAS105" s="221"/>
      <c r="AAT105" s="221"/>
      <c r="AAU105" s="221"/>
      <c r="AAV105" s="221"/>
      <c r="AAW105" s="221"/>
      <c r="AAX105" s="221"/>
      <c r="AAY105" s="221"/>
      <c r="AAZ105" s="221"/>
      <c r="ABA105" s="221"/>
      <c r="ABB105" s="221"/>
      <c r="ABC105" s="221"/>
      <c r="ABD105" s="221"/>
      <c r="ABE105" s="221"/>
      <c r="ABF105" s="221"/>
      <c r="ABG105" s="221"/>
      <c r="ABH105" s="221"/>
      <c r="ABI105" s="221"/>
      <c r="ABJ105" s="221"/>
      <c r="ABK105" s="221"/>
      <c r="ABL105" s="221"/>
      <c r="ABM105" s="221"/>
      <c r="ABN105" s="221"/>
      <c r="ABO105" s="221"/>
      <c r="ABP105" s="221"/>
      <c r="ABQ105" s="221"/>
      <c r="ABR105" s="221"/>
      <c r="ABS105" s="221"/>
      <c r="ABT105" s="221"/>
      <c r="ABU105" s="221"/>
      <c r="ABV105" s="221"/>
      <c r="ABW105" s="221"/>
      <c r="ABX105" s="221"/>
      <c r="ABY105" s="221"/>
      <c r="ABZ105" s="221"/>
      <c r="ACA105" s="221"/>
      <c r="ACB105" s="221"/>
      <c r="ACC105" s="221"/>
      <c r="ACD105" s="221"/>
      <c r="ACE105" s="221"/>
      <c r="ACF105" s="221"/>
      <c r="ACG105" s="221"/>
      <c r="ACH105" s="221"/>
      <c r="ACI105" s="221"/>
      <c r="ACJ105" s="221"/>
      <c r="ACK105" s="221"/>
      <c r="ACL105" s="221"/>
      <c r="ACM105" s="221"/>
      <c r="ACN105" s="221"/>
      <c r="ACO105" s="221"/>
      <c r="ACP105" s="221"/>
      <c r="ACQ105" s="221"/>
      <c r="ACR105" s="221"/>
      <c r="ACS105" s="221"/>
      <c r="ACT105" s="221"/>
      <c r="ACU105" s="221"/>
      <c r="ACV105" s="221"/>
      <c r="ACW105" s="221"/>
      <c r="ACX105" s="221"/>
      <c r="ACY105" s="221"/>
      <c r="ACZ105" s="221"/>
      <c r="ADA105" s="221"/>
      <c r="ADB105" s="221"/>
      <c r="ADC105" s="221"/>
      <c r="ADD105" s="221"/>
      <c r="ADE105" s="221"/>
      <c r="ADF105" s="221"/>
      <c r="ADG105" s="221"/>
      <c r="ADH105" s="221"/>
      <c r="ADI105" s="221"/>
      <c r="ADJ105" s="221"/>
      <c r="ADK105" s="221"/>
      <c r="ADL105" s="221"/>
      <c r="ADM105" s="221"/>
      <c r="ADN105" s="221"/>
      <c r="ADO105" s="221"/>
      <c r="ADP105" s="221"/>
      <c r="ADQ105" s="221"/>
      <c r="ADR105" s="221"/>
      <c r="ADS105" s="221"/>
      <c r="ADT105" s="221"/>
      <c r="ADU105" s="221"/>
      <c r="ADV105" s="221"/>
      <c r="ADW105" s="221"/>
      <c r="ADX105" s="221"/>
      <c r="ADY105" s="221"/>
      <c r="ADZ105" s="221"/>
      <c r="AEA105" s="221"/>
      <c r="AEB105" s="221"/>
      <c r="AEC105" s="221"/>
      <c r="AED105" s="221"/>
      <c r="AEE105" s="221"/>
      <c r="AEF105" s="221"/>
      <c r="AEG105" s="221"/>
      <c r="AEH105" s="221"/>
      <c r="AEI105" s="221"/>
      <c r="AEJ105" s="221"/>
      <c r="AEK105" s="221"/>
      <c r="AEL105" s="221"/>
      <c r="AEM105" s="221"/>
      <c r="AEN105" s="221"/>
      <c r="AEO105" s="221"/>
      <c r="AEP105" s="221"/>
      <c r="AEQ105" s="221"/>
      <c r="AER105" s="221"/>
      <c r="AES105" s="221"/>
      <c r="AET105" s="221"/>
      <c r="AEU105" s="221"/>
      <c r="AEV105" s="221"/>
      <c r="AEW105" s="221"/>
      <c r="AEX105" s="221"/>
      <c r="AEY105" s="221"/>
      <c r="AEZ105" s="221"/>
      <c r="AFA105" s="221"/>
      <c r="AFB105" s="221"/>
      <c r="AFC105" s="221"/>
      <c r="AFD105" s="221"/>
      <c r="AFE105" s="221"/>
      <c r="AFF105" s="221"/>
      <c r="AFG105" s="221"/>
      <c r="AFH105" s="221"/>
      <c r="AFI105" s="221"/>
      <c r="AFJ105" s="221"/>
      <c r="AFK105" s="221"/>
      <c r="AFL105" s="221"/>
      <c r="AFM105" s="221"/>
      <c r="AFN105" s="221"/>
      <c r="AFO105" s="221"/>
      <c r="AFP105" s="221"/>
      <c r="AFQ105" s="221"/>
      <c r="AFR105" s="221"/>
      <c r="AFS105" s="221"/>
      <c r="AFT105" s="221"/>
      <c r="AFU105" s="221"/>
      <c r="AFV105" s="221"/>
      <c r="AFW105" s="221"/>
      <c r="AFX105" s="221"/>
      <c r="AFY105" s="221"/>
      <c r="AFZ105" s="221"/>
      <c r="AGA105" s="221"/>
      <c r="AGB105" s="221"/>
      <c r="AGC105" s="221"/>
      <c r="AGD105" s="221"/>
      <c r="AGE105" s="221"/>
      <c r="AGF105" s="221"/>
      <c r="AGG105" s="221"/>
      <c r="AGH105" s="221"/>
      <c r="AGI105" s="221"/>
      <c r="AGJ105" s="221"/>
      <c r="AGK105" s="221"/>
      <c r="AGL105" s="221"/>
      <c r="AGM105" s="221"/>
      <c r="AGN105" s="221"/>
      <c r="AGO105" s="221"/>
      <c r="AGP105" s="221"/>
      <c r="AGQ105" s="221"/>
      <c r="AGR105" s="221"/>
      <c r="AGS105" s="221"/>
      <c r="AGT105" s="221"/>
      <c r="AGU105" s="221"/>
      <c r="AGV105" s="221"/>
      <c r="AGW105" s="221"/>
      <c r="AGX105" s="221"/>
      <c r="AGY105" s="221"/>
      <c r="AGZ105" s="221"/>
      <c r="AHA105" s="221"/>
      <c r="AHB105" s="221"/>
      <c r="AHC105" s="221"/>
      <c r="AHD105" s="221"/>
      <c r="AHE105" s="221"/>
      <c r="AHF105" s="221"/>
      <c r="AHG105" s="221"/>
      <c r="AHH105" s="221"/>
      <c r="AHI105" s="221"/>
      <c r="AHJ105" s="221"/>
      <c r="AHK105" s="221"/>
      <c r="AHL105" s="221"/>
      <c r="AHM105" s="221"/>
      <c r="AHN105" s="221"/>
      <c r="AHO105" s="221"/>
      <c r="AHP105" s="221"/>
      <c r="AHQ105" s="221"/>
      <c r="AHR105" s="221"/>
      <c r="AHS105" s="221"/>
      <c r="AHT105" s="221"/>
      <c r="AHU105" s="221"/>
      <c r="AHV105" s="221"/>
      <c r="AHW105" s="221"/>
      <c r="AHX105" s="221"/>
      <c r="AHY105" s="221"/>
      <c r="AHZ105" s="221"/>
      <c r="AIA105" s="221"/>
      <c r="AIB105" s="221"/>
      <c r="AIC105" s="221"/>
      <c r="AID105" s="221"/>
      <c r="AIE105" s="221"/>
      <c r="AIF105" s="221"/>
      <c r="AIG105" s="221"/>
      <c r="AIH105" s="221"/>
      <c r="AII105" s="221"/>
      <c r="AIJ105" s="221"/>
      <c r="AIK105" s="221"/>
      <c r="AIL105" s="221"/>
      <c r="AIM105" s="221"/>
      <c r="AIN105" s="221"/>
      <c r="AIO105" s="221"/>
      <c r="AIP105" s="221"/>
      <c r="AIQ105" s="221"/>
      <c r="AIR105" s="221"/>
      <c r="AIS105" s="221"/>
      <c r="AIT105" s="221"/>
      <c r="AIU105" s="221"/>
      <c r="AIV105" s="221"/>
      <c r="AIW105" s="221"/>
      <c r="AIX105" s="221"/>
      <c r="AIY105" s="221"/>
      <c r="AIZ105" s="221"/>
      <c r="AJA105" s="221"/>
      <c r="AJB105" s="221"/>
      <c r="AJC105" s="221"/>
      <c r="AJD105" s="221"/>
      <c r="AJE105" s="221"/>
      <c r="AJF105" s="221"/>
      <c r="AJG105" s="221"/>
      <c r="AJH105" s="221"/>
      <c r="AJI105" s="221"/>
      <c r="AJJ105" s="221"/>
      <c r="AJK105" s="221"/>
      <c r="AJL105" s="221"/>
      <c r="AJM105" s="221"/>
      <c r="AJN105" s="221"/>
      <c r="AJO105" s="221"/>
      <c r="AJP105" s="221"/>
      <c r="AJQ105" s="221"/>
      <c r="AJR105" s="221"/>
      <c r="AJS105" s="221"/>
      <c r="AJT105" s="221"/>
      <c r="AJU105" s="221"/>
      <c r="AJV105" s="221"/>
      <c r="AJW105" s="221"/>
      <c r="AJX105" s="221"/>
      <c r="AJY105" s="221"/>
      <c r="AJZ105" s="221"/>
      <c r="AKA105" s="221"/>
      <c r="AKB105" s="221"/>
      <c r="AKC105" s="221"/>
      <c r="AKD105" s="221"/>
      <c r="AKE105" s="221"/>
      <c r="AKF105" s="221"/>
      <c r="AKG105" s="221"/>
      <c r="AKH105" s="221"/>
      <c r="AKI105" s="221"/>
      <c r="AKJ105" s="221"/>
      <c r="AKK105" s="221"/>
      <c r="AKL105" s="221"/>
      <c r="AKM105" s="221"/>
      <c r="AKN105" s="221"/>
      <c r="AKO105" s="221"/>
      <c r="AKP105" s="221"/>
      <c r="AKQ105" s="221"/>
      <c r="AKR105" s="221"/>
      <c r="AKS105" s="221"/>
      <c r="AKT105" s="221"/>
      <c r="AKU105" s="221"/>
      <c r="AKV105" s="221"/>
      <c r="AKW105" s="221"/>
      <c r="AKX105" s="221"/>
      <c r="AKY105" s="221"/>
      <c r="AKZ105" s="221"/>
      <c r="ALA105" s="221"/>
      <c r="ALB105" s="221"/>
      <c r="ALC105" s="221"/>
      <c r="ALD105" s="221"/>
      <c r="ALE105" s="221"/>
      <c r="ALF105" s="221"/>
      <c r="ALG105" s="221"/>
      <c r="ALH105" s="221"/>
      <c r="ALI105" s="221"/>
      <c r="ALJ105" s="221"/>
      <c r="ALK105" s="221"/>
      <c r="ALL105" s="221"/>
      <c r="ALM105" s="221"/>
      <c r="ALN105" s="221"/>
      <c r="ALO105" s="221"/>
      <c r="ALP105" s="221"/>
      <c r="ALQ105" s="221"/>
      <c r="ALR105" s="221"/>
      <c r="ALS105" s="221"/>
      <c r="ALT105" s="221"/>
      <c r="ALU105" s="221"/>
      <c r="ALV105" s="221"/>
      <c r="ALW105" s="221"/>
      <c r="ALX105" s="221"/>
      <c r="ALY105" s="221"/>
      <c r="ALZ105" s="221"/>
      <c r="AMA105" s="221"/>
      <c r="AMB105" s="221"/>
      <c r="AMC105" s="221"/>
      <c r="AMD105" s="221"/>
      <c r="AME105" s="221"/>
      <c r="AMF105" s="221"/>
      <c r="AMG105" s="221"/>
      <c r="AMH105" s="221"/>
      <c r="AMI105" s="221"/>
      <c r="AMJ105" s="221"/>
      <c r="AMK105" s="221"/>
    </row>
    <row r="106" spans="1:1025" s="225" customFormat="1" x14ac:dyDescent="0.25">
      <c r="A106" s="221" t="s">
        <v>43</v>
      </c>
      <c r="B106" s="221" t="s">
        <v>80</v>
      </c>
      <c r="C106" s="241" t="str">
        <f>'common foods'!$D$34</f>
        <v>02040</v>
      </c>
      <c r="D106" s="227">
        <v>86</v>
      </c>
      <c r="E106" s="227">
        <v>1</v>
      </c>
      <c r="F106" s="227">
        <v>1</v>
      </c>
      <c r="G106" s="227">
        <v>3.6</v>
      </c>
      <c r="H106" s="227">
        <v>3.2</v>
      </c>
      <c r="I106" s="227">
        <v>1.7</v>
      </c>
      <c r="J106" s="227">
        <v>1</v>
      </c>
      <c r="K106" s="227">
        <v>4</v>
      </c>
      <c r="L106" s="221" t="s">
        <v>436</v>
      </c>
      <c r="M106" s="221" t="s">
        <v>455</v>
      </c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1"/>
      <c r="BZ106" s="221"/>
      <c r="CA106" s="221"/>
      <c r="CB106" s="221"/>
      <c r="CC106" s="221"/>
      <c r="CD106" s="221"/>
      <c r="CE106" s="221"/>
      <c r="CF106" s="221"/>
      <c r="CG106" s="221"/>
      <c r="CH106" s="221"/>
      <c r="CI106" s="221"/>
      <c r="CJ106" s="221"/>
      <c r="CK106" s="221"/>
      <c r="CL106" s="221"/>
      <c r="CM106" s="221"/>
      <c r="CN106" s="221"/>
      <c r="CO106" s="221"/>
      <c r="CP106" s="221"/>
      <c r="CQ106" s="221"/>
      <c r="CR106" s="221"/>
      <c r="CS106" s="221"/>
      <c r="CT106" s="221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221"/>
      <c r="DE106" s="221"/>
      <c r="DF106" s="221"/>
      <c r="DG106" s="221"/>
      <c r="DH106" s="221"/>
      <c r="DI106" s="221"/>
      <c r="DJ106" s="221"/>
      <c r="DK106" s="221"/>
      <c r="DL106" s="221"/>
      <c r="DM106" s="221"/>
      <c r="DN106" s="221"/>
      <c r="DO106" s="221"/>
      <c r="DP106" s="221"/>
      <c r="DQ106" s="221"/>
      <c r="DR106" s="221"/>
      <c r="DS106" s="221"/>
      <c r="DT106" s="221"/>
      <c r="DU106" s="221"/>
      <c r="DV106" s="221"/>
      <c r="DW106" s="221"/>
      <c r="DX106" s="221"/>
      <c r="DY106" s="221"/>
      <c r="DZ106" s="221"/>
      <c r="EA106" s="221"/>
      <c r="EB106" s="221"/>
      <c r="EC106" s="221"/>
      <c r="ED106" s="221"/>
      <c r="EE106" s="221"/>
      <c r="EF106" s="221"/>
      <c r="EG106" s="221"/>
      <c r="EH106" s="221"/>
      <c r="EI106" s="221"/>
      <c r="EJ106" s="221"/>
      <c r="EK106" s="221"/>
      <c r="EL106" s="221"/>
      <c r="EM106" s="221"/>
      <c r="EN106" s="221"/>
      <c r="EO106" s="221"/>
      <c r="EP106" s="221"/>
      <c r="EQ106" s="221"/>
      <c r="ER106" s="221"/>
      <c r="ES106" s="221"/>
      <c r="ET106" s="221"/>
      <c r="EU106" s="221"/>
      <c r="EV106" s="221"/>
      <c r="EW106" s="221"/>
      <c r="EX106" s="221"/>
      <c r="EY106" s="221"/>
      <c r="EZ106" s="221"/>
      <c r="FA106" s="221"/>
      <c r="FB106" s="221"/>
      <c r="FC106" s="221"/>
      <c r="FD106" s="221"/>
      <c r="FE106" s="221"/>
      <c r="FF106" s="221"/>
      <c r="FG106" s="221"/>
      <c r="FH106" s="221"/>
      <c r="FI106" s="221"/>
      <c r="FJ106" s="221"/>
      <c r="FK106" s="221"/>
      <c r="FL106" s="221"/>
      <c r="FM106" s="221"/>
      <c r="FN106" s="221"/>
      <c r="FO106" s="221"/>
      <c r="FP106" s="221"/>
      <c r="FQ106" s="221"/>
      <c r="FR106" s="221"/>
      <c r="FS106" s="221"/>
      <c r="FT106" s="221"/>
      <c r="FU106" s="221"/>
      <c r="FV106" s="221"/>
      <c r="FW106" s="221"/>
      <c r="FX106" s="221"/>
      <c r="FY106" s="221"/>
      <c r="FZ106" s="221"/>
      <c r="GA106" s="221"/>
      <c r="GB106" s="221"/>
      <c r="GC106" s="221"/>
      <c r="GD106" s="221"/>
      <c r="GE106" s="221"/>
      <c r="GF106" s="221"/>
      <c r="GG106" s="221"/>
      <c r="GH106" s="221"/>
      <c r="GI106" s="221"/>
      <c r="GJ106" s="221"/>
      <c r="GK106" s="221"/>
      <c r="GL106" s="221"/>
      <c r="GM106" s="221"/>
      <c r="GN106" s="221"/>
      <c r="GO106" s="221"/>
      <c r="GP106" s="221"/>
      <c r="GQ106" s="221"/>
      <c r="GR106" s="221"/>
      <c r="GS106" s="221"/>
      <c r="GT106" s="221"/>
      <c r="GU106" s="221"/>
      <c r="GV106" s="221"/>
      <c r="GW106" s="221"/>
      <c r="GX106" s="221"/>
      <c r="GY106" s="221"/>
      <c r="GZ106" s="221"/>
      <c r="HA106" s="221"/>
      <c r="HB106" s="221"/>
      <c r="HC106" s="221"/>
      <c r="HD106" s="221"/>
      <c r="HE106" s="221"/>
      <c r="HF106" s="221"/>
      <c r="HG106" s="221"/>
      <c r="HH106" s="221"/>
      <c r="HI106" s="221"/>
      <c r="HJ106" s="221"/>
      <c r="HK106" s="221"/>
      <c r="HL106" s="221"/>
      <c r="HM106" s="221"/>
      <c r="HN106" s="221"/>
      <c r="HO106" s="221"/>
      <c r="HP106" s="221"/>
      <c r="HQ106" s="221"/>
      <c r="HR106" s="221"/>
      <c r="HS106" s="221"/>
      <c r="HT106" s="221"/>
      <c r="HU106" s="221"/>
      <c r="HV106" s="221"/>
      <c r="HW106" s="221"/>
      <c r="HX106" s="221"/>
      <c r="HY106" s="221"/>
      <c r="HZ106" s="221"/>
      <c r="IA106" s="221"/>
      <c r="IB106" s="221"/>
      <c r="IC106" s="221"/>
      <c r="ID106" s="221"/>
      <c r="IE106" s="221"/>
      <c r="IF106" s="221"/>
      <c r="IG106" s="221"/>
      <c r="IH106" s="221"/>
      <c r="II106" s="221"/>
      <c r="IJ106" s="221"/>
      <c r="IK106" s="221"/>
      <c r="IL106" s="221"/>
      <c r="IM106" s="221"/>
      <c r="IN106" s="221"/>
      <c r="IO106" s="221"/>
      <c r="IP106" s="221"/>
      <c r="IQ106" s="221"/>
      <c r="IR106" s="221"/>
      <c r="IS106" s="221"/>
      <c r="IT106" s="221"/>
      <c r="IU106" s="221"/>
      <c r="IV106" s="221"/>
      <c r="IW106" s="221"/>
      <c r="IX106" s="221"/>
      <c r="IY106" s="221"/>
      <c r="IZ106" s="221"/>
      <c r="JA106" s="221"/>
      <c r="JB106" s="221"/>
      <c r="JC106" s="221"/>
      <c r="JD106" s="221"/>
      <c r="JE106" s="221"/>
      <c r="JF106" s="221"/>
      <c r="JG106" s="221"/>
      <c r="JH106" s="221"/>
      <c r="JI106" s="221"/>
      <c r="JJ106" s="221"/>
      <c r="JK106" s="221"/>
      <c r="JL106" s="221"/>
      <c r="JM106" s="221"/>
      <c r="JN106" s="221"/>
      <c r="JO106" s="221"/>
      <c r="JP106" s="221"/>
      <c r="JQ106" s="221"/>
      <c r="JR106" s="221"/>
      <c r="JS106" s="221"/>
      <c r="JT106" s="221"/>
      <c r="JU106" s="221"/>
      <c r="JV106" s="221"/>
      <c r="JW106" s="221"/>
      <c r="JX106" s="221"/>
      <c r="JY106" s="221"/>
      <c r="JZ106" s="221"/>
      <c r="KA106" s="221"/>
      <c r="KB106" s="221"/>
      <c r="KC106" s="221"/>
      <c r="KD106" s="221"/>
      <c r="KE106" s="221"/>
      <c r="KF106" s="221"/>
      <c r="KG106" s="221"/>
      <c r="KH106" s="221"/>
      <c r="KI106" s="221"/>
      <c r="KJ106" s="221"/>
      <c r="KK106" s="221"/>
      <c r="KL106" s="221"/>
      <c r="KM106" s="221"/>
      <c r="KN106" s="221"/>
      <c r="KO106" s="221"/>
      <c r="KP106" s="221"/>
      <c r="KQ106" s="221"/>
      <c r="KR106" s="221"/>
      <c r="KS106" s="221"/>
      <c r="KT106" s="221"/>
      <c r="KU106" s="221"/>
      <c r="KV106" s="221"/>
      <c r="KW106" s="221"/>
      <c r="KX106" s="221"/>
      <c r="KY106" s="221"/>
      <c r="KZ106" s="221"/>
      <c r="LA106" s="221"/>
      <c r="LB106" s="221"/>
      <c r="LC106" s="221"/>
      <c r="LD106" s="221"/>
      <c r="LE106" s="221"/>
      <c r="LF106" s="221"/>
      <c r="LG106" s="221"/>
      <c r="LH106" s="221"/>
      <c r="LI106" s="221"/>
      <c r="LJ106" s="221"/>
      <c r="LK106" s="221"/>
      <c r="LL106" s="221"/>
      <c r="LM106" s="221"/>
      <c r="LN106" s="221"/>
      <c r="LO106" s="221"/>
      <c r="LP106" s="221"/>
      <c r="LQ106" s="221"/>
      <c r="LR106" s="221"/>
      <c r="LS106" s="221"/>
      <c r="LT106" s="221"/>
      <c r="LU106" s="221"/>
      <c r="LV106" s="221"/>
      <c r="LW106" s="221"/>
      <c r="LX106" s="221"/>
      <c r="LY106" s="221"/>
      <c r="LZ106" s="221"/>
      <c r="MA106" s="221"/>
      <c r="MB106" s="221"/>
      <c r="MC106" s="221"/>
      <c r="MD106" s="221"/>
      <c r="ME106" s="221"/>
      <c r="MF106" s="221"/>
      <c r="MG106" s="221"/>
      <c r="MH106" s="221"/>
      <c r="MI106" s="221"/>
      <c r="MJ106" s="221"/>
      <c r="MK106" s="221"/>
      <c r="ML106" s="221"/>
      <c r="MM106" s="221"/>
      <c r="MN106" s="221"/>
      <c r="MO106" s="221"/>
      <c r="MP106" s="221"/>
      <c r="MQ106" s="221"/>
      <c r="MR106" s="221"/>
      <c r="MS106" s="221"/>
      <c r="MT106" s="221"/>
      <c r="MU106" s="221"/>
      <c r="MV106" s="221"/>
      <c r="MW106" s="221"/>
      <c r="MX106" s="221"/>
      <c r="MY106" s="221"/>
      <c r="MZ106" s="221"/>
      <c r="NA106" s="221"/>
      <c r="NB106" s="221"/>
      <c r="NC106" s="221"/>
      <c r="ND106" s="221"/>
      <c r="NE106" s="221"/>
      <c r="NF106" s="221"/>
      <c r="NG106" s="221"/>
      <c r="NH106" s="221"/>
      <c r="NI106" s="221"/>
      <c r="NJ106" s="221"/>
      <c r="NK106" s="221"/>
      <c r="NL106" s="221"/>
      <c r="NM106" s="221"/>
      <c r="NN106" s="221"/>
      <c r="NO106" s="221"/>
      <c r="NP106" s="221"/>
      <c r="NQ106" s="221"/>
      <c r="NR106" s="221"/>
      <c r="NS106" s="221"/>
      <c r="NT106" s="221"/>
      <c r="NU106" s="221"/>
      <c r="NV106" s="221"/>
      <c r="NW106" s="221"/>
      <c r="NX106" s="221"/>
      <c r="NY106" s="221"/>
      <c r="NZ106" s="221"/>
      <c r="OA106" s="221"/>
      <c r="OB106" s="221"/>
      <c r="OC106" s="221"/>
      <c r="OD106" s="221"/>
      <c r="OE106" s="221"/>
      <c r="OF106" s="221"/>
      <c r="OG106" s="221"/>
      <c r="OH106" s="221"/>
      <c r="OI106" s="221"/>
      <c r="OJ106" s="221"/>
      <c r="OK106" s="221"/>
      <c r="OL106" s="221"/>
      <c r="OM106" s="221"/>
      <c r="ON106" s="221"/>
      <c r="OO106" s="221"/>
      <c r="OP106" s="221"/>
      <c r="OQ106" s="221"/>
      <c r="OR106" s="221"/>
      <c r="OS106" s="221"/>
      <c r="OT106" s="221"/>
      <c r="OU106" s="221"/>
      <c r="OV106" s="221"/>
      <c r="OW106" s="221"/>
      <c r="OX106" s="221"/>
      <c r="OY106" s="221"/>
      <c r="OZ106" s="221"/>
      <c r="PA106" s="221"/>
      <c r="PB106" s="221"/>
      <c r="PC106" s="221"/>
      <c r="PD106" s="221"/>
      <c r="PE106" s="221"/>
      <c r="PF106" s="221"/>
      <c r="PG106" s="221"/>
      <c r="PH106" s="221"/>
      <c r="PI106" s="221"/>
      <c r="PJ106" s="221"/>
      <c r="PK106" s="221"/>
      <c r="PL106" s="221"/>
      <c r="PM106" s="221"/>
      <c r="PN106" s="221"/>
      <c r="PO106" s="221"/>
      <c r="PP106" s="221"/>
      <c r="PQ106" s="221"/>
      <c r="PR106" s="221"/>
      <c r="PS106" s="221"/>
      <c r="PT106" s="221"/>
      <c r="PU106" s="221"/>
      <c r="PV106" s="221"/>
      <c r="PW106" s="221"/>
      <c r="PX106" s="221"/>
      <c r="PY106" s="221"/>
      <c r="PZ106" s="221"/>
      <c r="QA106" s="221"/>
      <c r="QB106" s="221"/>
      <c r="QC106" s="221"/>
      <c r="QD106" s="221"/>
      <c r="QE106" s="221"/>
      <c r="QF106" s="221"/>
      <c r="QG106" s="221"/>
      <c r="QH106" s="221"/>
      <c r="QI106" s="221"/>
      <c r="QJ106" s="221"/>
      <c r="QK106" s="221"/>
      <c r="QL106" s="221"/>
      <c r="QM106" s="221"/>
      <c r="QN106" s="221"/>
      <c r="QO106" s="221"/>
      <c r="QP106" s="221"/>
      <c r="QQ106" s="221"/>
      <c r="QR106" s="221"/>
      <c r="QS106" s="221"/>
      <c r="QT106" s="221"/>
      <c r="QU106" s="221"/>
      <c r="QV106" s="221"/>
      <c r="QW106" s="221"/>
      <c r="QX106" s="221"/>
      <c r="QY106" s="221"/>
      <c r="QZ106" s="221"/>
      <c r="RA106" s="221"/>
      <c r="RB106" s="221"/>
      <c r="RC106" s="221"/>
      <c r="RD106" s="221"/>
      <c r="RE106" s="221"/>
      <c r="RF106" s="221"/>
      <c r="RG106" s="221"/>
      <c r="RH106" s="221"/>
      <c r="RI106" s="221"/>
      <c r="RJ106" s="221"/>
      <c r="RK106" s="221"/>
      <c r="RL106" s="221"/>
      <c r="RM106" s="221"/>
      <c r="RN106" s="221"/>
      <c r="RO106" s="221"/>
      <c r="RP106" s="221"/>
      <c r="RQ106" s="221"/>
      <c r="RR106" s="221"/>
      <c r="RS106" s="221"/>
      <c r="RT106" s="221"/>
      <c r="RU106" s="221"/>
      <c r="RV106" s="221"/>
      <c r="RW106" s="221"/>
      <c r="RX106" s="221"/>
      <c r="RY106" s="221"/>
      <c r="RZ106" s="221"/>
      <c r="SA106" s="221"/>
      <c r="SB106" s="221"/>
      <c r="SC106" s="221"/>
      <c r="SD106" s="221"/>
      <c r="SE106" s="221"/>
      <c r="SF106" s="221"/>
      <c r="SG106" s="221"/>
      <c r="SH106" s="221"/>
      <c r="SI106" s="221"/>
      <c r="SJ106" s="221"/>
      <c r="SK106" s="221"/>
      <c r="SL106" s="221"/>
      <c r="SM106" s="221"/>
      <c r="SN106" s="221"/>
      <c r="SO106" s="221"/>
      <c r="SP106" s="221"/>
      <c r="SQ106" s="221"/>
      <c r="SR106" s="221"/>
      <c r="SS106" s="221"/>
      <c r="ST106" s="221"/>
      <c r="SU106" s="221"/>
      <c r="SV106" s="221"/>
      <c r="SW106" s="221"/>
      <c r="SX106" s="221"/>
      <c r="SY106" s="221"/>
      <c r="SZ106" s="221"/>
      <c r="TA106" s="221"/>
      <c r="TB106" s="221"/>
      <c r="TC106" s="221"/>
      <c r="TD106" s="221"/>
      <c r="TE106" s="221"/>
      <c r="TF106" s="221"/>
      <c r="TG106" s="221"/>
      <c r="TH106" s="221"/>
      <c r="TI106" s="221"/>
      <c r="TJ106" s="221"/>
      <c r="TK106" s="221"/>
      <c r="TL106" s="221"/>
      <c r="TM106" s="221"/>
      <c r="TN106" s="221"/>
      <c r="TO106" s="221"/>
      <c r="TP106" s="221"/>
      <c r="TQ106" s="221"/>
      <c r="TR106" s="221"/>
      <c r="TS106" s="221"/>
      <c r="TT106" s="221"/>
      <c r="TU106" s="221"/>
      <c r="TV106" s="221"/>
      <c r="TW106" s="221"/>
      <c r="TX106" s="221"/>
      <c r="TY106" s="221"/>
      <c r="TZ106" s="221"/>
      <c r="UA106" s="221"/>
      <c r="UB106" s="221"/>
      <c r="UC106" s="221"/>
      <c r="UD106" s="221"/>
      <c r="UE106" s="221"/>
      <c r="UF106" s="221"/>
      <c r="UG106" s="221"/>
      <c r="UH106" s="221"/>
      <c r="UI106" s="221"/>
      <c r="UJ106" s="221"/>
      <c r="UK106" s="221"/>
      <c r="UL106" s="221"/>
      <c r="UM106" s="221"/>
      <c r="UN106" s="221"/>
      <c r="UO106" s="221"/>
      <c r="UP106" s="221"/>
      <c r="UQ106" s="221"/>
      <c r="UR106" s="221"/>
      <c r="US106" s="221"/>
      <c r="UT106" s="221"/>
      <c r="UU106" s="221"/>
      <c r="UV106" s="221"/>
      <c r="UW106" s="221"/>
      <c r="UX106" s="221"/>
      <c r="UY106" s="221"/>
      <c r="UZ106" s="221"/>
      <c r="VA106" s="221"/>
      <c r="VB106" s="221"/>
      <c r="VC106" s="221"/>
      <c r="VD106" s="221"/>
      <c r="VE106" s="221"/>
      <c r="VF106" s="221"/>
      <c r="VG106" s="221"/>
      <c r="VH106" s="221"/>
      <c r="VI106" s="221"/>
      <c r="VJ106" s="221"/>
      <c r="VK106" s="221"/>
      <c r="VL106" s="221"/>
      <c r="VM106" s="221"/>
      <c r="VN106" s="221"/>
      <c r="VO106" s="221"/>
      <c r="VP106" s="221"/>
      <c r="VQ106" s="221"/>
      <c r="VR106" s="221"/>
      <c r="VS106" s="221"/>
      <c r="VT106" s="221"/>
      <c r="VU106" s="221"/>
      <c r="VV106" s="221"/>
      <c r="VW106" s="221"/>
      <c r="VX106" s="221"/>
      <c r="VY106" s="221"/>
      <c r="VZ106" s="221"/>
      <c r="WA106" s="221"/>
      <c r="WB106" s="221"/>
      <c r="WC106" s="221"/>
      <c r="WD106" s="221"/>
      <c r="WE106" s="221"/>
      <c r="WF106" s="221"/>
      <c r="WG106" s="221"/>
      <c r="WH106" s="221"/>
      <c r="WI106" s="221"/>
      <c r="WJ106" s="221"/>
      <c r="WK106" s="221"/>
      <c r="WL106" s="221"/>
      <c r="WM106" s="221"/>
      <c r="WN106" s="221"/>
      <c r="WO106" s="221"/>
      <c r="WP106" s="221"/>
      <c r="WQ106" s="221"/>
      <c r="WR106" s="221"/>
      <c r="WS106" s="221"/>
      <c r="WT106" s="221"/>
      <c r="WU106" s="221"/>
      <c r="WV106" s="221"/>
      <c r="WW106" s="221"/>
      <c r="WX106" s="221"/>
      <c r="WY106" s="221"/>
      <c r="WZ106" s="221"/>
      <c r="XA106" s="221"/>
      <c r="XB106" s="221"/>
      <c r="XC106" s="221"/>
      <c r="XD106" s="221"/>
      <c r="XE106" s="221"/>
      <c r="XF106" s="221"/>
      <c r="XG106" s="221"/>
      <c r="XH106" s="221"/>
      <c r="XI106" s="221"/>
      <c r="XJ106" s="221"/>
      <c r="XK106" s="221"/>
      <c r="XL106" s="221"/>
      <c r="XM106" s="221"/>
      <c r="XN106" s="221"/>
      <c r="XO106" s="221"/>
      <c r="XP106" s="221"/>
      <c r="XQ106" s="221"/>
      <c r="XR106" s="221"/>
      <c r="XS106" s="221"/>
      <c r="XT106" s="221"/>
      <c r="XU106" s="221"/>
      <c r="XV106" s="221"/>
      <c r="XW106" s="221"/>
      <c r="XX106" s="221"/>
      <c r="XY106" s="221"/>
      <c r="XZ106" s="221"/>
      <c r="YA106" s="221"/>
      <c r="YB106" s="221"/>
      <c r="YC106" s="221"/>
      <c r="YD106" s="221"/>
      <c r="YE106" s="221"/>
      <c r="YF106" s="221"/>
      <c r="YG106" s="221"/>
      <c r="YH106" s="221"/>
      <c r="YI106" s="221"/>
      <c r="YJ106" s="221"/>
      <c r="YK106" s="221"/>
      <c r="YL106" s="221"/>
      <c r="YM106" s="221"/>
      <c r="YN106" s="221"/>
      <c r="YO106" s="221"/>
      <c r="YP106" s="221"/>
      <c r="YQ106" s="221"/>
      <c r="YR106" s="221"/>
      <c r="YS106" s="221"/>
      <c r="YT106" s="221"/>
      <c r="YU106" s="221"/>
      <c r="YV106" s="221"/>
      <c r="YW106" s="221"/>
      <c r="YX106" s="221"/>
      <c r="YY106" s="221"/>
      <c r="YZ106" s="221"/>
      <c r="ZA106" s="221"/>
      <c r="ZB106" s="221"/>
      <c r="ZC106" s="221"/>
      <c r="ZD106" s="221"/>
      <c r="ZE106" s="221"/>
      <c r="ZF106" s="221"/>
      <c r="ZG106" s="221"/>
      <c r="ZH106" s="221"/>
      <c r="ZI106" s="221"/>
      <c r="ZJ106" s="221"/>
      <c r="ZK106" s="221"/>
      <c r="ZL106" s="221"/>
      <c r="ZM106" s="221"/>
      <c r="ZN106" s="221"/>
      <c r="ZO106" s="221"/>
      <c r="ZP106" s="221"/>
      <c r="ZQ106" s="221"/>
      <c r="ZR106" s="221"/>
      <c r="ZS106" s="221"/>
      <c r="ZT106" s="221"/>
      <c r="ZU106" s="221"/>
      <c r="ZV106" s="221"/>
      <c r="ZW106" s="221"/>
      <c r="ZX106" s="221"/>
      <c r="ZY106" s="221"/>
      <c r="ZZ106" s="221"/>
      <c r="AAA106" s="221"/>
      <c r="AAB106" s="221"/>
      <c r="AAC106" s="221"/>
      <c r="AAD106" s="221"/>
      <c r="AAE106" s="221"/>
      <c r="AAF106" s="221"/>
      <c r="AAG106" s="221"/>
      <c r="AAH106" s="221"/>
      <c r="AAI106" s="221"/>
      <c r="AAJ106" s="221"/>
      <c r="AAK106" s="221"/>
      <c r="AAL106" s="221"/>
      <c r="AAM106" s="221"/>
      <c r="AAN106" s="221"/>
      <c r="AAO106" s="221"/>
      <c r="AAP106" s="221"/>
      <c r="AAQ106" s="221"/>
      <c r="AAR106" s="221"/>
      <c r="AAS106" s="221"/>
      <c r="AAT106" s="221"/>
      <c r="AAU106" s="221"/>
      <c r="AAV106" s="221"/>
      <c r="AAW106" s="221"/>
      <c r="AAX106" s="221"/>
      <c r="AAY106" s="221"/>
      <c r="AAZ106" s="221"/>
      <c r="ABA106" s="221"/>
      <c r="ABB106" s="221"/>
      <c r="ABC106" s="221"/>
      <c r="ABD106" s="221"/>
      <c r="ABE106" s="221"/>
      <c r="ABF106" s="221"/>
      <c r="ABG106" s="221"/>
      <c r="ABH106" s="221"/>
      <c r="ABI106" s="221"/>
      <c r="ABJ106" s="221"/>
      <c r="ABK106" s="221"/>
      <c r="ABL106" s="221"/>
      <c r="ABM106" s="221"/>
      <c r="ABN106" s="221"/>
      <c r="ABO106" s="221"/>
      <c r="ABP106" s="221"/>
      <c r="ABQ106" s="221"/>
      <c r="ABR106" s="221"/>
      <c r="ABS106" s="221"/>
      <c r="ABT106" s="221"/>
      <c r="ABU106" s="221"/>
      <c r="ABV106" s="221"/>
      <c r="ABW106" s="221"/>
      <c r="ABX106" s="221"/>
      <c r="ABY106" s="221"/>
      <c r="ABZ106" s="221"/>
      <c r="ACA106" s="221"/>
      <c r="ACB106" s="221"/>
      <c r="ACC106" s="221"/>
      <c r="ACD106" s="221"/>
      <c r="ACE106" s="221"/>
      <c r="ACF106" s="221"/>
      <c r="ACG106" s="221"/>
      <c r="ACH106" s="221"/>
      <c r="ACI106" s="221"/>
      <c r="ACJ106" s="221"/>
      <c r="ACK106" s="221"/>
      <c r="ACL106" s="221"/>
      <c r="ACM106" s="221"/>
      <c r="ACN106" s="221"/>
      <c r="ACO106" s="221"/>
      <c r="ACP106" s="221"/>
      <c r="ACQ106" s="221"/>
      <c r="ACR106" s="221"/>
      <c r="ACS106" s="221"/>
      <c r="ACT106" s="221"/>
      <c r="ACU106" s="221"/>
      <c r="ACV106" s="221"/>
      <c r="ACW106" s="221"/>
      <c r="ACX106" s="221"/>
      <c r="ACY106" s="221"/>
      <c r="ACZ106" s="221"/>
      <c r="ADA106" s="221"/>
      <c r="ADB106" s="221"/>
      <c r="ADC106" s="221"/>
      <c r="ADD106" s="221"/>
      <c r="ADE106" s="221"/>
      <c r="ADF106" s="221"/>
      <c r="ADG106" s="221"/>
      <c r="ADH106" s="221"/>
      <c r="ADI106" s="221"/>
      <c r="ADJ106" s="221"/>
      <c r="ADK106" s="221"/>
      <c r="ADL106" s="221"/>
      <c r="ADM106" s="221"/>
      <c r="ADN106" s="221"/>
      <c r="ADO106" s="221"/>
      <c r="ADP106" s="221"/>
      <c r="ADQ106" s="221"/>
      <c r="ADR106" s="221"/>
      <c r="ADS106" s="221"/>
      <c r="ADT106" s="221"/>
      <c r="ADU106" s="221"/>
      <c r="ADV106" s="221"/>
      <c r="ADW106" s="221"/>
      <c r="ADX106" s="221"/>
      <c r="ADY106" s="221"/>
      <c r="ADZ106" s="221"/>
      <c r="AEA106" s="221"/>
      <c r="AEB106" s="221"/>
      <c r="AEC106" s="221"/>
      <c r="AED106" s="221"/>
      <c r="AEE106" s="221"/>
      <c r="AEF106" s="221"/>
      <c r="AEG106" s="221"/>
      <c r="AEH106" s="221"/>
      <c r="AEI106" s="221"/>
      <c r="AEJ106" s="221"/>
      <c r="AEK106" s="221"/>
      <c r="AEL106" s="221"/>
      <c r="AEM106" s="221"/>
      <c r="AEN106" s="221"/>
      <c r="AEO106" s="221"/>
      <c r="AEP106" s="221"/>
      <c r="AEQ106" s="221"/>
      <c r="AER106" s="221"/>
      <c r="AES106" s="221"/>
      <c r="AET106" s="221"/>
      <c r="AEU106" s="221"/>
      <c r="AEV106" s="221"/>
      <c r="AEW106" s="221"/>
      <c r="AEX106" s="221"/>
      <c r="AEY106" s="221"/>
      <c r="AEZ106" s="221"/>
      <c r="AFA106" s="221"/>
      <c r="AFB106" s="221"/>
      <c r="AFC106" s="221"/>
      <c r="AFD106" s="221"/>
      <c r="AFE106" s="221"/>
      <c r="AFF106" s="221"/>
      <c r="AFG106" s="221"/>
      <c r="AFH106" s="221"/>
      <c r="AFI106" s="221"/>
      <c r="AFJ106" s="221"/>
      <c r="AFK106" s="221"/>
      <c r="AFL106" s="221"/>
      <c r="AFM106" s="221"/>
      <c r="AFN106" s="221"/>
      <c r="AFO106" s="221"/>
      <c r="AFP106" s="221"/>
      <c r="AFQ106" s="221"/>
      <c r="AFR106" s="221"/>
      <c r="AFS106" s="221"/>
      <c r="AFT106" s="221"/>
      <c r="AFU106" s="221"/>
      <c r="AFV106" s="221"/>
      <c r="AFW106" s="221"/>
      <c r="AFX106" s="221"/>
      <c r="AFY106" s="221"/>
      <c r="AFZ106" s="221"/>
      <c r="AGA106" s="221"/>
      <c r="AGB106" s="221"/>
      <c r="AGC106" s="221"/>
      <c r="AGD106" s="221"/>
      <c r="AGE106" s="221"/>
      <c r="AGF106" s="221"/>
      <c r="AGG106" s="221"/>
      <c r="AGH106" s="221"/>
      <c r="AGI106" s="221"/>
      <c r="AGJ106" s="221"/>
      <c r="AGK106" s="221"/>
      <c r="AGL106" s="221"/>
      <c r="AGM106" s="221"/>
      <c r="AGN106" s="221"/>
      <c r="AGO106" s="221"/>
      <c r="AGP106" s="221"/>
      <c r="AGQ106" s="221"/>
      <c r="AGR106" s="221"/>
      <c r="AGS106" s="221"/>
      <c r="AGT106" s="221"/>
      <c r="AGU106" s="221"/>
      <c r="AGV106" s="221"/>
      <c r="AGW106" s="221"/>
      <c r="AGX106" s="221"/>
      <c r="AGY106" s="221"/>
      <c r="AGZ106" s="221"/>
      <c r="AHA106" s="221"/>
      <c r="AHB106" s="221"/>
      <c r="AHC106" s="221"/>
      <c r="AHD106" s="221"/>
      <c r="AHE106" s="221"/>
      <c r="AHF106" s="221"/>
      <c r="AHG106" s="221"/>
      <c r="AHH106" s="221"/>
      <c r="AHI106" s="221"/>
      <c r="AHJ106" s="221"/>
      <c r="AHK106" s="221"/>
      <c r="AHL106" s="221"/>
      <c r="AHM106" s="221"/>
      <c r="AHN106" s="221"/>
      <c r="AHO106" s="221"/>
      <c r="AHP106" s="221"/>
      <c r="AHQ106" s="221"/>
      <c r="AHR106" s="221"/>
      <c r="AHS106" s="221"/>
      <c r="AHT106" s="221"/>
      <c r="AHU106" s="221"/>
      <c r="AHV106" s="221"/>
      <c r="AHW106" s="221"/>
      <c r="AHX106" s="221"/>
      <c r="AHY106" s="221"/>
      <c r="AHZ106" s="221"/>
      <c r="AIA106" s="221"/>
      <c r="AIB106" s="221"/>
      <c r="AIC106" s="221"/>
      <c r="AID106" s="221"/>
      <c r="AIE106" s="221"/>
      <c r="AIF106" s="221"/>
      <c r="AIG106" s="221"/>
      <c r="AIH106" s="221"/>
      <c r="AII106" s="221"/>
      <c r="AIJ106" s="221"/>
      <c r="AIK106" s="221"/>
      <c r="AIL106" s="221"/>
      <c r="AIM106" s="221"/>
      <c r="AIN106" s="221"/>
      <c r="AIO106" s="221"/>
      <c r="AIP106" s="221"/>
      <c r="AIQ106" s="221"/>
      <c r="AIR106" s="221"/>
      <c r="AIS106" s="221"/>
      <c r="AIT106" s="221"/>
      <c r="AIU106" s="221"/>
      <c r="AIV106" s="221"/>
      <c r="AIW106" s="221"/>
      <c r="AIX106" s="221"/>
      <c r="AIY106" s="221"/>
      <c r="AIZ106" s="221"/>
      <c r="AJA106" s="221"/>
      <c r="AJB106" s="221"/>
      <c r="AJC106" s="221"/>
      <c r="AJD106" s="221"/>
      <c r="AJE106" s="221"/>
      <c r="AJF106" s="221"/>
      <c r="AJG106" s="221"/>
      <c r="AJH106" s="221"/>
      <c r="AJI106" s="221"/>
      <c r="AJJ106" s="221"/>
      <c r="AJK106" s="221"/>
      <c r="AJL106" s="221"/>
      <c r="AJM106" s="221"/>
      <c r="AJN106" s="221"/>
      <c r="AJO106" s="221"/>
      <c r="AJP106" s="221"/>
      <c r="AJQ106" s="221"/>
      <c r="AJR106" s="221"/>
      <c r="AJS106" s="221"/>
      <c r="AJT106" s="221"/>
      <c r="AJU106" s="221"/>
      <c r="AJV106" s="221"/>
      <c r="AJW106" s="221"/>
      <c r="AJX106" s="221"/>
      <c r="AJY106" s="221"/>
      <c r="AJZ106" s="221"/>
      <c r="AKA106" s="221"/>
      <c r="AKB106" s="221"/>
      <c r="AKC106" s="221"/>
      <c r="AKD106" s="221"/>
      <c r="AKE106" s="221"/>
      <c r="AKF106" s="221"/>
      <c r="AKG106" s="221"/>
      <c r="AKH106" s="221"/>
      <c r="AKI106" s="221"/>
      <c r="AKJ106" s="221"/>
      <c r="AKK106" s="221"/>
      <c r="AKL106" s="221"/>
      <c r="AKM106" s="221"/>
      <c r="AKN106" s="221"/>
      <c r="AKO106" s="221"/>
      <c r="AKP106" s="221"/>
      <c r="AKQ106" s="221"/>
      <c r="AKR106" s="221"/>
      <c r="AKS106" s="221"/>
      <c r="AKT106" s="221"/>
      <c r="AKU106" s="221"/>
      <c r="AKV106" s="221"/>
      <c r="AKW106" s="221"/>
      <c r="AKX106" s="221"/>
      <c r="AKY106" s="221"/>
      <c r="AKZ106" s="221"/>
      <c r="ALA106" s="221"/>
      <c r="ALB106" s="221"/>
      <c r="ALC106" s="221"/>
      <c r="ALD106" s="221"/>
      <c r="ALE106" s="221"/>
      <c r="ALF106" s="221"/>
      <c r="ALG106" s="221"/>
      <c r="ALH106" s="221"/>
      <c r="ALI106" s="221"/>
      <c r="ALJ106" s="221"/>
      <c r="ALK106" s="221"/>
      <c r="ALL106" s="221"/>
      <c r="ALM106" s="221"/>
      <c r="ALN106" s="221"/>
      <c r="ALO106" s="221"/>
      <c r="ALP106" s="221"/>
      <c r="ALQ106" s="221"/>
      <c r="ALR106" s="221"/>
      <c r="ALS106" s="221"/>
      <c r="ALT106" s="221"/>
      <c r="ALU106" s="221"/>
      <c r="ALV106" s="221"/>
      <c r="ALW106" s="221"/>
      <c r="ALX106" s="221"/>
      <c r="ALY106" s="221"/>
      <c r="ALZ106" s="221"/>
      <c r="AMA106" s="221"/>
      <c r="AMB106" s="221"/>
      <c r="AMC106" s="221"/>
      <c r="AMD106" s="221"/>
      <c r="AME106" s="221"/>
      <c r="AMF106" s="221"/>
      <c r="AMG106" s="221"/>
      <c r="AMH106" s="221"/>
      <c r="AMI106" s="221"/>
      <c r="AMJ106" s="221"/>
      <c r="AMK106" s="221"/>
    </row>
    <row r="107" spans="1:1025" s="225" customFormat="1" x14ac:dyDescent="0.25">
      <c r="A107" s="221" t="s">
        <v>43</v>
      </c>
      <c r="B107" s="221" t="s">
        <v>96</v>
      </c>
      <c r="C107" s="241" t="str">
        <f>'common foods'!$D$42</f>
        <v>08099</v>
      </c>
      <c r="D107" s="224">
        <v>156.80000000000001</v>
      </c>
      <c r="E107" s="224">
        <v>0.7</v>
      </c>
      <c r="F107" s="224">
        <v>0.104</v>
      </c>
      <c r="G107" s="224">
        <v>6.2</v>
      </c>
      <c r="H107" s="224">
        <v>2.4</v>
      </c>
      <c r="I107" s="224">
        <v>1.8</v>
      </c>
      <c r="J107" s="224">
        <v>1.5</v>
      </c>
      <c r="K107" s="224">
        <v>500</v>
      </c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221"/>
      <c r="AO107" s="221"/>
      <c r="AP107" s="221"/>
      <c r="AQ107" s="221"/>
      <c r="AR107" s="221"/>
      <c r="AS107" s="221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1"/>
      <c r="BD107" s="221"/>
      <c r="BE107" s="221"/>
      <c r="BF107" s="221"/>
      <c r="BG107" s="221"/>
      <c r="BH107" s="221"/>
      <c r="BI107" s="221"/>
      <c r="BJ107" s="221"/>
      <c r="BK107" s="221"/>
      <c r="BL107" s="221"/>
      <c r="BM107" s="221"/>
      <c r="BN107" s="221"/>
      <c r="BO107" s="221"/>
      <c r="BP107" s="221"/>
      <c r="BQ107" s="221"/>
      <c r="BR107" s="221"/>
      <c r="BS107" s="221"/>
      <c r="BT107" s="221"/>
      <c r="BU107" s="221"/>
      <c r="BV107" s="221"/>
      <c r="BW107" s="221"/>
      <c r="BX107" s="221"/>
      <c r="BY107" s="221"/>
      <c r="BZ107" s="221"/>
      <c r="CA107" s="221"/>
      <c r="CB107" s="221"/>
      <c r="CC107" s="221"/>
      <c r="CD107" s="221"/>
      <c r="CE107" s="221"/>
      <c r="CF107" s="221"/>
      <c r="CG107" s="221"/>
      <c r="CH107" s="221"/>
      <c r="CI107" s="221"/>
      <c r="CJ107" s="221"/>
      <c r="CK107" s="221"/>
      <c r="CL107" s="221"/>
      <c r="CM107" s="221"/>
      <c r="CN107" s="221"/>
      <c r="CO107" s="221"/>
      <c r="CP107" s="221"/>
      <c r="CQ107" s="221"/>
      <c r="CR107" s="221"/>
      <c r="CS107" s="221"/>
      <c r="CT107" s="221"/>
      <c r="CU107" s="221"/>
      <c r="CV107" s="221"/>
      <c r="CW107" s="221"/>
      <c r="CX107" s="221"/>
      <c r="CY107" s="221"/>
      <c r="CZ107" s="221"/>
      <c r="DA107" s="221"/>
      <c r="DB107" s="221"/>
      <c r="DC107" s="221"/>
      <c r="DD107" s="221"/>
      <c r="DE107" s="221"/>
      <c r="DF107" s="221"/>
      <c r="DG107" s="221"/>
      <c r="DH107" s="221"/>
      <c r="DI107" s="221"/>
      <c r="DJ107" s="221"/>
      <c r="DK107" s="221"/>
      <c r="DL107" s="221"/>
      <c r="DM107" s="221"/>
      <c r="DN107" s="221"/>
      <c r="DO107" s="221"/>
      <c r="DP107" s="221"/>
      <c r="DQ107" s="221"/>
      <c r="DR107" s="221"/>
      <c r="DS107" s="221"/>
      <c r="DT107" s="221"/>
      <c r="DU107" s="221"/>
      <c r="DV107" s="221"/>
      <c r="DW107" s="221"/>
      <c r="DX107" s="221"/>
      <c r="DY107" s="221"/>
      <c r="DZ107" s="221"/>
      <c r="EA107" s="221"/>
      <c r="EB107" s="221"/>
      <c r="EC107" s="221"/>
      <c r="ED107" s="221"/>
      <c r="EE107" s="221"/>
      <c r="EF107" s="221"/>
      <c r="EG107" s="221"/>
      <c r="EH107" s="221"/>
      <c r="EI107" s="221"/>
      <c r="EJ107" s="221"/>
      <c r="EK107" s="221"/>
      <c r="EL107" s="221"/>
      <c r="EM107" s="221"/>
      <c r="EN107" s="221"/>
      <c r="EO107" s="221"/>
      <c r="EP107" s="221"/>
      <c r="EQ107" s="221"/>
      <c r="ER107" s="221"/>
      <c r="ES107" s="221"/>
      <c r="ET107" s="221"/>
      <c r="EU107" s="221"/>
      <c r="EV107" s="221"/>
      <c r="EW107" s="221"/>
      <c r="EX107" s="221"/>
      <c r="EY107" s="221"/>
      <c r="EZ107" s="221"/>
      <c r="FA107" s="221"/>
      <c r="FB107" s="221"/>
      <c r="FC107" s="221"/>
      <c r="FD107" s="221"/>
      <c r="FE107" s="221"/>
      <c r="FF107" s="221"/>
      <c r="FG107" s="221"/>
      <c r="FH107" s="221"/>
      <c r="FI107" s="221"/>
      <c r="FJ107" s="221"/>
      <c r="FK107" s="221"/>
      <c r="FL107" s="221"/>
      <c r="FM107" s="221"/>
      <c r="FN107" s="221"/>
      <c r="FO107" s="221"/>
      <c r="FP107" s="221"/>
      <c r="FQ107" s="221"/>
      <c r="FR107" s="221"/>
      <c r="FS107" s="221"/>
      <c r="FT107" s="221"/>
      <c r="FU107" s="221"/>
      <c r="FV107" s="221"/>
      <c r="FW107" s="221"/>
      <c r="FX107" s="221"/>
      <c r="FY107" s="221"/>
      <c r="FZ107" s="221"/>
      <c r="GA107" s="221"/>
      <c r="GB107" s="221"/>
      <c r="GC107" s="221"/>
      <c r="GD107" s="221"/>
      <c r="GE107" s="221"/>
      <c r="GF107" s="221"/>
      <c r="GG107" s="221"/>
      <c r="GH107" s="221"/>
      <c r="GI107" s="221"/>
      <c r="GJ107" s="221"/>
      <c r="GK107" s="221"/>
      <c r="GL107" s="221"/>
      <c r="GM107" s="221"/>
      <c r="GN107" s="221"/>
      <c r="GO107" s="221"/>
      <c r="GP107" s="221"/>
      <c r="GQ107" s="221"/>
      <c r="GR107" s="221"/>
      <c r="GS107" s="221"/>
      <c r="GT107" s="221"/>
      <c r="GU107" s="221"/>
      <c r="GV107" s="221"/>
      <c r="GW107" s="221"/>
      <c r="GX107" s="221"/>
      <c r="GY107" s="221"/>
      <c r="GZ107" s="221"/>
      <c r="HA107" s="221"/>
      <c r="HB107" s="221"/>
      <c r="HC107" s="221"/>
      <c r="HD107" s="221"/>
      <c r="HE107" s="221"/>
      <c r="HF107" s="221"/>
      <c r="HG107" s="221"/>
      <c r="HH107" s="221"/>
      <c r="HI107" s="221"/>
      <c r="HJ107" s="221"/>
      <c r="HK107" s="221"/>
      <c r="HL107" s="221"/>
      <c r="HM107" s="221"/>
      <c r="HN107" s="221"/>
      <c r="HO107" s="221"/>
      <c r="HP107" s="221"/>
      <c r="HQ107" s="221"/>
      <c r="HR107" s="221"/>
      <c r="HS107" s="221"/>
      <c r="HT107" s="221"/>
      <c r="HU107" s="221"/>
      <c r="HV107" s="221"/>
      <c r="HW107" s="221"/>
      <c r="HX107" s="221"/>
      <c r="HY107" s="221"/>
      <c r="HZ107" s="221"/>
      <c r="IA107" s="221"/>
      <c r="IB107" s="221"/>
      <c r="IC107" s="221"/>
      <c r="ID107" s="221"/>
      <c r="IE107" s="221"/>
      <c r="IF107" s="221"/>
      <c r="IG107" s="221"/>
      <c r="IH107" s="221"/>
      <c r="II107" s="221"/>
      <c r="IJ107" s="221"/>
      <c r="IK107" s="221"/>
      <c r="IL107" s="221"/>
      <c r="IM107" s="221"/>
      <c r="IN107" s="221"/>
      <c r="IO107" s="221"/>
      <c r="IP107" s="221"/>
      <c r="IQ107" s="221"/>
      <c r="IR107" s="221"/>
      <c r="IS107" s="221"/>
      <c r="IT107" s="221"/>
      <c r="IU107" s="221"/>
      <c r="IV107" s="221"/>
      <c r="IW107" s="221"/>
      <c r="IX107" s="221"/>
      <c r="IY107" s="221"/>
      <c r="IZ107" s="221"/>
      <c r="JA107" s="221"/>
      <c r="JB107" s="221"/>
      <c r="JC107" s="221"/>
      <c r="JD107" s="221"/>
      <c r="JE107" s="221"/>
      <c r="JF107" s="221"/>
      <c r="JG107" s="221"/>
      <c r="JH107" s="221"/>
      <c r="JI107" s="221"/>
      <c r="JJ107" s="221"/>
      <c r="JK107" s="221"/>
      <c r="JL107" s="221"/>
      <c r="JM107" s="221"/>
      <c r="JN107" s="221"/>
      <c r="JO107" s="221"/>
      <c r="JP107" s="221"/>
      <c r="JQ107" s="221"/>
      <c r="JR107" s="221"/>
      <c r="JS107" s="221"/>
      <c r="JT107" s="221"/>
      <c r="JU107" s="221"/>
      <c r="JV107" s="221"/>
      <c r="JW107" s="221"/>
      <c r="JX107" s="221"/>
      <c r="JY107" s="221"/>
      <c r="JZ107" s="221"/>
      <c r="KA107" s="221"/>
      <c r="KB107" s="221"/>
      <c r="KC107" s="221"/>
      <c r="KD107" s="221"/>
      <c r="KE107" s="221"/>
      <c r="KF107" s="221"/>
      <c r="KG107" s="221"/>
      <c r="KH107" s="221"/>
      <c r="KI107" s="221"/>
      <c r="KJ107" s="221"/>
      <c r="KK107" s="221"/>
      <c r="KL107" s="221"/>
      <c r="KM107" s="221"/>
      <c r="KN107" s="221"/>
      <c r="KO107" s="221"/>
      <c r="KP107" s="221"/>
      <c r="KQ107" s="221"/>
      <c r="KR107" s="221"/>
      <c r="KS107" s="221"/>
      <c r="KT107" s="221"/>
      <c r="KU107" s="221"/>
      <c r="KV107" s="221"/>
      <c r="KW107" s="221"/>
      <c r="KX107" s="221"/>
      <c r="KY107" s="221"/>
      <c r="KZ107" s="221"/>
      <c r="LA107" s="221"/>
      <c r="LB107" s="221"/>
      <c r="LC107" s="221"/>
      <c r="LD107" s="221"/>
      <c r="LE107" s="221"/>
      <c r="LF107" s="221"/>
      <c r="LG107" s="221"/>
      <c r="LH107" s="221"/>
      <c r="LI107" s="221"/>
      <c r="LJ107" s="221"/>
      <c r="LK107" s="221"/>
      <c r="LL107" s="221"/>
      <c r="LM107" s="221"/>
      <c r="LN107" s="221"/>
      <c r="LO107" s="221"/>
      <c r="LP107" s="221"/>
      <c r="LQ107" s="221"/>
      <c r="LR107" s="221"/>
      <c r="LS107" s="221"/>
      <c r="LT107" s="221"/>
      <c r="LU107" s="221"/>
      <c r="LV107" s="221"/>
      <c r="LW107" s="221"/>
      <c r="LX107" s="221"/>
      <c r="LY107" s="221"/>
      <c r="LZ107" s="221"/>
      <c r="MA107" s="221"/>
      <c r="MB107" s="221"/>
      <c r="MC107" s="221"/>
      <c r="MD107" s="221"/>
      <c r="ME107" s="221"/>
      <c r="MF107" s="221"/>
      <c r="MG107" s="221"/>
      <c r="MH107" s="221"/>
      <c r="MI107" s="221"/>
      <c r="MJ107" s="221"/>
      <c r="MK107" s="221"/>
      <c r="ML107" s="221"/>
      <c r="MM107" s="221"/>
      <c r="MN107" s="221"/>
      <c r="MO107" s="221"/>
      <c r="MP107" s="221"/>
      <c r="MQ107" s="221"/>
      <c r="MR107" s="221"/>
      <c r="MS107" s="221"/>
      <c r="MT107" s="221"/>
      <c r="MU107" s="221"/>
      <c r="MV107" s="221"/>
      <c r="MW107" s="221"/>
      <c r="MX107" s="221"/>
      <c r="MY107" s="221"/>
      <c r="MZ107" s="221"/>
      <c r="NA107" s="221"/>
      <c r="NB107" s="221"/>
      <c r="NC107" s="221"/>
      <c r="ND107" s="221"/>
      <c r="NE107" s="221"/>
      <c r="NF107" s="221"/>
      <c r="NG107" s="221"/>
      <c r="NH107" s="221"/>
      <c r="NI107" s="221"/>
      <c r="NJ107" s="221"/>
      <c r="NK107" s="221"/>
      <c r="NL107" s="221"/>
      <c r="NM107" s="221"/>
      <c r="NN107" s="221"/>
      <c r="NO107" s="221"/>
      <c r="NP107" s="221"/>
      <c r="NQ107" s="221"/>
      <c r="NR107" s="221"/>
      <c r="NS107" s="221"/>
      <c r="NT107" s="221"/>
      <c r="NU107" s="221"/>
      <c r="NV107" s="221"/>
      <c r="NW107" s="221"/>
      <c r="NX107" s="221"/>
      <c r="NY107" s="221"/>
      <c r="NZ107" s="221"/>
      <c r="OA107" s="221"/>
      <c r="OB107" s="221"/>
      <c r="OC107" s="221"/>
      <c r="OD107" s="221"/>
      <c r="OE107" s="221"/>
      <c r="OF107" s="221"/>
      <c r="OG107" s="221"/>
      <c r="OH107" s="221"/>
      <c r="OI107" s="221"/>
      <c r="OJ107" s="221"/>
      <c r="OK107" s="221"/>
      <c r="OL107" s="221"/>
      <c r="OM107" s="221"/>
      <c r="ON107" s="221"/>
      <c r="OO107" s="221"/>
      <c r="OP107" s="221"/>
      <c r="OQ107" s="221"/>
      <c r="OR107" s="221"/>
      <c r="OS107" s="221"/>
      <c r="OT107" s="221"/>
      <c r="OU107" s="221"/>
      <c r="OV107" s="221"/>
      <c r="OW107" s="221"/>
      <c r="OX107" s="221"/>
      <c r="OY107" s="221"/>
      <c r="OZ107" s="221"/>
      <c r="PA107" s="221"/>
      <c r="PB107" s="221"/>
      <c r="PC107" s="221"/>
      <c r="PD107" s="221"/>
      <c r="PE107" s="221"/>
      <c r="PF107" s="221"/>
      <c r="PG107" s="221"/>
      <c r="PH107" s="221"/>
      <c r="PI107" s="221"/>
      <c r="PJ107" s="221"/>
      <c r="PK107" s="221"/>
      <c r="PL107" s="221"/>
      <c r="PM107" s="221"/>
      <c r="PN107" s="221"/>
      <c r="PO107" s="221"/>
      <c r="PP107" s="221"/>
      <c r="PQ107" s="221"/>
      <c r="PR107" s="221"/>
      <c r="PS107" s="221"/>
      <c r="PT107" s="221"/>
      <c r="PU107" s="221"/>
      <c r="PV107" s="221"/>
      <c r="PW107" s="221"/>
      <c r="PX107" s="221"/>
      <c r="PY107" s="221"/>
      <c r="PZ107" s="221"/>
      <c r="QA107" s="221"/>
      <c r="QB107" s="221"/>
      <c r="QC107" s="221"/>
      <c r="QD107" s="221"/>
      <c r="QE107" s="221"/>
      <c r="QF107" s="221"/>
      <c r="QG107" s="221"/>
      <c r="QH107" s="221"/>
      <c r="QI107" s="221"/>
      <c r="QJ107" s="221"/>
      <c r="QK107" s="221"/>
      <c r="QL107" s="221"/>
      <c r="QM107" s="221"/>
      <c r="QN107" s="221"/>
      <c r="QO107" s="221"/>
      <c r="QP107" s="221"/>
      <c r="QQ107" s="221"/>
      <c r="QR107" s="221"/>
      <c r="QS107" s="221"/>
      <c r="QT107" s="221"/>
      <c r="QU107" s="221"/>
      <c r="QV107" s="221"/>
      <c r="QW107" s="221"/>
      <c r="QX107" s="221"/>
      <c r="QY107" s="221"/>
      <c r="QZ107" s="221"/>
      <c r="RA107" s="221"/>
      <c r="RB107" s="221"/>
      <c r="RC107" s="221"/>
      <c r="RD107" s="221"/>
      <c r="RE107" s="221"/>
      <c r="RF107" s="221"/>
      <c r="RG107" s="221"/>
      <c r="RH107" s="221"/>
      <c r="RI107" s="221"/>
      <c r="RJ107" s="221"/>
      <c r="RK107" s="221"/>
      <c r="RL107" s="221"/>
      <c r="RM107" s="221"/>
      <c r="RN107" s="221"/>
      <c r="RO107" s="221"/>
      <c r="RP107" s="221"/>
      <c r="RQ107" s="221"/>
      <c r="RR107" s="221"/>
      <c r="RS107" s="221"/>
      <c r="RT107" s="221"/>
      <c r="RU107" s="221"/>
      <c r="RV107" s="221"/>
      <c r="RW107" s="221"/>
      <c r="RX107" s="221"/>
      <c r="RY107" s="221"/>
      <c r="RZ107" s="221"/>
      <c r="SA107" s="221"/>
      <c r="SB107" s="221"/>
      <c r="SC107" s="221"/>
      <c r="SD107" s="221"/>
      <c r="SE107" s="221"/>
      <c r="SF107" s="221"/>
      <c r="SG107" s="221"/>
      <c r="SH107" s="221"/>
      <c r="SI107" s="221"/>
      <c r="SJ107" s="221"/>
      <c r="SK107" s="221"/>
      <c r="SL107" s="221"/>
      <c r="SM107" s="221"/>
      <c r="SN107" s="221"/>
      <c r="SO107" s="221"/>
      <c r="SP107" s="221"/>
      <c r="SQ107" s="221"/>
      <c r="SR107" s="221"/>
      <c r="SS107" s="221"/>
      <c r="ST107" s="221"/>
      <c r="SU107" s="221"/>
      <c r="SV107" s="221"/>
      <c r="SW107" s="221"/>
      <c r="SX107" s="221"/>
      <c r="SY107" s="221"/>
      <c r="SZ107" s="221"/>
      <c r="TA107" s="221"/>
      <c r="TB107" s="221"/>
      <c r="TC107" s="221"/>
      <c r="TD107" s="221"/>
      <c r="TE107" s="221"/>
      <c r="TF107" s="221"/>
      <c r="TG107" s="221"/>
      <c r="TH107" s="221"/>
      <c r="TI107" s="221"/>
      <c r="TJ107" s="221"/>
      <c r="TK107" s="221"/>
      <c r="TL107" s="221"/>
      <c r="TM107" s="221"/>
      <c r="TN107" s="221"/>
      <c r="TO107" s="221"/>
      <c r="TP107" s="221"/>
      <c r="TQ107" s="221"/>
      <c r="TR107" s="221"/>
      <c r="TS107" s="221"/>
      <c r="TT107" s="221"/>
      <c r="TU107" s="221"/>
      <c r="TV107" s="221"/>
      <c r="TW107" s="221"/>
      <c r="TX107" s="221"/>
      <c r="TY107" s="221"/>
      <c r="TZ107" s="221"/>
      <c r="UA107" s="221"/>
      <c r="UB107" s="221"/>
      <c r="UC107" s="221"/>
      <c r="UD107" s="221"/>
      <c r="UE107" s="221"/>
      <c r="UF107" s="221"/>
      <c r="UG107" s="221"/>
      <c r="UH107" s="221"/>
      <c r="UI107" s="221"/>
      <c r="UJ107" s="221"/>
      <c r="UK107" s="221"/>
      <c r="UL107" s="221"/>
      <c r="UM107" s="221"/>
      <c r="UN107" s="221"/>
      <c r="UO107" s="221"/>
      <c r="UP107" s="221"/>
      <c r="UQ107" s="221"/>
      <c r="UR107" s="221"/>
      <c r="US107" s="221"/>
      <c r="UT107" s="221"/>
      <c r="UU107" s="221"/>
      <c r="UV107" s="221"/>
      <c r="UW107" s="221"/>
      <c r="UX107" s="221"/>
      <c r="UY107" s="221"/>
      <c r="UZ107" s="221"/>
      <c r="VA107" s="221"/>
      <c r="VB107" s="221"/>
      <c r="VC107" s="221"/>
      <c r="VD107" s="221"/>
      <c r="VE107" s="221"/>
      <c r="VF107" s="221"/>
      <c r="VG107" s="221"/>
      <c r="VH107" s="221"/>
      <c r="VI107" s="221"/>
      <c r="VJ107" s="221"/>
      <c r="VK107" s="221"/>
      <c r="VL107" s="221"/>
      <c r="VM107" s="221"/>
      <c r="VN107" s="221"/>
      <c r="VO107" s="221"/>
      <c r="VP107" s="221"/>
      <c r="VQ107" s="221"/>
      <c r="VR107" s="221"/>
      <c r="VS107" s="221"/>
      <c r="VT107" s="221"/>
      <c r="VU107" s="221"/>
      <c r="VV107" s="221"/>
      <c r="VW107" s="221"/>
      <c r="VX107" s="221"/>
      <c r="VY107" s="221"/>
      <c r="VZ107" s="221"/>
      <c r="WA107" s="221"/>
      <c r="WB107" s="221"/>
      <c r="WC107" s="221"/>
      <c r="WD107" s="221"/>
      <c r="WE107" s="221"/>
      <c r="WF107" s="221"/>
      <c r="WG107" s="221"/>
      <c r="WH107" s="221"/>
      <c r="WI107" s="221"/>
      <c r="WJ107" s="221"/>
      <c r="WK107" s="221"/>
      <c r="WL107" s="221"/>
      <c r="WM107" s="221"/>
      <c r="WN107" s="221"/>
      <c r="WO107" s="221"/>
      <c r="WP107" s="221"/>
      <c r="WQ107" s="221"/>
      <c r="WR107" s="221"/>
      <c r="WS107" s="221"/>
      <c r="WT107" s="221"/>
      <c r="WU107" s="221"/>
      <c r="WV107" s="221"/>
      <c r="WW107" s="221"/>
      <c r="WX107" s="221"/>
      <c r="WY107" s="221"/>
      <c r="WZ107" s="221"/>
      <c r="XA107" s="221"/>
      <c r="XB107" s="221"/>
      <c r="XC107" s="221"/>
      <c r="XD107" s="221"/>
      <c r="XE107" s="221"/>
      <c r="XF107" s="221"/>
      <c r="XG107" s="221"/>
      <c r="XH107" s="221"/>
      <c r="XI107" s="221"/>
      <c r="XJ107" s="221"/>
      <c r="XK107" s="221"/>
      <c r="XL107" s="221"/>
      <c r="XM107" s="221"/>
      <c r="XN107" s="221"/>
      <c r="XO107" s="221"/>
      <c r="XP107" s="221"/>
      <c r="XQ107" s="221"/>
      <c r="XR107" s="221"/>
      <c r="XS107" s="221"/>
      <c r="XT107" s="221"/>
      <c r="XU107" s="221"/>
      <c r="XV107" s="221"/>
      <c r="XW107" s="221"/>
      <c r="XX107" s="221"/>
      <c r="XY107" s="221"/>
      <c r="XZ107" s="221"/>
      <c r="YA107" s="221"/>
      <c r="YB107" s="221"/>
      <c r="YC107" s="221"/>
      <c r="YD107" s="221"/>
      <c r="YE107" s="221"/>
      <c r="YF107" s="221"/>
      <c r="YG107" s="221"/>
      <c r="YH107" s="221"/>
      <c r="YI107" s="221"/>
      <c r="YJ107" s="221"/>
      <c r="YK107" s="221"/>
      <c r="YL107" s="221"/>
      <c r="YM107" s="221"/>
      <c r="YN107" s="221"/>
      <c r="YO107" s="221"/>
      <c r="YP107" s="221"/>
      <c r="YQ107" s="221"/>
      <c r="YR107" s="221"/>
      <c r="YS107" s="221"/>
      <c r="YT107" s="221"/>
      <c r="YU107" s="221"/>
      <c r="YV107" s="221"/>
      <c r="YW107" s="221"/>
      <c r="YX107" s="221"/>
      <c r="YY107" s="221"/>
      <c r="YZ107" s="221"/>
      <c r="ZA107" s="221"/>
      <c r="ZB107" s="221"/>
      <c r="ZC107" s="221"/>
      <c r="ZD107" s="221"/>
      <c r="ZE107" s="221"/>
      <c r="ZF107" s="221"/>
      <c r="ZG107" s="221"/>
      <c r="ZH107" s="221"/>
      <c r="ZI107" s="221"/>
      <c r="ZJ107" s="221"/>
      <c r="ZK107" s="221"/>
      <c r="ZL107" s="221"/>
      <c r="ZM107" s="221"/>
      <c r="ZN107" s="221"/>
      <c r="ZO107" s="221"/>
      <c r="ZP107" s="221"/>
      <c r="ZQ107" s="221"/>
      <c r="ZR107" s="221"/>
      <c r="ZS107" s="221"/>
      <c r="ZT107" s="221"/>
      <c r="ZU107" s="221"/>
      <c r="ZV107" s="221"/>
      <c r="ZW107" s="221"/>
      <c r="ZX107" s="221"/>
      <c r="ZY107" s="221"/>
      <c r="ZZ107" s="221"/>
      <c r="AAA107" s="221"/>
      <c r="AAB107" s="221"/>
      <c r="AAC107" s="221"/>
      <c r="AAD107" s="221"/>
      <c r="AAE107" s="221"/>
      <c r="AAF107" s="221"/>
      <c r="AAG107" s="221"/>
      <c r="AAH107" s="221"/>
      <c r="AAI107" s="221"/>
      <c r="AAJ107" s="221"/>
      <c r="AAK107" s="221"/>
      <c r="AAL107" s="221"/>
      <c r="AAM107" s="221"/>
      <c r="AAN107" s="221"/>
      <c r="AAO107" s="221"/>
      <c r="AAP107" s="221"/>
      <c r="AAQ107" s="221"/>
      <c r="AAR107" s="221"/>
      <c r="AAS107" s="221"/>
      <c r="AAT107" s="221"/>
      <c r="AAU107" s="221"/>
      <c r="AAV107" s="221"/>
      <c r="AAW107" s="221"/>
      <c r="AAX107" s="221"/>
      <c r="AAY107" s="221"/>
      <c r="AAZ107" s="221"/>
      <c r="ABA107" s="221"/>
      <c r="ABB107" s="221"/>
      <c r="ABC107" s="221"/>
      <c r="ABD107" s="221"/>
      <c r="ABE107" s="221"/>
      <c r="ABF107" s="221"/>
      <c r="ABG107" s="221"/>
      <c r="ABH107" s="221"/>
      <c r="ABI107" s="221"/>
      <c r="ABJ107" s="221"/>
      <c r="ABK107" s="221"/>
      <c r="ABL107" s="221"/>
      <c r="ABM107" s="221"/>
      <c r="ABN107" s="221"/>
      <c r="ABO107" s="221"/>
      <c r="ABP107" s="221"/>
      <c r="ABQ107" s="221"/>
      <c r="ABR107" s="221"/>
      <c r="ABS107" s="221"/>
      <c r="ABT107" s="221"/>
      <c r="ABU107" s="221"/>
      <c r="ABV107" s="221"/>
      <c r="ABW107" s="221"/>
      <c r="ABX107" s="221"/>
      <c r="ABY107" s="221"/>
      <c r="ABZ107" s="221"/>
      <c r="ACA107" s="221"/>
      <c r="ACB107" s="221"/>
      <c r="ACC107" s="221"/>
      <c r="ACD107" s="221"/>
      <c r="ACE107" s="221"/>
      <c r="ACF107" s="221"/>
      <c r="ACG107" s="221"/>
      <c r="ACH107" s="221"/>
      <c r="ACI107" s="221"/>
      <c r="ACJ107" s="221"/>
      <c r="ACK107" s="221"/>
      <c r="ACL107" s="221"/>
      <c r="ACM107" s="221"/>
      <c r="ACN107" s="221"/>
      <c r="ACO107" s="221"/>
      <c r="ACP107" s="221"/>
      <c r="ACQ107" s="221"/>
      <c r="ACR107" s="221"/>
      <c r="ACS107" s="221"/>
      <c r="ACT107" s="221"/>
      <c r="ACU107" s="221"/>
      <c r="ACV107" s="221"/>
      <c r="ACW107" s="221"/>
      <c r="ACX107" s="221"/>
      <c r="ACY107" s="221"/>
      <c r="ACZ107" s="221"/>
      <c r="ADA107" s="221"/>
      <c r="ADB107" s="221"/>
      <c r="ADC107" s="221"/>
      <c r="ADD107" s="221"/>
      <c r="ADE107" s="221"/>
      <c r="ADF107" s="221"/>
      <c r="ADG107" s="221"/>
      <c r="ADH107" s="221"/>
      <c r="ADI107" s="221"/>
      <c r="ADJ107" s="221"/>
      <c r="ADK107" s="221"/>
      <c r="ADL107" s="221"/>
      <c r="ADM107" s="221"/>
      <c r="ADN107" s="221"/>
      <c r="ADO107" s="221"/>
      <c r="ADP107" s="221"/>
      <c r="ADQ107" s="221"/>
      <c r="ADR107" s="221"/>
      <c r="ADS107" s="221"/>
      <c r="ADT107" s="221"/>
      <c r="ADU107" s="221"/>
      <c r="ADV107" s="221"/>
      <c r="ADW107" s="221"/>
      <c r="ADX107" s="221"/>
      <c r="ADY107" s="221"/>
      <c r="ADZ107" s="221"/>
      <c r="AEA107" s="221"/>
      <c r="AEB107" s="221"/>
      <c r="AEC107" s="221"/>
      <c r="AED107" s="221"/>
      <c r="AEE107" s="221"/>
      <c r="AEF107" s="221"/>
      <c r="AEG107" s="221"/>
      <c r="AEH107" s="221"/>
      <c r="AEI107" s="221"/>
      <c r="AEJ107" s="221"/>
      <c r="AEK107" s="221"/>
      <c r="AEL107" s="221"/>
      <c r="AEM107" s="221"/>
      <c r="AEN107" s="221"/>
      <c r="AEO107" s="221"/>
      <c r="AEP107" s="221"/>
      <c r="AEQ107" s="221"/>
      <c r="AER107" s="221"/>
      <c r="AES107" s="221"/>
      <c r="AET107" s="221"/>
      <c r="AEU107" s="221"/>
      <c r="AEV107" s="221"/>
      <c r="AEW107" s="221"/>
      <c r="AEX107" s="221"/>
      <c r="AEY107" s="221"/>
      <c r="AEZ107" s="221"/>
      <c r="AFA107" s="221"/>
      <c r="AFB107" s="221"/>
      <c r="AFC107" s="221"/>
      <c r="AFD107" s="221"/>
      <c r="AFE107" s="221"/>
      <c r="AFF107" s="221"/>
      <c r="AFG107" s="221"/>
      <c r="AFH107" s="221"/>
      <c r="AFI107" s="221"/>
      <c r="AFJ107" s="221"/>
      <c r="AFK107" s="221"/>
      <c r="AFL107" s="221"/>
      <c r="AFM107" s="221"/>
      <c r="AFN107" s="221"/>
      <c r="AFO107" s="221"/>
      <c r="AFP107" s="221"/>
      <c r="AFQ107" s="221"/>
      <c r="AFR107" s="221"/>
      <c r="AFS107" s="221"/>
      <c r="AFT107" s="221"/>
      <c r="AFU107" s="221"/>
      <c r="AFV107" s="221"/>
      <c r="AFW107" s="221"/>
      <c r="AFX107" s="221"/>
      <c r="AFY107" s="221"/>
      <c r="AFZ107" s="221"/>
      <c r="AGA107" s="221"/>
      <c r="AGB107" s="221"/>
      <c r="AGC107" s="221"/>
      <c r="AGD107" s="221"/>
      <c r="AGE107" s="221"/>
      <c r="AGF107" s="221"/>
      <c r="AGG107" s="221"/>
      <c r="AGH107" s="221"/>
      <c r="AGI107" s="221"/>
      <c r="AGJ107" s="221"/>
      <c r="AGK107" s="221"/>
      <c r="AGL107" s="221"/>
      <c r="AGM107" s="221"/>
      <c r="AGN107" s="221"/>
      <c r="AGO107" s="221"/>
      <c r="AGP107" s="221"/>
      <c r="AGQ107" s="221"/>
      <c r="AGR107" s="221"/>
      <c r="AGS107" s="221"/>
      <c r="AGT107" s="221"/>
      <c r="AGU107" s="221"/>
      <c r="AGV107" s="221"/>
      <c r="AGW107" s="221"/>
      <c r="AGX107" s="221"/>
      <c r="AGY107" s="221"/>
      <c r="AGZ107" s="221"/>
      <c r="AHA107" s="221"/>
      <c r="AHB107" s="221"/>
      <c r="AHC107" s="221"/>
      <c r="AHD107" s="221"/>
      <c r="AHE107" s="221"/>
      <c r="AHF107" s="221"/>
      <c r="AHG107" s="221"/>
      <c r="AHH107" s="221"/>
      <c r="AHI107" s="221"/>
      <c r="AHJ107" s="221"/>
      <c r="AHK107" s="221"/>
      <c r="AHL107" s="221"/>
      <c r="AHM107" s="221"/>
      <c r="AHN107" s="221"/>
      <c r="AHO107" s="221"/>
      <c r="AHP107" s="221"/>
      <c r="AHQ107" s="221"/>
      <c r="AHR107" s="221"/>
      <c r="AHS107" s="221"/>
      <c r="AHT107" s="221"/>
      <c r="AHU107" s="221"/>
      <c r="AHV107" s="221"/>
      <c r="AHW107" s="221"/>
      <c r="AHX107" s="221"/>
      <c r="AHY107" s="221"/>
      <c r="AHZ107" s="221"/>
      <c r="AIA107" s="221"/>
      <c r="AIB107" s="221"/>
      <c r="AIC107" s="221"/>
      <c r="AID107" s="221"/>
      <c r="AIE107" s="221"/>
      <c r="AIF107" s="221"/>
      <c r="AIG107" s="221"/>
      <c r="AIH107" s="221"/>
      <c r="AII107" s="221"/>
      <c r="AIJ107" s="221"/>
      <c r="AIK107" s="221"/>
      <c r="AIL107" s="221"/>
      <c r="AIM107" s="221"/>
      <c r="AIN107" s="221"/>
      <c r="AIO107" s="221"/>
      <c r="AIP107" s="221"/>
      <c r="AIQ107" s="221"/>
      <c r="AIR107" s="221"/>
      <c r="AIS107" s="221"/>
      <c r="AIT107" s="221"/>
      <c r="AIU107" s="221"/>
      <c r="AIV107" s="221"/>
      <c r="AIW107" s="221"/>
      <c r="AIX107" s="221"/>
      <c r="AIY107" s="221"/>
      <c r="AIZ107" s="221"/>
      <c r="AJA107" s="221"/>
      <c r="AJB107" s="221"/>
      <c r="AJC107" s="221"/>
      <c r="AJD107" s="221"/>
      <c r="AJE107" s="221"/>
      <c r="AJF107" s="221"/>
      <c r="AJG107" s="221"/>
      <c r="AJH107" s="221"/>
      <c r="AJI107" s="221"/>
      <c r="AJJ107" s="221"/>
      <c r="AJK107" s="221"/>
      <c r="AJL107" s="221"/>
      <c r="AJM107" s="221"/>
      <c r="AJN107" s="221"/>
      <c r="AJO107" s="221"/>
      <c r="AJP107" s="221"/>
      <c r="AJQ107" s="221"/>
      <c r="AJR107" s="221"/>
      <c r="AJS107" s="221"/>
      <c r="AJT107" s="221"/>
      <c r="AJU107" s="221"/>
      <c r="AJV107" s="221"/>
      <c r="AJW107" s="221"/>
      <c r="AJX107" s="221"/>
      <c r="AJY107" s="221"/>
      <c r="AJZ107" s="221"/>
      <c r="AKA107" s="221"/>
      <c r="AKB107" s="221"/>
      <c r="AKC107" s="221"/>
      <c r="AKD107" s="221"/>
      <c r="AKE107" s="221"/>
      <c r="AKF107" s="221"/>
      <c r="AKG107" s="221"/>
      <c r="AKH107" s="221"/>
      <c r="AKI107" s="221"/>
      <c r="AKJ107" s="221"/>
      <c r="AKK107" s="221"/>
      <c r="AKL107" s="221"/>
      <c r="AKM107" s="221"/>
      <c r="AKN107" s="221"/>
      <c r="AKO107" s="221"/>
      <c r="AKP107" s="221"/>
      <c r="AKQ107" s="221"/>
      <c r="AKR107" s="221"/>
      <c r="AKS107" s="221"/>
      <c r="AKT107" s="221"/>
      <c r="AKU107" s="221"/>
      <c r="AKV107" s="221"/>
      <c r="AKW107" s="221"/>
      <c r="AKX107" s="221"/>
      <c r="AKY107" s="221"/>
      <c r="AKZ107" s="221"/>
      <c r="ALA107" s="221"/>
      <c r="ALB107" s="221"/>
      <c r="ALC107" s="221"/>
      <c r="ALD107" s="221"/>
      <c r="ALE107" s="221"/>
      <c r="ALF107" s="221"/>
      <c r="ALG107" s="221"/>
      <c r="ALH107" s="221"/>
      <c r="ALI107" s="221"/>
      <c r="ALJ107" s="221"/>
      <c r="ALK107" s="221"/>
      <c r="ALL107" s="221"/>
      <c r="ALM107" s="221"/>
      <c r="ALN107" s="221"/>
      <c r="ALO107" s="221"/>
      <c r="ALP107" s="221"/>
      <c r="ALQ107" s="221"/>
      <c r="ALR107" s="221"/>
      <c r="ALS107" s="221"/>
      <c r="ALT107" s="221"/>
      <c r="ALU107" s="221"/>
      <c r="ALV107" s="221"/>
      <c r="ALW107" s="221"/>
      <c r="ALX107" s="221"/>
      <c r="ALY107" s="221"/>
      <c r="ALZ107" s="221"/>
      <c r="AMA107" s="221"/>
      <c r="AMB107" s="221"/>
      <c r="AMC107" s="221"/>
      <c r="AMD107" s="221"/>
      <c r="AME107" s="221"/>
      <c r="AMF107" s="221"/>
      <c r="AMG107" s="221"/>
      <c r="AMH107" s="221"/>
      <c r="AMI107" s="221"/>
      <c r="AMJ107" s="221"/>
      <c r="AMK107" s="221"/>
    </row>
    <row r="108" spans="1:1025" s="225" customFormat="1" x14ac:dyDescent="0.25">
      <c r="A108" s="221" t="s">
        <v>180</v>
      </c>
      <c r="B108" s="221" t="s">
        <v>205</v>
      </c>
      <c r="C108" s="227" t="str">
        <f>'common foods'!D105</f>
        <v>05090</v>
      </c>
      <c r="D108" s="232">
        <v>862</v>
      </c>
      <c r="E108" s="232">
        <v>10.7</v>
      </c>
      <c r="F108" s="232">
        <v>4.0999999999999996</v>
      </c>
      <c r="G108" s="232">
        <v>0</v>
      </c>
      <c r="H108" s="232">
        <v>0</v>
      </c>
      <c r="I108" s="232">
        <v>0</v>
      </c>
      <c r="J108" s="232">
        <v>27.4</v>
      </c>
      <c r="K108" s="232">
        <v>84</v>
      </c>
      <c r="L108" s="221" t="s">
        <v>433</v>
      </c>
      <c r="M108" s="221" t="s">
        <v>448</v>
      </c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  <c r="BI108" s="221"/>
      <c r="BJ108" s="221"/>
      <c r="BK108" s="221"/>
      <c r="BL108" s="221"/>
      <c r="BM108" s="221"/>
      <c r="BN108" s="221"/>
      <c r="BO108" s="221"/>
      <c r="BP108" s="221"/>
      <c r="BQ108" s="221"/>
      <c r="BR108" s="221"/>
      <c r="BS108" s="221"/>
      <c r="BT108" s="221"/>
      <c r="BU108" s="221"/>
      <c r="BV108" s="221"/>
      <c r="BW108" s="221"/>
      <c r="BX108" s="221"/>
      <c r="BY108" s="221"/>
      <c r="BZ108" s="221"/>
      <c r="CA108" s="221"/>
      <c r="CB108" s="221"/>
      <c r="CC108" s="221"/>
      <c r="CD108" s="221"/>
      <c r="CE108" s="221"/>
      <c r="CF108" s="221"/>
      <c r="CG108" s="221"/>
      <c r="CH108" s="221"/>
      <c r="CI108" s="221"/>
      <c r="CJ108" s="221"/>
      <c r="CK108" s="221"/>
      <c r="CL108" s="221"/>
      <c r="CM108" s="221"/>
      <c r="CN108" s="221"/>
      <c r="CO108" s="221"/>
      <c r="CP108" s="221"/>
      <c r="CQ108" s="221"/>
      <c r="CR108" s="221"/>
      <c r="CS108" s="221"/>
      <c r="CT108" s="221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221"/>
      <c r="DE108" s="221"/>
      <c r="DF108" s="221"/>
      <c r="DG108" s="221"/>
      <c r="DH108" s="221"/>
      <c r="DI108" s="221"/>
      <c r="DJ108" s="221"/>
      <c r="DK108" s="221"/>
      <c r="DL108" s="221"/>
      <c r="DM108" s="221"/>
      <c r="DN108" s="221"/>
      <c r="DO108" s="221"/>
      <c r="DP108" s="221"/>
      <c r="DQ108" s="221"/>
      <c r="DR108" s="221"/>
      <c r="DS108" s="221"/>
      <c r="DT108" s="221"/>
      <c r="DU108" s="221"/>
      <c r="DV108" s="221"/>
      <c r="DW108" s="221"/>
      <c r="DX108" s="221"/>
      <c r="DY108" s="221"/>
      <c r="DZ108" s="221"/>
      <c r="EA108" s="221"/>
      <c r="EB108" s="221"/>
      <c r="EC108" s="221"/>
      <c r="ED108" s="221"/>
      <c r="EE108" s="221"/>
      <c r="EF108" s="221"/>
      <c r="EG108" s="221"/>
      <c r="EH108" s="221"/>
      <c r="EI108" s="221"/>
      <c r="EJ108" s="221"/>
      <c r="EK108" s="221"/>
      <c r="EL108" s="221"/>
      <c r="EM108" s="221"/>
      <c r="EN108" s="221"/>
      <c r="EO108" s="221"/>
      <c r="EP108" s="221"/>
      <c r="EQ108" s="221"/>
      <c r="ER108" s="221"/>
      <c r="ES108" s="221"/>
      <c r="ET108" s="221"/>
      <c r="EU108" s="221"/>
      <c r="EV108" s="221"/>
      <c r="EW108" s="221"/>
      <c r="EX108" s="221"/>
      <c r="EY108" s="221"/>
      <c r="EZ108" s="221"/>
      <c r="FA108" s="221"/>
      <c r="FB108" s="221"/>
      <c r="FC108" s="221"/>
      <c r="FD108" s="221"/>
      <c r="FE108" s="221"/>
      <c r="FF108" s="221"/>
      <c r="FG108" s="221"/>
      <c r="FH108" s="221"/>
      <c r="FI108" s="221"/>
      <c r="FJ108" s="221"/>
      <c r="FK108" s="221"/>
      <c r="FL108" s="221"/>
      <c r="FM108" s="221"/>
      <c r="FN108" s="221"/>
      <c r="FO108" s="221"/>
      <c r="FP108" s="221"/>
      <c r="FQ108" s="221"/>
      <c r="FR108" s="221"/>
      <c r="FS108" s="221"/>
      <c r="FT108" s="221"/>
      <c r="FU108" s="221"/>
      <c r="FV108" s="221"/>
      <c r="FW108" s="221"/>
      <c r="FX108" s="221"/>
      <c r="FY108" s="221"/>
      <c r="FZ108" s="221"/>
      <c r="GA108" s="221"/>
      <c r="GB108" s="221"/>
      <c r="GC108" s="221"/>
      <c r="GD108" s="221"/>
      <c r="GE108" s="221"/>
      <c r="GF108" s="221"/>
      <c r="GG108" s="221"/>
      <c r="GH108" s="221"/>
      <c r="GI108" s="221"/>
      <c r="GJ108" s="221"/>
      <c r="GK108" s="221"/>
      <c r="GL108" s="221"/>
      <c r="GM108" s="221"/>
      <c r="GN108" s="221"/>
      <c r="GO108" s="221"/>
      <c r="GP108" s="221"/>
      <c r="GQ108" s="221"/>
      <c r="GR108" s="221"/>
      <c r="GS108" s="221"/>
      <c r="GT108" s="221"/>
      <c r="GU108" s="221"/>
      <c r="GV108" s="221"/>
      <c r="GW108" s="221"/>
      <c r="GX108" s="221"/>
      <c r="GY108" s="221"/>
      <c r="GZ108" s="221"/>
      <c r="HA108" s="221"/>
      <c r="HB108" s="221"/>
      <c r="HC108" s="221"/>
      <c r="HD108" s="221"/>
      <c r="HE108" s="221"/>
      <c r="HF108" s="221"/>
      <c r="HG108" s="221"/>
      <c r="HH108" s="221"/>
      <c r="HI108" s="221"/>
      <c r="HJ108" s="221"/>
      <c r="HK108" s="221"/>
      <c r="HL108" s="221"/>
      <c r="HM108" s="221"/>
      <c r="HN108" s="221"/>
      <c r="HO108" s="221"/>
      <c r="HP108" s="221"/>
      <c r="HQ108" s="221"/>
      <c r="HR108" s="221"/>
      <c r="HS108" s="221"/>
      <c r="HT108" s="221"/>
      <c r="HU108" s="221"/>
      <c r="HV108" s="221"/>
      <c r="HW108" s="221"/>
      <c r="HX108" s="221"/>
      <c r="HY108" s="221"/>
      <c r="HZ108" s="221"/>
      <c r="IA108" s="221"/>
      <c r="IB108" s="221"/>
      <c r="IC108" s="221"/>
      <c r="ID108" s="221"/>
      <c r="IE108" s="221"/>
      <c r="IF108" s="221"/>
      <c r="IG108" s="221"/>
      <c r="IH108" s="221"/>
      <c r="II108" s="221"/>
      <c r="IJ108" s="221"/>
      <c r="IK108" s="221"/>
      <c r="IL108" s="221"/>
      <c r="IM108" s="221"/>
      <c r="IN108" s="221"/>
      <c r="IO108" s="221"/>
      <c r="IP108" s="221"/>
      <c r="IQ108" s="221"/>
      <c r="IR108" s="221"/>
      <c r="IS108" s="221"/>
      <c r="IT108" s="221"/>
      <c r="IU108" s="221"/>
      <c r="IV108" s="221"/>
      <c r="IW108" s="221"/>
      <c r="IX108" s="221"/>
      <c r="IY108" s="221"/>
      <c r="IZ108" s="221"/>
      <c r="JA108" s="221"/>
      <c r="JB108" s="221"/>
      <c r="JC108" s="221"/>
      <c r="JD108" s="221"/>
      <c r="JE108" s="221"/>
      <c r="JF108" s="221"/>
      <c r="JG108" s="221"/>
      <c r="JH108" s="221"/>
      <c r="JI108" s="221"/>
      <c r="JJ108" s="221"/>
      <c r="JK108" s="221"/>
      <c r="JL108" s="221"/>
      <c r="JM108" s="221"/>
      <c r="JN108" s="221"/>
      <c r="JO108" s="221"/>
      <c r="JP108" s="221"/>
      <c r="JQ108" s="221"/>
      <c r="JR108" s="221"/>
      <c r="JS108" s="221"/>
      <c r="JT108" s="221"/>
      <c r="JU108" s="221"/>
      <c r="JV108" s="221"/>
      <c r="JW108" s="221"/>
      <c r="JX108" s="221"/>
      <c r="JY108" s="221"/>
      <c r="JZ108" s="221"/>
      <c r="KA108" s="221"/>
      <c r="KB108" s="221"/>
      <c r="KC108" s="221"/>
      <c r="KD108" s="221"/>
      <c r="KE108" s="221"/>
      <c r="KF108" s="221"/>
      <c r="KG108" s="221"/>
      <c r="KH108" s="221"/>
      <c r="KI108" s="221"/>
      <c r="KJ108" s="221"/>
      <c r="KK108" s="221"/>
      <c r="KL108" s="221"/>
      <c r="KM108" s="221"/>
      <c r="KN108" s="221"/>
      <c r="KO108" s="221"/>
      <c r="KP108" s="221"/>
      <c r="KQ108" s="221"/>
      <c r="KR108" s="221"/>
      <c r="KS108" s="221"/>
      <c r="KT108" s="221"/>
      <c r="KU108" s="221"/>
      <c r="KV108" s="221"/>
      <c r="KW108" s="221"/>
      <c r="KX108" s="221"/>
      <c r="KY108" s="221"/>
      <c r="KZ108" s="221"/>
      <c r="LA108" s="221"/>
      <c r="LB108" s="221"/>
      <c r="LC108" s="221"/>
      <c r="LD108" s="221"/>
      <c r="LE108" s="221"/>
      <c r="LF108" s="221"/>
      <c r="LG108" s="221"/>
      <c r="LH108" s="221"/>
      <c r="LI108" s="221"/>
      <c r="LJ108" s="221"/>
      <c r="LK108" s="221"/>
      <c r="LL108" s="221"/>
      <c r="LM108" s="221"/>
      <c r="LN108" s="221"/>
      <c r="LO108" s="221"/>
      <c r="LP108" s="221"/>
      <c r="LQ108" s="221"/>
      <c r="LR108" s="221"/>
      <c r="LS108" s="221"/>
      <c r="LT108" s="221"/>
      <c r="LU108" s="221"/>
      <c r="LV108" s="221"/>
      <c r="LW108" s="221"/>
      <c r="LX108" s="221"/>
      <c r="LY108" s="221"/>
      <c r="LZ108" s="221"/>
      <c r="MA108" s="221"/>
      <c r="MB108" s="221"/>
      <c r="MC108" s="221"/>
      <c r="MD108" s="221"/>
      <c r="ME108" s="221"/>
      <c r="MF108" s="221"/>
      <c r="MG108" s="221"/>
      <c r="MH108" s="221"/>
      <c r="MI108" s="221"/>
      <c r="MJ108" s="221"/>
      <c r="MK108" s="221"/>
      <c r="ML108" s="221"/>
      <c r="MM108" s="221"/>
      <c r="MN108" s="221"/>
      <c r="MO108" s="221"/>
      <c r="MP108" s="221"/>
      <c r="MQ108" s="221"/>
      <c r="MR108" s="221"/>
      <c r="MS108" s="221"/>
      <c r="MT108" s="221"/>
      <c r="MU108" s="221"/>
      <c r="MV108" s="221"/>
      <c r="MW108" s="221"/>
      <c r="MX108" s="221"/>
      <c r="MY108" s="221"/>
      <c r="MZ108" s="221"/>
      <c r="NA108" s="221"/>
      <c r="NB108" s="221"/>
      <c r="NC108" s="221"/>
      <c r="ND108" s="221"/>
      <c r="NE108" s="221"/>
      <c r="NF108" s="221"/>
      <c r="NG108" s="221"/>
      <c r="NH108" s="221"/>
      <c r="NI108" s="221"/>
      <c r="NJ108" s="221"/>
      <c r="NK108" s="221"/>
      <c r="NL108" s="221"/>
      <c r="NM108" s="221"/>
      <c r="NN108" s="221"/>
      <c r="NO108" s="221"/>
      <c r="NP108" s="221"/>
      <c r="NQ108" s="221"/>
      <c r="NR108" s="221"/>
      <c r="NS108" s="221"/>
      <c r="NT108" s="221"/>
      <c r="NU108" s="221"/>
      <c r="NV108" s="221"/>
      <c r="NW108" s="221"/>
      <c r="NX108" s="221"/>
      <c r="NY108" s="221"/>
      <c r="NZ108" s="221"/>
      <c r="OA108" s="221"/>
      <c r="OB108" s="221"/>
      <c r="OC108" s="221"/>
      <c r="OD108" s="221"/>
      <c r="OE108" s="221"/>
      <c r="OF108" s="221"/>
      <c r="OG108" s="221"/>
      <c r="OH108" s="221"/>
      <c r="OI108" s="221"/>
      <c r="OJ108" s="221"/>
      <c r="OK108" s="221"/>
      <c r="OL108" s="221"/>
      <c r="OM108" s="221"/>
      <c r="ON108" s="221"/>
      <c r="OO108" s="221"/>
      <c r="OP108" s="221"/>
      <c r="OQ108" s="221"/>
      <c r="OR108" s="221"/>
      <c r="OS108" s="221"/>
      <c r="OT108" s="221"/>
      <c r="OU108" s="221"/>
      <c r="OV108" s="221"/>
      <c r="OW108" s="221"/>
      <c r="OX108" s="221"/>
      <c r="OY108" s="221"/>
      <c r="OZ108" s="221"/>
      <c r="PA108" s="221"/>
      <c r="PB108" s="221"/>
      <c r="PC108" s="221"/>
      <c r="PD108" s="221"/>
      <c r="PE108" s="221"/>
      <c r="PF108" s="221"/>
      <c r="PG108" s="221"/>
      <c r="PH108" s="221"/>
      <c r="PI108" s="221"/>
      <c r="PJ108" s="221"/>
      <c r="PK108" s="221"/>
      <c r="PL108" s="221"/>
      <c r="PM108" s="221"/>
      <c r="PN108" s="221"/>
      <c r="PO108" s="221"/>
      <c r="PP108" s="221"/>
      <c r="PQ108" s="221"/>
      <c r="PR108" s="221"/>
      <c r="PS108" s="221"/>
      <c r="PT108" s="221"/>
      <c r="PU108" s="221"/>
      <c r="PV108" s="221"/>
      <c r="PW108" s="221"/>
      <c r="PX108" s="221"/>
      <c r="PY108" s="221"/>
      <c r="PZ108" s="221"/>
      <c r="QA108" s="221"/>
      <c r="QB108" s="221"/>
      <c r="QC108" s="221"/>
      <c r="QD108" s="221"/>
      <c r="QE108" s="221"/>
      <c r="QF108" s="221"/>
      <c r="QG108" s="221"/>
      <c r="QH108" s="221"/>
      <c r="QI108" s="221"/>
      <c r="QJ108" s="221"/>
      <c r="QK108" s="221"/>
      <c r="QL108" s="221"/>
      <c r="QM108" s="221"/>
      <c r="QN108" s="221"/>
      <c r="QO108" s="221"/>
      <c r="QP108" s="221"/>
      <c r="QQ108" s="221"/>
      <c r="QR108" s="221"/>
      <c r="QS108" s="221"/>
      <c r="QT108" s="221"/>
      <c r="QU108" s="221"/>
      <c r="QV108" s="221"/>
      <c r="QW108" s="221"/>
      <c r="QX108" s="221"/>
      <c r="QY108" s="221"/>
      <c r="QZ108" s="221"/>
      <c r="RA108" s="221"/>
      <c r="RB108" s="221"/>
      <c r="RC108" s="221"/>
      <c r="RD108" s="221"/>
      <c r="RE108" s="221"/>
      <c r="RF108" s="221"/>
      <c r="RG108" s="221"/>
      <c r="RH108" s="221"/>
      <c r="RI108" s="221"/>
      <c r="RJ108" s="221"/>
      <c r="RK108" s="221"/>
      <c r="RL108" s="221"/>
      <c r="RM108" s="221"/>
      <c r="RN108" s="221"/>
      <c r="RO108" s="221"/>
      <c r="RP108" s="221"/>
      <c r="RQ108" s="221"/>
      <c r="RR108" s="221"/>
      <c r="RS108" s="221"/>
      <c r="RT108" s="221"/>
      <c r="RU108" s="221"/>
      <c r="RV108" s="221"/>
      <c r="RW108" s="221"/>
      <c r="RX108" s="221"/>
      <c r="RY108" s="221"/>
      <c r="RZ108" s="221"/>
      <c r="SA108" s="221"/>
      <c r="SB108" s="221"/>
      <c r="SC108" s="221"/>
      <c r="SD108" s="221"/>
      <c r="SE108" s="221"/>
      <c r="SF108" s="221"/>
      <c r="SG108" s="221"/>
      <c r="SH108" s="221"/>
      <c r="SI108" s="221"/>
      <c r="SJ108" s="221"/>
      <c r="SK108" s="221"/>
      <c r="SL108" s="221"/>
      <c r="SM108" s="221"/>
      <c r="SN108" s="221"/>
      <c r="SO108" s="221"/>
      <c r="SP108" s="221"/>
      <c r="SQ108" s="221"/>
      <c r="SR108" s="221"/>
      <c r="SS108" s="221"/>
      <c r="ST108" s="221"/>
      <c r="SU108" s="221"/>
      <c r="SV108" s="221"/>
      <c r="SW108" s="221"/>
      <c r="SX108" s="221"/>
      <c r="SY108" s="221"/>
      <c r="SZ108" s="221"/>
      <c r="TA108" s="221"/>
      <c r="TB108" s="221"/>
      <c r="TC108" s="221"/>
      <c r="TD108" s="221"/>
      <c r="TE108" s="221"/>
      <c r="TF108" s="221"/>
      <c r="TG108" s="221"/>
      <c r="TH108" s="221"/>
      <c r="TI108" s="221"/>
      <c r="TJ108" s="221"/>
      <c r="TK108" s="221"/>
      <c r="TL108" s="221"/>
      <c r="TM108" s="221"/>
      <c r="TN108" s="221"/>
      <c r="TO108" s="221"/>
      <c r="TP108" s="221"/>
      <c r="TQ108" s="221"/>
      <c r="TR108" s="221"/>
      <c r="TS108" s="221"/>
      <c r="TT108" s="221"/>
      <c r="TU108" s="221"/>
      <c r="TV108" s="221"/>
      <c r="TW108" s="221"/>
      <c r="TX108" s="221"/>
      <c r="TY108" s="221"/>
      <c r="TZ108" s="221"/>
      <c r="UA108" s="221"/>
      <c r="UB108" s="221"/>
      <c r="UC108" s="221"/>
      <c r="UD108" s="221"/>
      <c r="UE108" s="221"/>
      <c r="UF108" s="221"/>
      <c r="UG108" s="221"/>
      <c r="UH108" s="221"/>
      <c r="UI108" s="221"/>
      <c r="UJ108" s="221"/>
      <c r="UK108" s="221"/>
      <c r="UL108" s="221"/>
      <c r="UM108" s="221"/>
      <c r="UN108" s="221"/>
      <c r="UO108" s="221"/>
      <c r="UP108" s="221"/>
      <c r="UQ108" s="221"/>
      <c r="UR108" s="221"/>
      <c r="US108" s="221"/>
      <c r="UT108" s="221"/>
      <c r="UU108" s="221"/>
      <c r="UV108" s="221"/>
      <c r="UW108" s="221"/>
      <c r="UX108" s="221"/>
      <c r="UY108" s="221"/>
      <c r="UZ108" s="221"/>
      <c r="VA108" s="221"/>
      <c r="VB108" s="221"/>
      <c r="VC108" s="221"/>
      <c r="VD108" s="221"/>
      <c r="VE108" s="221"/>
      <c r="VF108" s="221"/>
      <c r="VG108" s="221"/>
      <c r="VH108" s="221"/>
      <c r="VI108" s="221"/>
      <c r="VJ108" s="221"/>
      <c r="VK108" s="221"/>
      <c r="VL108" s="221"/>
      <c r="VM108" s="221"/>
      <c r="VN108" s="221"/>
      <c r="VO108" s="221"/>
      <c r="VP108" s="221"/>
      <c r="VQ108" s="221"/>
      <c r="VR108" s="221"/>
      <c r="VS108" s="221"/>
      <c r="VT108" s="221"/>
      <c r="VU108" s="221"/>
      <c r="VV108" s="221"/>
      <c r="VW108" s="221"/>
      <c r="VX108" s="221"/>
      <c r="VY108" s="221"/>
      <c r="VZ108" s="221"/>
      <c r="WA108" s="221"/>
      <c r="WB108" s="221"/>
      <c r="WC108" s="221"/>
      <c r="WD108" s="221"/>
      <c r="WE108" s="221"/>
      <c r="WF108" s="221"/>
      <c r="WG108" s="221"/>
      <c r="WH108" s="221"/>
      <c r="WI108" s="221"/>
      <c r="WJ108" s="221"/>
      <c r="WK108" s="221"/>
      <c r="WL108" s="221"/>
      <c r="WM108" s="221"/>
      <c r="WN108" s="221"/>
      <c r="WO108" s="221"/>
      <c r="WP108" s="221"/>
      <c r="WQ108" s="221"/>
      <c r="WR108" s="221"/>
      <c r="WS108" s="221"/>
      <c r="WT108" s="221"/>
      <c r="WU108" s="221"/>
      <c r="WV108" s="221"/>
      <c r="WW108" s="221"/>
      <c r="WX108" s="221"/>
      <c r="WY108" s="221"/>
      <c r="WZ108" s="221"/>
      <c r="XA108" s="221"/>
      <c r="XB108" s="221"/>
      <c r="XC108" s="221"/>
      <c r="XD108" s="221"/>
      <c r="XE108" s="221"/>
      <c r="XF108" s="221"/>
      <c r="XG108" s="221"/>
      <c r="XH108" s="221"/>
      <c r="XI108" s="221"/>
      <c r="XJ108" s="221"/>
      <c r="XK108" s="221"/>
      <c r="XL108" s="221"/>
      <c r="XM108" s="221"/>
      <c r="XN108" s="221"/>
      <c r="XO108" s="221"/>
      <c r="XP108" s="221"/>
      <c r="XQ108" s="221"/>
      <c r="XR108" s="221"/>
      <c r="XS108" s="221"/>
      <c r="XT108" s="221"/>
      <c r="XU108" s="221"/>
      <c r="XV108" s="221"/>
      <c r="XW108" s="221"/>
      <c r="XX108" s="221"/>
      <c r="XY108" s="221"/>
      <c r="XZ108" s="221"/>
      <c r="YA108" s="221"/>
      <c r="YB108" s="221"/>
      <c r="YC108" s="221"/>
      <c r="YD108" s="221"/>
      <c r="YE108" s="221"/>
      <c r="YF108" s="221"/>
      <c r="YG108" s="221"/>
      <c r="YH108" s="221"/>
      <c r="YI108" s="221"/>
      <c r="YJ108" s="221"/>
      <c r="YK108" s="221"/>
      <c r="YL108" s="221"/>
      <c r="YM108" s="221"/>
      <c r="YN108" s="221"/>
      <c r="YO108" s="221"/>
      <c r="YP108" s="221"/>
      <c r="YQ108" s="221"/>
      <c r="YR108" s="221"/>
      <c r="YS108" s="221"/>
      <c r="YT108" s="221"/>
      <c r="YU108" s="221"/>
      <c r="YV108" s="221"/>
      <c r="YW108" s="221"/>
      <c r="YX108" s="221"/>
      <c r="YY108" s="221"/>
      <c r="YZ108" s="221"/>
      <c r="ZA108" s="221"/>
      <c r="ZB108" s="221"/>
      <c r="ZC108" s="221"/>
      <c r="ZD108" s="221"/>
      <c r="ZE108" s="221"/>
      <c r="ZF108" s="221"/>
      <c r="ZG108" s="221"/>
      <c r="ZH108" s="221"/>
      <c r="ZI108" s="221"/>
      <c r="ZJ108" s="221"/>
      <c r="ZK108" s="221"/>
      <c r="ZL108" s="221"/>
      <c r="ZM108" s="221"/>
      <c r="ZN108" s="221"/>
      <c r="ZO108" s="221"/>
      <c r="ZP108" s="221"/>
      <c r="ZQ108" s="221"/>
      <c r="ZR108" s="221"/>
      <c r="ZS108" s="221"/>
      <c r="ZT108" s="221"/>
      <c r="ZU108" s="221"/>
      <c r="ZV108" s="221"/>
      <c r="ZW108" s="221"/>
      <c r="ZX108" s="221"/>
      <c r="ZY108" s="221"/>
      <c r="ZZ108" s="221"/>
      <c r="AAA108" s="221"/>
      <c r="AAB108" s="221"/>
      <c r="AAC108" s="221"/>
      <c r="AAD108" s="221"/>
      <c r="AAE108" s="221"/>
      <c r="AAF108" s="221"/>
      <c r="AAG108" s="221"/>
      <c r="AAH108" s="221"/>
      <c r="AAI108" s="221"/>
      <c r="AAJ108" s="221"/>
      <c r="AAK108" s="221"/>
      <c r="AAL108" s="221"/>
      <c r="AAM108" s="221"/>
      <c r="AAN108" s="221"/>
      <c r="AAO108" s="221"/>
      <c r="AAP108" s="221"/>
      <c r="AAQ108" s="221"/>
      <c r="AAR108" s="221"/>
      <c r="AAS108" s="221"/>
      <c r="AAT108" s="221"/>
      <c r="AAU108" s="221"/>
      <c r="AAV108" s="221"/>
      <c r="AAW108" s="221"/>
      <c r="AAX108" s="221"/>
      <c r="AAY108" s="221"/>
      <c r="AAZ108" s="221"/>
      <c r="ABA108" s="221"/>
      <c r="ABB108" s="221"/>
      <c r="ABC108" s="221"/>
      <c r="ABD108" s="221"/>
      <c r="ABE108" s="221"/>
      <c r="ABF108" s="221"/>
      <c r="ABG108" s="221"/>
      <c r="ABH108" s="221"/>
      <c r="ABI108" s="221"/>
      <c r="ABJ108" s="221"/>
      <c r="ABK108" s="221"/>
      <c r="ABL108" s="221"/>
      <c r="ABM108" s="221"/>
      <c r="ABN108" s="221"/>
      <c r="ABO108" s="221"/>
      <c r="ABP108" s="221"/>
      <c r="ABQ108" s="221"/>
      <c r="ABR108" s="221"/>
      <c r="ABS108" s="221"/>
      <c r="ABT108" s="221"/>
      <c r="ABU108" s="221"/>
      <c r="ABV108" s="221"/>
      <c r="ABW108" s="221"/>
      <c r="ABX108" s="221"/>
      <c r="ABY108" s="221"/>
      <c r="ABZ108" s="221"/>
      <c r="ACA108" s="221"/>
      <c r="ACB108" s="221"/>
      <c r="ACC108" s="221"/>
      <c r="ACD108" s="221"/>
      <c r="ACE108" s="221"/>
      <c r="ACF108" s="221"/>
      <c r="ACG108" s="221"/>
      <c r="ACH108" s="221"/>
      <c r="ACI108" s="221"/>
      <c r="ACJ108" s="221"/>
      <c r="ACK108" s="221"/>
      <c r="ACL108" s="221"/>
      <c r="ACM108" s="221"/>
      <c r="ACN108" s="221"/>
      <c r="ACO108" s="221"/>
      <c r="ACP108" s="221"/>
      <c r="ACQ108" s="221"/>
      <c r="ACR108" s="221"/>
      <c r="ACS108" s="221"/>
      <c r="ACT108" s="221"/>
      <c r="ACU108" s="221"/>
      <c r="ACV108" s="221"/>
      <c r="ACW108" s="221"/>
      <c r="ACX108" s="221"/>
      <c r="ACY108" s="221"/>
      <c r="ACZ108" s="221"/>
      <c r="ADA108" s="221"/>
      <c r="ADB108" s="221"/>
      <c r="ADC108" s="221"/>
      <c r="ADD108" s="221"/>
      <c r="ADE108" s="221"/>
      <c r="ADF108" s="221"/>
      <c r="ADG108" s="221"/>
      <c r="ADH108" s="221"/>
      <c r="ADI108" s="221"/>
      <c r="ADJ108" s="221"/>
      <c r="ADK108" s="221"/>
      <c r="ADL108" s="221"/>
      <c r="ADM108" s="221"/>
      <c r="ADN108" s="221"/>
      <c r="ADO108" s="221"/>
      <c r="ADP108" s="221"/>
      <c r="ADQ108" s="221"/>
      <c r="ADR108" s="221"/>
      <c r="ADS108" s="221"/>
      <c r="ADT108" s="221"/>
      <c r="ADU108" s="221"/>
      <c r="ADV108" s="221"/>
      <c r="ADW108" s="221"/>
      <c r="ADX108" s="221"/>
      <c r="ADY108" s="221"/>
      <c r="ADZ108" s="221"/>
      <c r="AEA108" s="221"/>
      <c r="AEB108" s="221"/>
      <c r="AEC108" s="221"/>
      <c r="AED108" s="221"/>
      <c r="AEE108" s="221"/>
      <c r="AEF108" s="221"/>
      <c r="AEG108" s="221"/>
      <c r="AEH108" s="221"/>
      <c r="AEI108" s="221"/>
      <c r="AEJ108" s="221"/>
      <c r="AEK108" s="221"/>
      <c r="AEL108" s="221"/>
      <c r="AEM108" s="221"/>
      <c r="AEN108" s="221"/>
      <c r="AEO108" s="221"/>
      <c r="AEP108" s="221"/>
      <c r="AEQ108" s="221"/>
      <c r="AER108" s="221"/>
      <c r="AES108" s="221"/>
      <c r="AET108" s="221"/>
      <c r="AEU108" s="221"/>
      <c r="AEV108" s="221"/>
      <c r="AEW108" s="221"/>
      <c r="AEX108" s="221"/>
      <c r="AEY108" s="221"/>
      <c r="AEZ108" s="221"/>
      <c r="AFA108" s="221"/>
      <c r="AFB108" s="221"/>
      <c r="AFC108" s="221"/>
      <c r="AFD108" s="221"/>
      <c r="AFE108" s="221"/>
      <c r="AFF108" s="221"/>
      <c r="AFG108" s="221"/>
      <c r="AFH108" s="221"/>
      <c r="AFI108" s="221"/>
      <c r="AFJ108" s="221"/>
      <c r="AFK108" s="221"/>
      <c r="AFL108" s="221"/>
      <c r="AFM108" s="221"/>
      <c r="AFN108" s="221"/>
      <c r="AFO108" s="221"/>
      <c r="AFP108" s="221"/>
      <c r="AFQ108" s="221"/>
      <c r="AFR108" s="221"/>
      <c r="AFS108" s="221"/>
      <c r="AFT108" s="221"/>
      <c r="AFU108" s="221"/>
      <c r="AFV108" s="221"/>
      <c r="AFW108" s="221"/>
      <c r="AFX108" s="221"/>
      <c r="AFY108" s="221"/>
      <c r="AFZ108" s="221"/>
      <c r="AGA108" s="221"/>
      <c r="AGB108" s="221"/>
      <c r="AGC108" s="221"/>
      <c r="AGD108" s="221"/>
      <c r="AGE108" s="221"/>
      <c r="AGF108" s="221"/>
      <c r="AGG108" s="221"/>
      <c r="AGH108" s="221"/>
      <c r="AGI108" s="221"/>
      <c r="AGJ108" s="221"/>
      <c r="AGK108" s="221"/>
      <c r="AGL108" s="221"/>
      <c r="AGM108" s="221"/>
      <c r="AGN108" s="221"/>
      <c r="AGO108" s="221"/>
      <c r="AGP108" s="221"/>
      <c r="AGQ108" s="221"/>
      <c r="AGR108" s="221"/>
      <c r="AGS108" s="221"/>
      <c r="AGT108" s="221"/>
      <c r="AGU108" s="221"/>
      <c r="AGV108" s="221"/>
      <c r="AGW108" s="221"/>
      <c r="AGX108" s="221"/>
      <c r="AGY108" s="221"/>
      <c r="AGZ108" s="221"/>
      <c r="AHA108" s="221"/>
      <c r="AHB108" s="221"/>
      <c r="AHC108" s="221"/>
      <c r="AHD108" s="221"/>
      <c r="AHE108" s="221"/>
      <c r="AHF108" s="221"/>
      <c r="AHG108" s="221"/>
      <c r="AHH108" s="221"/>
      <c r="AHI108" s="221"/>
      <c r="AHJ108" s="221"/>
      <c r="AHK108" s="221"/>
      <c r="AHL108" s="221"/>
      <c r="AHM108" s="221"/>
      <c r="AHN108" s="221"/>
      <c r="AHO108" s="221"/>
      <c r="AHP108" s="221"/>
      <c r="AHQ108" s="221"/>
      <c r="AHR108" s="221"/>
      <c r="AHS108" s="221"/>
      <c r="AHT108" s="221"/>
      <c r="AHU108" s="221"/>
      <c r="AHV108" s="221"/>
      <c r="AHW108" s="221"/>
      <c r="AHX108" s="221"/>
      <c r="AHY108" s="221"/>
      <c r="AHZ108" s="221"/>
      <c r="AIA108" s="221"/>
      <c r="AIB108" s="221"/>
      <c r="AIC108" s="221"/>
      <c r="AID108" s="221"/>
      <c r="AIE108" s="221"/>
      <c r="AIF108" s="221"/>
      <c r="AIG108" s="221"/>
      <c r="AIH108" s="221"/>
      <c r="AII108" s="221"/>
      <c r="AIJ108" s="221"/>
      <c r="AIK108" s="221"/>
      <c r="AIL108" s="221"/>
      <c r="AIM108" s="221"/>
      <c r="AIN108" s="221"/>
      <c r="AIO108" s="221"/>
      <c r="AIP108" s="221"/>
      <c r="AIQ108" s="221"/>
      <c r="AIR108" s="221"/>
      <c r="AIS108" s="221"/>
      <c r="AIT108" s="221"/>
      <c r="AIU108" s="221"/>
      <c r="AIV108" s="221"/>
      <c r="AIW108" s="221"/>
      <c r="AIX108" s="221"/>
      <c r="AIY108" s="221"/>
      <c r="AIZ108" s="221"/>
      <c r="AJA108" s="221"/>
      <c r="AJB108" s="221"/>
      <c r="AJC108" s="221"/>
      <c r="AJD108" s="221"/>
      <c r="AJE108" s="221"/>
      <c r="AJF108" s="221"/>
      <c r="AJG108" s="221"/>
      <c r="AJH108" s="221"/>
      <c r="AJI108" s="221"/>
      <c r="AJJ108" s="221"/>
      <c r="AJK108" s="221"/>
      <c r="AJL108" s="221"/>
      <c r="AJM108" s="221"/>
      <c r="AJN108" s="221"/>
      <c r="AJO108" s="221"/>
      <c r="AJP108" s="221"/>
      <c r="AJQ108" s="221"/>
      <c r="AJR108" s="221"/>
      <c r="AJS108" s="221"/>
      <c r="AJT108" s="221"/>
      <c r="AJU108" s="221"/>
      <c r="AJV108" s="221"/>
      <c r="AJW108" s="221"/>
      <c r="AJX108" s="221"/>
      <c r="AJY108" s="221"/>
      <c r="AJZ108" s="221"/>
      <c r="AKA108" s="221"/>
      <c r="AKB108" s="221"/>
      <c r="AKC108" s="221"/>
      <c r="AKD108" s="221"/>
      <c r="AKE108" s="221"/>
      <c r="AKF108" s="221"/>
      <c r="AKG108" s="221"/>
      <c r="AKH108" s="221"/>
      <c r="AKI108" s="221"/>
      <c r="AKJ108" s="221"/>
      <c r="AKK108" s="221"/>
      <c r="AKL108" s="221"/>
      <c r="AKM108" s="221"/>
      <c r="AKN108" s="221"/>
      <c r="AKO108" s="221"/>
      <c r="AKP108" s="221"/>
      <c r="AKQ108" s="221"/>
      <c r="AKR108" s="221"/>
      <c r="AKS108" s="221"/>
      <c r="AKT108" s="221"/>
      <c r="AKU108" s="221"/>
      <c r="AKV108" s="221"/>
      <c r="AKW108" s="221"/>
      <c r="AKX108" s="221"/>
      <c r="AKY108" s="221"/>
      <c r="AKZ108" s="221"/>
      <c r="ALA108" s="221"/>
      <c r="ALB108" s="221"/>
      <c r="ALC108" s="221"/>
      <c r="ALD108" s="221"/>
      <c r="ALE108" s="221"/>
      <c r="ALF108" s="221"/>
      <c r="ALG108" s="221"/>
      <c r="ALH108" s="221"/>
      <c r="ALI108" s="221"/>
      <c r="ALJ108" s="221"/>
      <c r="ALK108" s="221"/>
      <c r="ALL108" s="221"/>
      <c r="ALM108" s="221"/>
      <c r="ALN108" s="221"/>
      <c r="ALO108" s="221"/>
      <c r="ALP108" s="221"/>
      <c r="ALQ108" s="221"/>
      <c r="ALR108" s="221"/>
      <c r="ALS108" s="221"/>
      <c r="ALT108" s="221"/>
      <c r="ALU108" s="221"/>
      <c r="ALV108" s="221"/>
      <c r="ALW108" s="221"/>
      <c r="ALX108" s="221"/>
      <c r="ALY108" s="221"/>
      <c r="ALZ108" s="221"/>
      <c r="AMA108" s="221"/>
      <c r="AMB108" s="221"/>
      <c r="AMC108" s="221"/>
      <c r="AMD108" s="221"/>
      <c r="AME108" s="221"/>
      <c r="AMF108" s="221"/>
      <c r="AMG108" s="221"/>
      <c r="AMH108" s="221"/>
      <c r="AMI108" s="221"/>
      <c r="AMJ108" s="221"/>
      <c r="AMK108" s="221"/>
    </row>
    <row r="109" spans="1:1025" s="225" customFormat="1" x14ac:dyDescent="0.25">
      <c r="A109" s="221" t="s">
        <v>43</v>
      </c>
      <c r="B109" s="221" t="s">
        <v>82</v>
      </c>
      <c r="C109" s="241" t="str">
        <f>'common foods'!$D$35</f>
        <v>02032</v>
      </c>
      <c r="D109" s="227">
        <v>348.84</v>
      </c>
      <c r="E109" s="227">
        <v>0.21</v>
      </c>
      <c r="F109" s="227">
        <v>5.7000000000000002E-2</v>
      </c>
      <c r="G109" s="227">
        <v>18.809999999999999</v>
      </c>
      <c r="H109" s="227">
        <v>5.2</v>
      </c>
      <c r="I109" s="227">
        <v>1.8</v>
      </c>
      <c r="J109" s="227">
        <v>1.25</v>
      </c>
      <c r="K109" s="227">
        <v>26.62</v>
      </c>
      <c r="L109" s="221" t="s">
        <v>433</v>
      </c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1"/>
      <c r="BD109" s="221"/>
      <c r="BE109" s="221"/>
      <c r="BF109" s="221"/>
      <c r="BG109" s="221"/>
      <c r="BH109" s="221"/>
      <c r="BI109" s="221"/>
      <c r="BJ109" s="221"/>
      <c r="BK109" s="221"/>
      <c r="BL109" s="221"/>
      <c r="BM109" s="221"/>
      <c r="BN109" s="221"/>
      <c r="BO109" s="221"/>
      <c r="BP109" s="221"/>
      <c r="BQ109" s="221"/>
      <c r="BR109" s="221"/>
      <c r="BS109" s="221"/>
      <c r="BT109" s="221"/>
      <c r="BU109" s="221"/>
      <c r="BV109" s="221"/>
      <c r="BW109" s="221"/>
      <c r="BX109" s="221"/>
      <c r="BY109" s="221"/>
      <c r="BZ109" s="221"/>
      <c r="CA109" s="221"/>
      <c r="CB109" s="221"/>
      <c r="CC109" s="221"/>
      <c r="CD109" s="221"/>
      <c r="CE109" s="221"/>
      <c r="CF109" s="221"/>
      <c r="CG109" s="221"/>
      <c r="CH109" s="221"/>
      <c r="CI109" s="221"/>
      <c r="CJ109" s="221"/>
      <c r="CK109" s="221"/>
      <c r="CL109" s="221"/>
      <c r="CM109" s="221"/>
      <c r="CN109" s="221"/>
      <c r="CO109" s="221"/>
      <c r="CP109" s="221"/>
      <c r="CQ109" s="221"/>
      <c r="CR109" s="221"/>
      <c r="CS109" s="221"/>
      <c r="CT109" s="221"/>
      <c r="CU109" s="221"/>
      <c r="CV109" s="221"/>
      <c r="CW109" s="221"/>
      <c r="CX109" s="221"/>
      <c r="CY109" s="221"/>
      <c r="CZ109" s="221"/>
      <c r="DA109" s="221"/>
      <c r="DB109" s="221"/>
      <c r="DC109" s="221"/>
      <c r="DD109" s="221"/>
      <c r="DE109" s="221"/>
      <c r="DF109" s="221"/>
      <c r="DG109" s="221"/>
      <c r="DH109" s="221"/>
      <c r="DI109" s="221"/>
      <c r="DJ109" s="221"/>
      <c r="DK109" s="221"/>
      <c r="DL109" s="221"/>
      <c r="DM109" s="221"/>
      <c r="DN109" s="221"/>
      <c r="DO109" s="221"/>
      <c r="DP109" s="221"/>
      <c r="DQ109" s="221"/>
      <c r="DR109" s="221"/>
      <c r="DS109" s="221"/>
      <c r="DT109" s="221"/>
      <c r="DU109" s="221"/>
      <c r="DV109" s="221"/>
      <c r="DW109" s="221"/>
      <c r="DX109" s="221"/>
      <c r="DY109" s="221"/>
      <c r="DZ109" s="221"/>
      <c r="EA109" s="221"/>
      <c r="EB109" s="221"/>
      <c r="EC109" s="221"/>
      <c r="ED109" s="221"/>
      <c r="EE109" s="221"/>
      <c r="EF109" s="221"/>
      <c r="EG109" s="221"/>
      <c r="EH109" s="221"/>
      <c r="EI109" s="221"/>
      <c r="EJ109" s="221"/>
      <c r="EK109" s="221"/>
      <c r="EL109" s="221"/>
      <c r="EM109" s="221"/>
      <c r="EN109" s="221"/>
      <c r="EO109" s="221"/>
      <c r="EP109" s="221"/>
      <c r="EQ109" s="221"/>
      <c r="ER109" s="221"/>
      <c r="ES109" s="221"/>
      <c r="ET109" s="221"/>
      <c r="EU109" s="221"/>
      <c r="EV109" s="221"/>
      <c r="EW109" s="221"/>
      <c r="EX109" s="221"/>
      <c r="EY109" s="221"/>
      <c r="EZ109" s="221"/>
      <c r="FA109" s="221"/>
      <c r="FB109" s="221"/>
      <c r="FC109" s="221"/>
      <c r="FD109" s="221"/>
      <c r="FE109" s="221"/>
      <c r="FF109" s="221"/>
      <c r="FG109" s="221"/>
      <c r="FH109" s="221"/>
      <c r="FI109" s="221"/>
      <c r="FJ109" s="221"/>
      <c r="FK109" s="221"/>
      <c r="FL109" s="221"/>
      <c r="FM109" s="221"/>
      <c r="FN109" s="221"/>
      <c r="FO109" s="221"/>
      <c r="FP109" s="221"/>
      <c r="FQ109" s="221"/>
      <c r="FR109" s="221"/>
      <c r="FS109" s="221"/>
      <c r="FT109" s="221"/>
      <c r="FU109" s="221"/>
      <c r="FV109" s="221"/>
      <c r="FW109" s="221"/>
      <c r="FX109" s="221"/>
      <c r="FY109" s="221"/>
      <c r="FZ109" s="221"/>
      <c r="GA109" s="221"/>
      <c r="GB109" s="221"/>
      <c r="GC109" s="221"/>
      <c r="GD109" s="221"/>
      <c r="GE109" s="221"/>
      <c r="GF109" s="221"/>
      <c r="GG109" s="221"/>
      <c r="GH109" s="221"/>
      <c r="GI109" s="221"/>
      <c r="GJ109" s="221"/>
      <c r="GK109" s="221"/>
      <c r="GL109" s="221"/>
      <c r="GM109" s="221"/>
      <c r="GN109" s="221"/>
      <c r="GO109" s="221"/>
      <c r="GP109" s="221"/>
      <c r="GQ109" s="221"/>
      <c r="GR109" s="221"/>
      <c r="GS109" s="221"/>
      <c r="GT109" s="221"/>
      <c r="GU109" s="221"/>
      <c r="GV109" s="221"/>
      <c r="GW109" s="221"/>
      <c r="GX109" s="221"/>
      <c r="GY109" s="221"/>
      <c r="GZ109" s="221"/>
      <c r="HA109" s="221"/>
      <c r="HB109" s="221"/>
      <c r="HC109" s="221"/>
      <c r="HD109" s="221"/>
      <c r="HE109" s="221"/>
      <c r="HF109" s="221"/>
      <c r="HG109" s="221"/>
      <c r="HH109" s="221"/>
      <c r="HI109" s="221"/>
      <c r="HJ109" s="221"/>
      <c r="HK109" s="221"/>
      <c r="HL109" s="221"/>
      <c r="HM109" s="221"/>
      <c r="HN109" s="221"/>
      <c r="HO109" s="221"/>
      <c r="HP109" s="221"/>
      <c r="HQ109" s="221"/>
      <c r="HR109" s="221"/>
      <c r="HS109" s="221"/>
      <c r="HT109" s="221"/>
      <c r="HU109" s="221"/>
      <c r="HV109" s="221"/>
      <c r="HW109" s="221"/>
      <c r="HX109" s="221"/>
      <c r="HY109" s="221"/>
      <c r="HZ109" s="221"/>
      <c r="IA109" s="221"/>
      <c r="IB109" s="221"/>
      <c r="IC109" s="221"/>
      <c r="ID109" s="221"/>
      <c r="IE109" s="221"/>
      <c r="IF109" s="221"/>
      <c r="IG109" s="221"/>
      <c r="IH109" s="221"/>
      <c r="II109" s="221"/>
      <c r="IJ109" s="221"/>
      <c r="IK109" s="221"/>
      <c r="IL109" s="221"/>
      <c r="IM109" s="221"/>
      <c r="IN109" s="221"/>
      <c r="IO109" s="221"/>
      <c r="IP109" s="221"/>
      <c r="IQ109" s="221"/>
      <c r="IR109" s="221"/>
      <c r="IS109" s="221"/>
      <c r="IT109" s="221"/>
      <c r="IU109" s="221"/>
      <c r="IV109" s="221"/>
      <c r="IW109" s="221"/>
      <c r="IX109" s="221"/>
      <c r="IY109" s="221"/>
      <c r="IZ109" s="221"/>
      <c r="JA109" s="221"/>
      <c r="JB109" s="221"/>
      <c r="JC109" s="221"/>
      <c r="JD109" s="221"/>
      <c r="JE109" s="221"/>
      <c r="JF109" s="221"/>
      <c r="JG109" s="221"/>
      <c r="JH109" s="221"/>
      <c r="JI109" s="221"/>
      <c r="JJ109" s="221"/>
      <c r="JK109" s="221"/>
      <c r="JL109" s="221"/>
      <c r="JM109" s="221"/>
      <c r="JN109" s="221"/>
      <c r="JO109" s="221"/>
      <c r="JP109" s="221"/>
      <c r="JQ109" s="221"/>
      <c r="JR109" s="221"/>
      <c r="JS109" s="221"/>
      <c r="JT109" s="221"/>
      <c r="JU109" s="221"/>
      <c r="JV109" s="221"/>
      <c r="JW109" s="221"/>
      <c r="JX109" s="221"/>
      <c r="JY109" s="221"/>
      <c r="JZ109" s="221"/>
      <c r="KA109" s="221"/>
      <c r="KB109" s="221"/>
      <c r="KC109" s="221"/>
      <c r="KD109" s="221"/>
      <c r="KE109" s="221"/>
      <c r="KF109" s="221"/>
      <c r="KG109" s="221"/>
      <c r="KH109" s="221"/>
      <c r="KI109" s="221"/>
      <c r="KJ109" s="221"/>
      <c r="KK109" s="221"/>
      <c r="KL109" s="221"/>
      <c r="KM109" s="221"/>
      <c r="KN109" s="221"/>
      <c r="KO109" s="221"/>
      <c r="KP109" s="221"/>
      <c r="KQ109" s="221"/>
      <c r="KR109" s="221"/>
      <c r="KS109" s="221"/>
      <c r="KT109" s="221"/>
      <c r="KU109" s="221"/>
      <c r="KV109" s="221"/>
      <c r="KW109" s="221"/>
      <c r="KX109" s="221"/>
      <c r="KY109" s="221"/>
      <c r="KZ109" s="221"/>
      <c r="LA109" s="221"/>
      <c r="LB109" s="221"/>
      <c r="LC109" s="221"/>
      <c r="LD109" s="221"/>
      <c r="LE109" s="221"/>
      <c r="LF109" s="221"/>
      <c r="LG109" s="221"/>
      <c r="LH109" s="221"/>
      <c r="LI109" s="221"/>
      <c r="LJ109" s="221"/>
      <c r="LK109" s="221"/>
      <c r="LL109" s="221"/>
      <c r="LM109" s="221"/>
      <c r="LN109" s="221"/>
      <c r="LO109" s="221"/>
      <c r="LP109" s="221"/>
      <c r="LQ109" s="221"/>
      <c r="LR109" s="221"/>
      <c r="LS109" s="221"/>
      <c r="LT109" s="221"/>
      <c r="LU109" s="221"/>
      <c r="LV109" s="221"/>
      <c r="LW109" s="221"/>
      <c r="LX109" s="221"/>
      <c r="LY109" s="221"/>
      <c r="LZ109" s="221"/>
      <c r="MA109" s="221"/>
      <c r="MB109" s="221"/>
      <c r="MC109" s="221"/>
      <c r="MD109" s="221"/>
      <c r="ME109" s="221"/>
      <c r="MF109" s="221"/>
      <c r="MG109" s="221"/>
      <c r="MH109" s="221"/>
      <c r="MI109" s="221"/>
      <c r="MJ109" s="221"/>
      <c r="MK109" s="221"/>
      <c r="ML109" s="221"/>
      <c r="MM109" s="221"/>
      <c r="MN109" s="221"/>
      <c r="MO109" s="221"/>
      <c r="MP109" s="221"/>
      <c r="MQ109" s="221"/>
      <c r="MR109" s="221"/>
      <c r="MS109" s="221"/>
      <c r="MT109" s="221"/>
      <c r="MU109" s="221"/>
      <c r="MV109" s="221"/>
      <c r="MW109" s="221"/>
      <c r="MX109" s="221"/>
      <c r="MY109" s="221"/>
      <c r="MZ109" s="221"/>
      <c r="NA109" s="221"/>
      <c r="NB109" s="221"/>
      <c r="NC109" s="221"/>
      <c r="ND109" s="221"/>
      <c r="NE109" s="221"/>
      <c r="NF109" s="221"/>
      <c r="NG109" s="221"/>
      <c r="NH109" s="221"/>
      <c r="NI109" s="221"/>
      <c r="NJ109" s="221"/>
      <c r="NK109" s="221"/>
      <c r="NL109" s="221"/>
      <c r="NM109" s="221"/>
      <c r="NN109" s="221"/>
      <c r="NO109" s="221"/>
      <c r="NP109" s="221"/>
      <c r="NQ109" s="221"/>
      <c r="NR109" s="221"/>
      <c r="NS109" s="221"/>
      <c r="NT109" s="221"/>
      <c r="NU109" s="221"/>
      <c r="NV109" s="221"/>
      <c r="NW109" s="221"/>
      <c r="NX109" s="221"/>
      <c r="NY109" s="221"/>
      <c r="NZ109" s="221"/>
      <c r="OA109" s="221"/>
      <c r="OB109" s="221"/>
      <c r="OC109" s="221"/>
      <c r="OD109" s="221"/>
      <c r="OE109" s="221"/>
      <c r="OF109" s="221"/>
      <c r="OG109" s="221"/>
      <c r="OH109" s="221"/>
      <c r="OI109" s="221"/>
      <c r="OJ109" s="221"/>
      <c r="OK109" s="221"/>
      <c r="OL109" s="221"/>
      <c r="OM109" s="221"/>
      <c r="ON109" s="221"/>
      <c r="OO109" s="221"/>
      <c r="OP109" s="221"/>
      <c r="OQ109" s="221"/>
      <c r="OR109" s="221"/>
      <c r="OS109" s="221"/>
      <c r="OT109" s="221"/>
      <c r="OU109" s="221"/>
      <c r="OV109" s="221"/>
      <c r="OW109" s="221"/>
      <c r="OX109" s="221"/>
      <c r="OY109" s="221"/>
      <c r="OZ109" s="221"/>
      <c r="PA109" s="221"/>
      <c r="PB109" s="221"/>
      <c r="PC109" s="221"/>
      <c r="PD109" s="221"/>
      <c r="PE109" s="221"/>
      <c r="PF109" s="221"/>
      <c r="PG109" s="221"/>
      <c r="PH109" s="221"/>
      <c r="PI109" s="221"/>
      <c r="PJ109" s="221"/>
      <c r="PK109" s="221"/>
      <c r="PL109" s="221"/>
      <c r="PM109" s="221"/>
      <c r="PN109" s="221"/>
      <c r="PO109" s="221"/>
      <c r="PP109" s="221"/>
      <c r="PQ109" s="221"/>
      <c r="PR109" s="221"/>
      <c r="PS109" s="221"/>
      <c r="PT109" s="221"/>
      <c r="PU109" s="221"/>
      <c r="PV109" s="221"/>
      <c r="PW109" s="221"/>
      <c r="PX109" s="221"/>
      <c r="PY109" s="221"/>
      <c r="PZ109" s="221"/>
      <c r="QA109" s="221"/>
      <c r="QB109" s="221"/>
      <c r="QC109" s="221"/>
      <c r="QD109" s="221"/>
      <c r="QE109" s="221"/>
      <c r="QF109" s="221"/>
      <c r="QG109" s="221"/>
      <c r="QH109" s="221"/>
      <c r="QI109" s="221"/>
      <c r="QJ109" s="221"/>
      <c r="QK109" s="221"/>
      <c r="QL109" s="221"/>
      <c r="QM109" s="221"/>
      <c r="QN109" s="221"/>
      <c r="QO109" s="221"/>
      <c r="QP109" s="221"/>
      <c r="QQ109" s="221"/>
      <c r="QR109" s="221"/>
      <c r="QS109" s="221"/>
      <c r="QT109" s="221"/>
      <c r="QU109" s="221"/>
      <c r="QV109" s="221"/>
      <c r="QW109" s="221"/>
      <c r="QX109" s="221"/>
      <c r="QY109" s="221"/>
      <c r="QZ109" s="221"/>
      <c r="RA109" s="221"/>
      <c r="RB109" s="221"/>
      <c r="RC109" s="221"/>
      <c r="RD109" s="221"/>
      <c r="RE109" s="221"/>
      <c r="RF109" s="221"/>
      <c r="RG109" s="221"/>
      <c r="RH109" s="221"/>
      <c r="RI109" s="221"/>
      <c r="RJ109" s="221"/>
      <c r="RK109" s="221"/>
      <c r="RL109" s="221"/>
      <c r="RM109" s="221"/>
      <c r="RN109" s="221"/>
      <c r="RO109" s="221"/>
      <c r="RP109" s="221"/>
      <c r="RQ109" s="221"/>
      <c r="RR109" s="221"/>
      <c r="RS109" s="221"/>
      <c r="RT109" s="221"/>
      <c r="RU109" s="221"/>
      <c r="RV109" s="221"/>
      <c r="RW109" s="221"/>
      <c r="RX109" s="221"/>
      <c r="RY109" s="221"/>
      <c r="RZ109" s="221"/>
      <c r="SA109" s="221"/>
      <c r="SB109" s="221"/>
      <c r="SC109" s="221"/>
      <c r="SD109" s="221"/>
      <c r="SE109" s="221"/>
      <c r="SF109" s="221"/>
      <c r="SG109" s="221"/>
      <c r="SH109" s="221"/>
      <c r="SI109" s="221"/>
      <c r="SJ109" s="221"/>
      <c r="SK109" s="221"/>
      <c r="SL109" s="221"/>
      <c r="SM109" s="221"/>
      <c r="SN109" s="221"/>
      <c r="SO109" s="221"/>
      <c r="SP109" s="221"/>
      <c r="SQ109" s="221"/>
      <c r="SR109" s="221"/>
      <c r="SS109" s="221"/>
      <c r="ST109" s="221"/>
      <c r="SU109" s="221"/>
      <c r="SV109" s="221"/>
      <c r="SW109" s="221"/>
      <c r="SX109" s="221"/>
      <c r="SY109" s="221"/>
      <c r="SZ109" s="221"/>
      <c r="TA109" s="221"/>
      <c r="TB109" s="221"/>
      <c r="TC109" s="221"/>
      <c r="TD109" s="221"/>
      <c r="TE109" s="221"/>
      <c r="TF109" s="221"/>
      <c r="TG109" s="221"/>
      <c r="TH109" s="221"/>
      <c r="TI109" s="221"/>
      <c r="TJ109" s="221"/>
      <c r="TK109" s="221"/>
      <c r="TL109" s="221"/>
      <c r="TM109" s="221"/>
      <c r="TN109" s="221"/>
      <c r="TO109" s="221"/>
      <c r="TP109" s="221"/>
      <c r="TQ109" s="221"/>
      <c r="TR109" s="221"/>
      <c r="TS109" s="221"/>
      <c r="TT109" s="221"/>
      <c r="TU109" s="221"/>
      <c r="TV109" s="221"/>
      <c r="TW109" s="221"/>
      <c r="TX109" s="221"/>
      <c r="TY109" s="221"/>
      <c r="TZ109" s="221"/>
      <c r="UA109" s="221"/>
      <c r="UB109" s="221"/>
      <c r="UC109" s="221"/>
      <c r="UD109" s="221"/>
      <c r="UE109" s="221"/>
      <c r="UF109" s="221"/>
      <c r="UG109" s="221"/>
      <c r="UH109" s="221"/>
      <c r="UI109" s="221"/>
      <c r="UJ109" s="221"/>
      <c r="UK109" s="221"/>
      <c r="UL109" s="221"/>
      <c r="UM109" s="221"/>
      <c r="UN109" s="221"/>
      <c r="UO109" s="221"/>
      <c r="UP109" s="221"/>
      <c r="UQ109" s="221"/>
      <c r="UR109" s="221"/>
      <c r="US109" s="221"/>
      <c r="UT109" s="221"/>
      <c r="UU109" s="221"/>
      <c r="UV109" s="221"/>
      <c r="UW109" s="221"/>
      <c r="UX109" s="221"/>
      <c r="UY109" s="221"/>
      <c r="UZ109" s="221"/>
      <c r="VA109" s="221"/>
      <c r="VB109" s="221"/>
      <c r="VC109" s="221"/>
      <c r="VD109" s="221"/>
      <c r="VE109" s="221"/>
      <c r="VF109" s="221"/>
      <c r="VG109" s="221"/>
      <c r="VH109" s="221"/>
      <c r="VI109" s="221"/>
      <c r="VJ109" s="221"/>
      <c r="VK109" s="221"/>
      <c r="VL109" s="221"/>
      <c r="VM109" s="221"/>
      <c r="VN109" s="221"/>
      <c r="VO109" s="221"/>
      <c r="VP109" s="221"/>
      <c r="VQ109" s="221"/>
      <c r="VR109" s="221"/>
      <c r="VS109" s="221"/>
      <c r="VT109" s="221"/>
      <c r="VU109" s="221"/>
      <c r="VV109" s="221"/>
      <c r="VW109" s="221"/>
      <c r="VX109" s="221"/>
      <c r="VY109" s="221"/>
      <c r="VZ109" s="221"/>
      <c r="WA109" s="221"/>
      <c r="WB109" s="221"/>
      <c r="WC109" s="221"/>
      <c r="WD109" s="221"/>
      <c r="WE109" s="221"/>
      <c r="WF109" s="221"/>
      <c r="WG109" s="221"/>
      <c r="WH109" s="221"/>
      <c r="WI109" s="221"/>
      <c r="WJ109" s="221"/>
      <c r="WK109" s="221"/>
      <c r="WL109" s="221"/>
      <c r="WM109" s="221"/>
      <c r="WN109" s="221"/>
      <c r="WO109" s="221"/>
      <c r="WP109" s="221"/>
      <c r="WQ109" s="221"/>
      <c r="WR109" s="221"/>
      <c r="WS109" s="221"/>
      <c r="WT109" s="221"/>
      <c r="WU109" s="221"/>
      <c r="WV109" s="221"/>
      <c r="WW109" s="221"/>
      <c r="WX109" s="221"/>
      <c r="WY109" s="221"/>
      <c r="WZ109" s="221"/>
      <c r="XA109" s="221"/>
      <c r="XB109" s="221"/>
      <c r="XC109" s="221"/>
      <c r="XD109" s="221"/>
      <c r="XE109" s="221"/>
      <c r="XF109" s="221"/>
      <c r="XG109" s="221"/>
      <c r="XH109" s="221"/>
      <c r="XI109" s="221"/>
      <c r="XJ109" s="221"/>
      <c r="XK109" s="221"/>
      <c r="XL109" s="221"/>
      <c r="XM109" s="221"/>
      <c r="XN109" s="221"/>
      <c r="XO109" s="221"/>
      <c r="XP109" s="221"/>
      <c r="XQ109" s="221"/>
      <c r="XR109" s="221"/>
      <c r="XS109" s="221"/>
      <c r="XT109" s="221"/>
      <c r="XU109" s="221"/>
      <c r="XV109" s="221"/>
      <c r="XW109" s="221"/>
      <c r="XX109" s="221"/>
      <c r="XY109" s="221"/>
      <c r="XZ109" s="221"/>
      <c r="YA109" s="221"/>
      <c r="YB109" s="221"/>
      <c r="YC109" s="221"/>
      <c r="YD109" s="221"/>
      <c r="YE109" s="221"/>
      <c r="YF109" s="221"/>
      <c r="YG109" s="221"/>
      <c r="YH109" s="221"/>
      <c r="YI109" s="221"/>
      <c r="YJ109" s="221"/>
      <c r="YK109" s="221"/>
      <c r="YL109" s="221"/>
      <c r="YM109" s="221"/>
      <c r="YN109" s="221"/>
      <c r="YO109" s="221"/>
      <c r="YP109" s="221"/>
      <c r="YQ109" s="221"/>
      <c r="YR109" s="221"/>
      <c r="YS109" s="221"/>
      <c r="YT109" s="221"/>
      <c r="YU109" s="221"/>
      <c r="YV109" s="221"/>
      <c r="YW109" s="221"/>
      <c r="YX109" s="221"/>
      <c r="YY109" s="221"/>
      <c r="YZ109" s="221"/>
      <c r="ZA109" s="221"/>
      <c r="ZB109" s="221"/>
      <c r="ZC109" s="221"/>
      <c r="ZD109" s="221"/>
      <c r="ZE109" s="221"/>
      <c r="ZF109" s="221"/>
      <c r="ZG109" s="221"/>
      <c r="ZH109" s="221"/>
      <c r="ZI109" s="221"/>
      <c r="ZJ109" s="221"/>
      <c r="ZK109" s="221"/>
      <c r="ZL109" s="221"/>
      <c r="ZM109" s="221"/>
      <c r="ZN109" s="221"/>
      <c r="ZO109" s="221"/>
      <c r="ZP109" s="221"/>
      <c r="ZQ109" s="221"/>
      <c r="ZR109" s="221"/>
      <c r="ZS109" s="221"/>
      <c r="ZT109" s="221"/>
      <c r="ZU109" s="221"/>
      <c r="ZV109" s="221"/>
      <c r="ZW109" s="221"/>
      <c r="ZX109" s="221"/>
      <c r="ZY109" s="221"/>
      <c r="ZZ109" s="221"/>
      <c r="AAA109" s="221"/>
      <c r="AAB109" s="221"/>
      <c r="AAC109" s="221"/>
      <c r="AAD109" s="221"/>
      <c r="AAE109" s="221"/>
      <c r="AAF109" s="221"/>
      <c r="AAG109" s="221"/>
      <c r="AAH109" s="221"/>
      <c r="AAI109" s="221"/>
      <c r="AAJ109" s="221"/>
      <c r="AAK109" s="221"/>
      <c r="AAL109" s="221"/>
      <c r="AAM109" s="221"/>
      <c r="AAN109" s="221"/>
      <c r="AAO109" s="221"/>
      <c r="AAP109" s="221"/>
      <c r="AAQ109" s="221"/>
      <c r="AAR109" s="221"/>
      <c r="AAS109" s="221"/>
      <c r="AAT109" s="221"/>
      <c r="AAU109" s="221"/>
      <c r="AAV109" s="221"/>
      <c r="AAW109" s="221"/>
      <c r="AAX109" s="221"/>
      <c r="AAY109" s="221"/>
      <c r="AAZ109" s="221"/>
      <c r="ABA109" s="221"/>
      <c r="ABB109" s="221"/>
      <c r="ABC109" s="221"/>
      <c r="ABD109" s="221"/>
      <c r="ABE109" s="221"/>
      <c r="ABF109" s="221"/>
      <c r="ABG109" s="221"/>
      <c r="ABH109" s="221"/>
      <c r="ABI109" s="221"/>
      <c r="ABJ109" s="221"/>
      <c r="ABK109" s="221"/>
      <c r="ABL109" s="221"/>
      <c r="ABM109" s="221"/>
      <c r="ABN109" s="221"/>
      <c r="ABO109" s="221"/>
      <c r="ABP109" s="221"/>
      <c r="ABQ109" s="221"/>
      <c r="ABR109" s="221"/>
      <c r="ABS109" s="221"/>
      <c r="ABT109" s="221"/>
      <c r="ABU109" s="221"/>
      <c r="ABV109" s="221"/>
      <c r="ABW109" s="221"/>
      <c r="ABX109" s="221"/>
      <c r="ABY109" s="221"/>
      <c r="ABZ109" s="221"/>
      <c r="ACA109" s="221"/>
      <c r="ACB109" s="221"/>
      <c r="ACC109" s="221"/>
      <c r="ACD109" s="221"/>
      <c r="ACE109" s="221"/>
      <c r="ACF109" s="221"/>
      <c r="ACG109" s="221"/>
      <c r="ACH109" s="221"/>
      <c r="ACI109" s="221"/>
      <c r="ACJ109" s="221"/>
      <c r="ACK109" s="221"/>
      <c r="ACL109" s="221"/>
      <c r="ACM109" s="221"/>
      <c r="ACN109" s="221"/>
      <c r="ACO109" s="221"/>
      <c r="ACP109" s="221"/>
      <c r="ACQ109" s="221"/>
      <c r="ACR109" s="221"/>
      <c r="ACS109" s="221"/>
      <c r="ACT109" s="221"/>
      <c r="ACU109" s="221"/>
      <c r="ACV109" s="221"/>
      <c r="ACW109" s="221"/>
      <c r="ACX109" s="221"/>
      <c r="ACY109" s="221"/>
      <c r="ACZ109" s="221"/>
      <c r="ADA109" s="221"/>
      <c r="ADB109" s="221"/>
      <c r="ADC109" s="221"/>
      <c r="ADD109" s="221"/>
      <c r="ADE109" s="221"/>
      <c r="ADF109" s="221"/>
      <c r="ADG109" s="221"/>
      <c r="ADH109" s="221"/>
      <c r="ADI109" s="221"/>
      <c r="ADJ109" s="221"/>
      <c r="ADK109" s="221"/>
      <c r="ADL109" s="221"/>
      <c r="ADM109" s="221"/>
      <c r="ADN109" s="221"/>
      <c r="ADO109" s="221"/>
      <c r="ADP109" s="221"/>
      <c r="ADQ109" s="221"/>
      <c r="ADR109" s="221"/>
      <c r="ADS109" s="221"/>
      <c r="ADT109" s="221"/>
      <c r="ADU109" s="221"/>
      <c r="ADV109" s="221"/>
      <c r="ADW109" s="221"/>
      <c r="ADX109" s="221"/>
      <c r="ADY109" s="221"/>
      <c r="ADZ109" s="221"/>
      <c r="AEA109" s="221"/>
      <c r="AEB109" s="221"/>
      <c r="AEC109" s="221"/>
      <c r="AED109" s="221"/>
      <c r="AEE109" s="221"/>
      <c r="AEF109" s="221"/>
      <c r="AEG109" s="221"/>
      <c r="AEH109" s="221"/>
      <c r="AEI109" s="221"/>
      <c r="AEJ109" s="221"/>
      <c r="AEK109" s="221"/>
      <c r="AEL109" s="221"/>
      <c r="AEM109" s="221"/>
      <c r="AEN109" s="221"/>
      <c r="AEO109" s="221"/>
      <c r="AEP109" s="221"/>
      <c r="AEQ109" s="221"/>
      <c r="AER109" s="221"/>
      <c r="AES109" s="221"/>
      <c r="AET109" s="221"/>
      <c r="AEU109" s="221"/>
      <c r="AEV109" s="221"/>
      <c r="AEW109" s="221"/>
      <c r="AEX109" s="221"/>
      <c r="AEY109" s="221"/>
      <c r="AEZ109" s="221"/>
      <c r="AFA109" s="221"/>
      <c r="AFB109" s="221"/>
      <c r="AFC109" s="221"/>
      <c r="AFD109" s="221"/>
      <c r="AFE109" s="221"/>
      <c r="AFF109" s="221"/>
      <c r="AFG109" s="221"/>
      <c r="AFH109" s="221"/>
      <c r="AFI109" s="221"/>
      <c r="AFJ109" s="221"/>
      <c r="AFK109" s="221"/>
      <c r="AFL109" s="221"/>
      <c r="AFM109" s="221"/>
      <c r="AFN109" s="221"/>
      <c r="AFO109" s="221"/>
      <c r="AFP109" s="221"/>
      <c r="AFQ109" s="221"/>
      <c r="AFR109" s="221"/>
      <c r="AFS109" s="221"/>
      <c r="AFT109" s="221"/>
      <c r="AFU109" s="221"/>
      <c r="AFV109" s="221"/>
      <c r="AFW109" s="221"/>
      <c r="AFX109" s="221"/>
      <c r="AFY109" s="221"/>
      <c r="AFZ109" s="221"/>
      <c r="AGA109" s="221"/>
      <c r="AGB109" s="221"/>
      <c r="AGC109" s="221"/>
      <c r="AGD109" s="221"/>
      <c r="AGE109" s="221"/>
      <c r="AGF109" s="221"/>
      <c r="AGG109" s="221"/>
      <c r="AGH109" s="221"/>
      <c r="AGI109" s="221"/>
      <c r="AGJ109" s="221"/>
      <c r="AGK109" s="221"/>
      <c r="AGL109" s="221"/>
      <c r="AGM109" s="221"/>
      <c r="AGN109" s="221"/>
      <c r="AGO109" s="221"/>
      <c r="AGP109" s="221"/>
      <c r="AGQ109" s="221"/>
      <c r="AGR109" s="221"/>
      <c r="AGS109" s="221"/>
      <c r="AGT109" s="221"/>
      <c r="AGU109" s="221"/>
      <c r="AGV109" s="221"/>
      <c r="AGW109" s="221"/>
      <c r="AGX109" s="221"/>
      <c r="AGY109" s="221"/>
      <c r="AGZ109" s="221"/>
      <c r="AHA109" s="221"/>
      <c r="AHB109" s="221"/>
      <c r="AHC109" s="221"/>
      <c r="AHD109" s="221"/>
      <c r="AHE109" s="221"/>
      <c r="AHF109" s="221"/>
      <c r="AHG109" s="221"/>
      <c r="AHH109" s="221"/>
      <c r="AHI109" s="221"/>
      <c r="AHJ109" s="221"/>
      <c r="AHK109" s="221"/>
      <c r="AHL109" s="221"/>
      <c r="AHM109" s="221"/>
      <c r="AHN109" s="221"/>
      <c r="AHO109" s="221"/>
      <c r="AHP109" s="221"/>
      <c r="AHQ109" s="221"/>
      <c r="AHR109" s="221"/>
      <c r="AHS109" s="221"/>
      <c r="AHT109" s="221"/>
      <c r="AHU109" s="221"/>
      <c r="AHV109" s="221"/>
      <c r="AHW109" s="221"/>
      <c r="AHX109" s="221"/>
      <c r="AHY109" s="221"/>
      <c r="AHZ109" s="221"/>
      <c r="AIA109" s="221"/>
      <c r="AIB109" s="221"/>
      <c r="AIC109" s="221"/>
      <c r="AID109" s="221"/>
      <c r="AIE109" s="221"/>
      <c r="AIF109" s="221"/>
      <c r="AIG109" s="221"/>
      <c r="AIH109" s="221"/>
      <c r="AII109" s="221"/>
      <c r="AIJ109" s="221"/>
      <c r="AIK109" s="221"/>
      <c r="AIL109" s="221"/>
      <c r="AIM109" s="221"/>
      <c r="AIN109" s="221"/>
      <c r="AIO109" s="221"/>
      <c r="AIP109" s="221"/>
      <c r="AIQ109" s="221"/>
      <c r="AIR109" s="221"/>
      <c r="AIS109" s="221"/>
      <c r="AIT109" s="221"/>
      <c r="AIU109" s="221"/>
      <c r="AIV109" s="221"/>
      <c r="AIW109" s="221"/>
      <c r="AIX109" s="221"/>
      <c r="AIY109" s="221"/>
      <c r="AIZ109" s="221"/>
      <c r="AJA109" s="221"/>
      <c r="AJB109" s="221"/>
      <c r="AJC109" s="221"/>
      <c r="AJD109" s="221"/>
      <c r="AJE109" s="221"/>
      <c r="AJF109" s="221"/>
      <c r="AJG109" s="221"/>
      <c r="AJH109" s="221"/>
      <c r="AJI109" s="221"/>
      <c r="AJJ109" s="221"/>
      <c r="AJK109" s="221"/>
      <c r="AJL109" s="221"/>
      <c r="AJM109" s="221"/>
      <c r="AJN109" s="221"/>
      <c r="AJO109" s="221"/>
      <c r="AJP109" s="221"/>
      <c r="AJQ109" s="221"/>
      <c r="AJR109" s="221"/>
      <c r="AJS109" s="221"/>
      <c r="AJT109" s="221"/>
      <c r="AJU109" s="221"/>
      <c r="AJV109" s="221"/>
      <c r="AJW109" s="221"/>
      <c r="AJX109" s="221"/>
      <c r="AJY109" s="221"/>
      <c r="AJZ109" s="221"/>
      <c r="AKA109" s="221"/>
      <c r="AKB109" s="221"/>
      <c r="AKC109" s="221"/>
      <c r="AKD109" s="221"/>
      <c r="AKE109" s="221"/>
      <c r="AKF109" s="221"/>
      <c r="AKG109" s="221"/>
      <c r="AKH109" s="221"/>
      <c r="AKI109" s="221"/>
      <c r="AKJ109" s="221"/>
      <c r="AKK109" s="221"/>
      <c r="AKL109" s="221"/>
      <c r="AKM109" s="221"/>
      <c r="AKN109" s="221"/>
      <c r="AKO109" s="221"/>
      <c r="AKP109" s="221"/>
      <c r="AKQ109" s="221"/>
      <c r="AKR109" s="221"/>
      <c r="AKS109" s="221"/>
      <c r="AKT109" s="221"/>
      <c r="AKU109" s="221"/>
      <c r="AKV109" s="221"/>
      <c r="AKW109" s="221"/>
      <c r="AKX109" s="221"/>
      <c r="AKY109" s="221"/>
      <c r="AKZ109" s="221"/>
      <c r="ALA109" s="221"/>
      <c r="ALB109" s="221"/>
      <c r="ALC109" s="221"/>
      <c r="ALD109" s="221"/>
      <c r="ALE109" s="221"/>
      <c r="ALF109" s="221"/>
      <c r="ALG109" s="221"/>
      <c r="ALH109" s="221"/>
      <c r="ALI109" s="221"/>
      <c r="ALJ109" s="221"/>
      <c r="ALK109" s="221"/>
      <c r="ALL109" s="221"/>
      <c r="ALM109" s="221"/>
      <c r="ALN109" s="221"/>
      <c r="ALO109" s="221"/>
      <c r="ALP109" s="221"/>
      <c r="ALQ109" s="221"/>
      <c r="ALR109" s="221"/>
      <c r="ALS109" s="221"/>
      <c r="ALT109" s="221"/>
      <c r="ALU109" s="221"/>
      <c r="ALV109" s="221"/>
      <c r="ALW109" s="221"/>
      <c r="ALX109" s="221"/>
      <c r="ALY109" s="221"/>
      <c r="ALZ109" s="221"/>
      <c r="AMA109" s="221"/>
      <c r="AMB109" s="221"/>
      <c r="AMC109" s="221"/>
      <c r="AMD109" s="221"/>
      <c r="AME109" s="221"/>
      <c r="AMF109" s="221"/>
      <c r="AMG109" s="221"/>
      <c r="AMH109" s="221"/>
      <c r="AMI109" s="221"/>
      <c r="AMJ109" s="221"/>
      <c r="AMK109" s="221"/>
    </row>
    <row r="110" spans="1:1025" s="225" customFormat="1" x14ac:dyDescent="0.25">
      <c r="A110" s="221" t="s">
        <v>43</v>
      </c>
      <c r="B110" s="221" t="s">
        <v>48</v>
      </c>
      <c r="C110" s="241" t="str">
        <f>'common foods'!$D$18</f>
        <v>02013</v>
      </c>
      <c r="D110" s="227">
        <v>93.89</v>
      </c>
      <c r="E110" s="227">
        <v>0.2</v>
      </c>
      <c r="F110" s="227">
        <v>4.1000000000000002E-2</v>
      </c>
      <c r="G110" s="227">
        <v>3.9</v>
      </c>
      <c r="H110" s="227">
        <v>3.9</v>
      </c>
      <c r="I110" s="227">
        <v>1.8</v>
      </c>
      <c r="J110" s="227">
        <v>1.19</v>
      </c>
      <c r="K110" s="227">
        <v>7.3</v>
      </c>
      <c r="L110" s="221" t="s">
        <v>433</v>
      </c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  <c r="BI110" s="221"/>
      <c r="BJ110" s="221"/>
      <c r="BK110" s="221"/>
      <c r="BL110" s="221"/>
      <c r="BM110" s="221"/>
      <c r="BN110" s="221"/>
      <c r="BO110" s="221"/>
      <c r="BP110" s="221"/>
      <c r="BQ110" s="221"/>
      <c r="BR110" s="221"/>
      <c r="BS110" s="221"/>
      <c r="BT110" s="221"/>
      <c r="BU110" s="221"/>
      <c r="BV110" s="221"/>
      <c r="BW110" s="221"/>
      <c r="BX110" s="221"/>
      <c r="BY110" s="221"/>
      <c r="BZ110" s="221"/>
      <c r="CA110" s="221"/>
      <c r="CB110" s="221"/>
      <c r="CC110" s="221"/>
      <c r="CD110" s="221"/>
      <c r="CE110" s="221"/>
      <c r="CF110" s="221"/>
      <c r="CG110" s="221"/>
      <c r="CH110" s="221"/>
      <c r="CI110" s="221"/>
      <c r="CJ110" s="221"/>
      <c r="CK110" s="221"/>
      <c r="CL110" s="221"/>
      <c r="CM110" s="221"/>
      <c r="CN110" s="221"/>
      <c r="CO110" s="221"/>
      <c r="CP110" s="221"/>
      <c r="CQ110" s="221"/>
      <c r="CR110" s="221"/>
      <c r="CS110" s="221"/>
      <c r="CT110" s="221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221"/>
      <c r="DE110" s="221"/>
      <c r="DF110" s="221"/>
      <c r="DG110" s="221"/>
      <c r="DH110" s="221"/>
      <c r="DI110" s="221"/>
      <c r="DJ110" s="221"/>
      <c r="DK110" s="221"/>
      <c r="DL110" s="221"/>
      <c r="DM110" s="221"/>
      <c r="DN110" s="221"/>
      <c r="DO110" s="221"/>
      <c r="DP110" s="221"/>
      <c r="DQ110" s="221"/>
      <c r="DR110" s="221"/>
      <c r="DS110" s="221"/>
      <c r="DT110" s="221"/>
      <c r="DU110" s="221"/>
      <c r="DV110" s="221"/>
      <c r="DW110" s="221"/>
      <c r="DX110" s="221"/>
      <c r="DY110" s="221"/>
      <c r="DZ110" s="221"/>
      <c r="EA110" s="221"/>
      <c r="EB110" s="221"/>
      <c r="EC110" s="221"/>
      <c r="ED110" s="221"/>
      <c r="EE110" s="221"/>
      <c r="EF110" s="221"/>
      <c r="EG110" s="221"/>
      <c r="EH110" s="221"/>
      <c r="EI110" s="221"/>
      <c r="EJ110" s="221"/>
      <c r="EK110" s="221"/>
      <c r="EL110" s="221"/>
      <c r="EM110" s="221"/>
      <c r="EN110" s="221"/>
      <c r="EO110" s="221"/>
      <c r="EP110" s="221"/>
      <c r="EQ110" s="221"/>
      <c r="ER110" s="221"/>
      <c r="ES110" s="221"/>
      <c r="ET110" s="221"/>
      <c r="EU110" s="221"/>
      <c r="EV110" s="221"/>
      <c r="EW110" s="221"/>
      <c r="EX110" s="221"/>
      <c r="EY110" s="221"/>
      <c r="EZ110" s="221"/>
      <c r="FA110" s="221"/>
      <c r="FB110" s="221"/>
      <c r="FC110" s="221"/>
      <c r="FD110" s="221"/>
      <c r="FE110" s="221"/>
      <c r="FF110" s="221"/>
      <c r="FG110" s="221"/>
      <c r="FH110" s="221"/>
      <c r="FI110" s="221"/>
      <c r="FJ110" s="221"/>
      <c r="FK110" s="221"/>
      <c r="FL110" s="221"/>
      <c r="FM110" s="221"/>
      <c r="FN110" s="221"/>
      <c r="FO110" s="221"/>
      <c r="FP110" s="221"/>
      <c r="FQ110" s="221"/>
      <c r="FR110" s="221"/>
      <c r="FS110" s="221"/>
      <c r="FT110" s="221"/>
      <c r="FU110" s="221"/>
      <c r="FV110" s="221"/>
      <c r="FW110" s="221"/>
      <c r="FX110" s="221"/>
      <c r="FY110" s="221"/>
      <c r="FZ110" s="221"/>
      <c r="GA110" s="221"/>
      <c r="GB110" s="221"/>
      <c r="GC110" s="221"/>
      <c r="GD110" s="221"/>
      <c r="GE110" s="221"/>
      <c r="GF110" s="221"/>
      <c r="GG110" s="221"/>
      <c r="GH110" s="221"/>
      <c r="GI110" s="221"/>
      <c r="GJ110" s="221"/>
      <c r="GK110" s="221"/>
      <c r="GL110" s="221"/>
      <c r="GM110" s="221"/>
      <c r="GN110" s="221"/>
      <c r="GO110" s="221"/>
      <c r="GP110" s="221"/>
      <c r="GQ110" s="221"/>
      <c r="GR110" s="221"/>
      <c r="GS110" s="221"/>
      <c r="GT110" s="221"/>
      <c r="GU110" s="221"/>
      <c r="GV110" s="221"/>
      <c r="GW110" s="221"/>
      <c r="GX110" s="221"/>
      <c r="GY110" s="221"/>
      <c r="GZ110" s="221"/>
      <c r="HA110" s="221"/>
      <c r="HB110" s="221"/>
      <c r="HC110" s="221"/>
      <c r="HD110" s="221"/>
      <c r="HE110" s="221"/>
      <c r="HF110" s="221"/>
      <c r="HG110" s="221"/>
      <c r="HH110" s="221"/>
      <c r="HI110" s="221"/>
      <c r="HJ110" s="221"/>
      <c r="HK110" s="221"/>
      <c r="HL110" s="221"/>
      <c r="HM110" s="221"/>
      <c r="HN110" s="221"/>
      <c r="HO110" s="221"/>
      <c r="HP110" s="221"/>
      <c r="HQ110" s="221"/>
      <c r="HR110" s="221"/>
      <c r="HS110" s="221"/>
      <c r="HT110" s="221"/>
      <c r="HU110" s="221"/>
      <c r="HV110" s="221"/>
      <c r="HW110" s="221"/>
      <c r="HX110" s="221"/>
      <c r="HY110" s="221"/>
      <c r="HZ110" s="221"/>
      <c r="IA110" s="221"/>
      <c r="IB110" s="221"/>
      <c r="IC110" s="221"/>
      <c r="ID110" s="221"/>
      <c r="IE110" s="221"/>
      <c r="IF110" s="221"/>
      <c r="IG110" s="221"/>
      <c r="IH110" s="221"/>
      <c r="II110" s="221"/>
      <c r="IJ110" s="221"/>
      <c r="IK110" s="221"/>
      <c r="IL110" s="221"/>
      <c r="IM110" s="221"/>
      <c r="IN110" s="221"/>
      <c r="IO110" s="221"/>
      <c r="IP110" s="221"/>
      <c r="IQ110" s="221"/>
      <c r="IR110" s="221"/>
      <c r="IS110" s="221"/>
      <c r="IT110" s="221"/>
      <c r="IU110" s="221"/>
      <c r="IV110" s="221"/>
      <c r="IW110" s="221"/>
      <c r="IX110" s="221"/>
      <c r="IY110" s="221"/>
      <c r="IZ110" s="221"/>
      <c r="JA110" s="221"/>
      <c r="JB110" s="221"/>
      <c r="JC110" s="221"/>
      <c r="JD110" s="221"/>
      <c r="JE110" s="221"/>
      <c r="JF110" s="221"/>
      <c r="JG110" s="221"/>
      <c r="JH110" s="221"/>
      <c r="JI110" s="221"/>
      <c r="JJ110" s="221"/>
      <c r="JK110" s="221"/>
      <c r="JL110" s="221"/>
      <c r="JM110" s="221"/>
      <c r="JN110" s="221"/>
      <c r="JO110" s="221"/>
      <c r="JP110" s="221"/>
      <c r="JQ110" s="221"/>
      <c r="JR110" s="221"/>
      <c r="JS110" s="221"/>
      <c r="JT110" s="221"/>
      <c r="JU110" s="221"/>
      <c r="JV110" s="221"/>
      <c r="JW110" s="221"/>
      <c r="JX110" s="221"/>
      <c r="JY110" s="221"/>
      <c r="JZ110" s="221"/>
      <c r="KA110" s="221"/>
      <c r="KB110" s="221"/>
      <c r="KC110" s="221"/>
      <c r="KD110" s="221"/>
      <c r="KE110" s="221"/>
      <c r="KF110" s="221"/>
      <c r="KG110" s="221"/>
      <c r="KH110" s="221"/>
      <c r="KI110" s="221"/>
      <c r="KJ110" s="221"/>
      <c r="KK110" s="221"/>
      <c r="KL110" s="221"/>
      <c r="KM110" s="221"/>
      <c r="KN110" s="221"/>
      <c r="KO110" s="221"/>
      <c r="KP110" s="221"/>
      <c r="KQ110" s="221"/>
      <c r="KR110" s="221"/>
      <c r="KS110" s="221"/>
      <c r="KT110" s="221"/>
      <c r="KU110" s="221"/>
      <c r="KV110" s="221"/>
      <c r="KW110" s="221"/>
      <c r="KX110" s="221"/>
      <c r="KY110" s="221"/>
      <c r="KZ110" s="221"/>
      <c r="LA110" s="221"/>
      <c r="LB110" s="221"/>
      <c r="LC110" s="221"/>
      <c r="LD110" s="221"/>
      <c r="LE110" s="221"/>
      <c r="LF110" s="221"/>
      <c r="LG110" s="221"/>
      <c r="LH110" s="221"/>
      <c r="LI110" s="221"/>
      <c r="LJ110" s="221"/>
      <c r="LK110" s="221"/>
      <c r="LL110" s="221"/>
      <c r="LM110" s="221"/>
      <c r="LN110" s="221"/>
      <c r="LO110" s="221"/>
      <c r="LP110" s="221"/>
      <c r="LQ110" s="221"/>
      <c r="LR110" s="221"/>
      <c r="LS110" s="221"/>
      <c r="LT110" s="221"/>
      <c r="LU110" s="221"/>
      <c r="LV110" s="221"/>
      <c r="LW110" s="221"/>
      <c r="LX110" s="221"/>
      <c r="LY110" s="221"/>
      <c r="LZ110" s="221"/>
      <c r="MA110" s="221"/>
      <c r="MB110" s="221"/>
      <c r="MC110" s="221"/>
      <c r="MD110" s="221"/>
      <c r="ME110" s="221"/>
      <c r="MF110" s="221"/>
      <c r="MG110" s="221"/>
      <c r="MH110" s="221"/>
      <c r="MI110" s="221"/>
      <c r="MJ110" s="221"/>
      <c r="MK110" s="221"/>
      <c r="ML110" s="221"/>
      <c r="MM110" s="221"/>
      <c r="MN110" s="221"/>
      <c r="MO110" s="221"/>
      <c r="MP110" s="221"/>
      <c r="MQ110" s="221"/>
      <c r="MR110" s="221"/>
      <c r="MS110" s="221"/>
      <c r="MT110" s="221"/>
      <c r="MU110" s="221"/>
      <c r="MV110" s="221"/>
      <c r="MW110" s="221"/>
      <c r="MX110" s="221"/>
      <c r="MY110" s="221"/>
      <c r="MZ110" s="221"/>
      <c r="NA110" s="221"/>
      <c r="NB110" s="221"/>
      <c r="NC110" s="221"/>
      <c r="ND110" s="221"/>
      <c r="NE110" s="221"/>
      <c r="NF110" s="221"/>
      <c r="NG110" s="221"/>
      <c r="NH110" s="221"/>
      <c r="NI110" s="221"/>
      <c r="NJ110" s="221"/>
      <c r="NK110" s="221"/>
      <c r="NL110" s="221"/>
      <c r="NM110" s="221"/>
      <c r="NN110" s="221"/>
      <c r="NO110" s="221"/>
      <c r="NP110" s="221"/>
      <c r="NQ110" s="221"/>
      <c r="NR110" s="221"/>
      <c r="NS110" s="221"/>
      <c r="NT110" s="221"/>
      <c r="NU110" s="221"/>
      <c r="NV110" s="221"/>
      <c r="NW110" s="221"/>
      <c r="NX110" s="221"/>
      <c r="NY110" s="221"/>
      <c r="NZ110" s="221"/>
      <c r="OA110" s="221"/>
      <c r="OB110" s="221"/>
      <c r="OC110" s="221"/>
      <c r="OD110" s="221"/>
      <c r="OE110" s="221"/>
      <c r="OF110" s="221"/>
      <c r="OG110" s="221"/>
      <c r="OH110" s="221"/>
      <c r="OI110" s="221"/>
      <c r="OJ110" s="221"/>
      <c r="OK110" s="221"/>
      <c r="OL110" s="221"/>
      <c r="OM110" s="221"/>
      <c r="ON110" s="221"/>
      <c r="OO110" s="221"/>
      <c r="OP110" s="221"/>
      <c r="OQ110" s="221"/>
      <c r="OR110" s="221"/>
      <c r="OS110" s="221"/>
      <c r="OT110" s="221"/>
      <c r="OU110" s="221"/>
      <c r="OV110" s="221"/>
      <c r="OW110" s="221"/>
      <c r="OX110" s="221"/>
      <c r="OY110" s="221"/>
      <c r="OZ110" s="221"/>
      <c r="PA110" s="221"/>
      <c r="PB110" s="221"/>
      <c r="PC110" s="221"/>
      <c r="PD110" s="221"/>
      <c r="PE110" s="221"/>
      <c r="PF110" s="221"/>
      <c r="PG110" s="221"/>
      <c r="PH110" s="221"/>
      <c r="PI110" s="221"/>
      <c r="PJ110" s="221"/>
      <c r="PK110" s="221"/>
      <c r="PL110" s="221"/>
      <c r="PM110" s="221"/>
      <c r="PN110" s="221"/>
      <c r="PO110" s="221"/>
      <c r="PP110" s="221"/>
      <c r="PQ110" s="221"/>
      <c r="PR110" s="221"/>
      <c r="PS110" s="221"/>
      <c r="PT110" s="221"/>
      <c r="PU110" s="221"/>
      <c r="PV110" s="221"/>
      <c r="PW110" s="221"/>
      <c r="PX110" s="221"/>
      <c r="PY110" s="221"/>
      <c r="PZ110" s="221"/>
      <c r="QA110" s="221"/>
      <c r="QB110" s="221"/>
      <c r="QC110" s="221"/>
      <c r="QD110" s="221"/>
      <c r="QE110" s="221"/>
      <c r="QF110" s="221"/>
      <c r="QG110" s="221"/>
      <c r="QH110" s="221"/>
      <c r="QI110" s="221"/>
      <c r="QJ110" s="221"/>
      <c r="QK110" s="221"/>
      <c r="QL110" s="221"/>
      <c r="QM110" s="221"/>
      <c r="QN110" s="221"/>
      <c r="QO110" s="221"/>
      <c r="QP110" s="221"/>
      <c r="QQ110" s="221"/>
      <c r="QR110" s="221"/>
      <c r="QS110" s="221"/>
      <c r="QT110" s="221"/>
      <c r="QU110" s="221"/>
      <c r="QV110" s="221"/>
      <c r="QW110" s="221"/>
      <c r="QX110" s="221"/>
      <c r="QY110" s="221"/>
      <c r="QZ110" s="221"/>
      <c r="RA110" s="221"/>
      <c r="RB110" s="221"/>
      <c r="RC110" s="221"/>
      <c r="RD110" s="221"/>
      <c r="RE110" s="221"/>
      <c r="RF110" s="221"/>
      <c r="RG110" s="221"/>
      <c r="RH110" s="221"/>
      <c r="RI110" s="221"/>
      <c r="RJ110" s="221"/>
      <c r="RK110" s="221"/>
      <c r="RL110" s="221"/>
      <c r="RM110" s="221"/>
      <c r="RN110" s="221"/>
      <c r="RO110" s="221"/>
      <c r="RP110" s="221"/>
      <c r="RQ110" s="221"/>
      <c r="RR110" s="221"/>
      <c r="RS110" s="221"/>
      <c r="RT110" s="221"/>
      <c r="RU110" s="221"/>
      <c r="RV110" s="221"/>
      <c r="RW110" s="221"/>
      <c r="RX110" s="221"/>
      <c r="RY110" s="221"/>
      <c r="RZ110" s="221"/>
      <c r="SA110" s="221"/>
      <c r="SB110" s="221"/>
      <c r="SC110" s="221"/>
      <c r="SD110" s="221"/>
      <c r="SE110" s="221"/>
      <c r="SF110" s="221"/>
      <c r="SG110" s="221"/>
      <c r="SH110" s="221"/>
      <c r="SI110" s="221"/>
      <c r="SJ110" s="221"/>
      <c r="SK110" s="221"/>
      <c r="SL110" s="221"/>
      <c r="SM110" s="221"/>
      <c r="SN110" s="221"/>
      <c r="SO110" s="221"/>
      <c r="SP110" s="221"/>
      <c r="SQ110" s="221"/>
      <c r="SR110" s="221"/>
      <c r="SS110" s="221"/>
      <c r="ST110" s="221"/>
      <c r="SU110" s="221"/>
      <c r="SV110" s="221"/>
      <c r="SW110" s="221"/>
      <c r="SX110" s="221"/>
      <c r="SY110" s="221"/>
      <c r="SZ110" s="221"/>
      <c r="TA110" s="221"/>
      <c r="TB110" s="221"/>
      <c r="TC110" s="221"/>
      <c r="TD110" s="221"/>
      <c r="TE110" s="221"/>
      <c r="TF110" s="221"/>
      <c r="TG110" s="221"/>
      <c r="TH110" s="221"/>
      <c r="TI110" s="221"/>
      <c r="TJ110" s="221"/>
      <c r="TK110" s="221"/>
      <c r="TL110" s="221"/>
      <c r="TM110" s="221"/>
      <c r="TN110" s="221"/>
      <c r="TO110" s="221"/>
      <c r="TP110" s="221"/>
      <c r="TQ110" s="221"/>
      <c r="TR110" s="221"/>
      <c r="TS110" s="221"/>
      <c r="TT110" s="221"/>
      <c r="TU110" s="221"/>
      <c r="TV110" s="221"/>
      <c r="TW110" s="221"/>
      <c r="TX110" s="221"/>
      <c r="TY110" s="221"/>
      <c r="TZ110" s="221"/>
      <c r="UA110" s="221"/>
      <c r="UB110" s="221"/>
      <c r="UC110" s="221"/>
      <c r="UD110" s="221"/>
      <c r="UE110" s="221"/>
      <c r="UF110" s="221"/>
      <c r="UG110" s="221"/>
      <c r="UH110" s="221"/>
      <c r="UI110" s="221"/>
      <c r="UJ110" s="221"/>
      <c r="UK110" s="221"/>
      <c r="UL110" s="221"/>
      <c r="UM110" s="221"/>
      <c r="UN110" s="221"/>
      <c r="UO110" s="221"/>
      <c r="UP110" s="221"/>
      <c r="UQ110" s="221"/>
      <c r="UR110" s="221"/>
      <c r="US110" s="221"/>
      <c r="UT110" s="221"/>
      <c r="UU110" s="221"/>
      <c r="UV110" s="221"/>
      <c r="UW110" s="221"/>
      <c r="UX110" s="221"/>
      <c r="UY110" s="221"/>
      <c r="UZ110" s="221"/>
      <c r="VA110" s="221"/>
      <c r="VB110" s="221"/>
      <c r="VC110" s="221"/>
      <c r="VD110" s="221"/>
      <c r="VE110" s="221"/>
      <c r="VF110" s="221"/>
      <c r="VG110" s="221"/>
      <c r="VH110" s="221"/>
      <c r="VI110" s="221"/>
      <c r="VJ110" s="221"/>
      <c r="VK110" s="221"/>
      <c r="VL110" s="221"/>
      <c r="VM110" s="221"/>
      <c r="VN110" s="221"/>
      <c r="VO110" s="221"/>
      <c r="VP110" s="221"/>
      <c r="VQ110" s="221"/>
      <c r="VR110" s="221"/>
      <c r="VS110" s="221"/>
      <c r="VT110" s="221"/>
      <c r="VU110" s="221"/>
      <c r="VV110" s="221"/>
      <c r="VW110" s="221"/>
      <c r="VX110" s="221"/>
      <c r="VY110" s="221"/>
      <c r="VZ110" s="221"/>
      <c r="WA110" s="221"/>
      <c r="WB110" s="221"/>
      <c r="WC110" s="221"/>
      <c r="WD110" s="221"/>
      <c r="WE110" s="221"/>
      <c r="WF110" s="221"/>
      <c r="WG110" s="221"/>
      <c r="WH110" s="221"/>
      <c r="WI110" s="221"/>
      <c r="WJ110" s="221"/>
      <c r="WK110" s="221"/>
      <c r="WL110" s="221"/>
      <c r="WM110" s="221"/>
      <c r="WN110" s="221"/>
      <c r="WO110" s="221"/>
      <c r="WP110" s="221"/>
      <c r="WQ110" s="221"/>
      <c r="WR110" s="221"/>
      <c r="WS110" s="221"/>
      <c r="WT110" s="221"/>
      <c r="WU110" s="221"/>
      <c r="WV110" s="221"/>
      <c r="WW110" s="221"/>
      <c r="WX110" s="221"/>
      <c r="WY110" s="221"/>
      <c r="WZ110" s="221"/>
      <c r="XA110" s="221"/>
      <c r="XB110" s="221"/>
      <c r="XC110" s="221"/>
      <c r="XD110" s="221"/>
      <c r="XE110" s="221"/>
      <c r="XF110" s="221"/>
      <c r="XG110" s="221"/>
      <c r="XH110" s="221"/>
      <c r="XI110" s="221"/>
      <c r="XJ110" s="221"/>
      <c r="XK110" s="221"/>
      <c r="XL110" s="221"/>
      <c r="XM110" s="221"/>
      <c r="XN110" s="221"/>
      <c r="XO110" s="221"/>
      <c r="XP110" s="221"/>
      <c r="XQ110" s="221"/>
      <c r="XR110" s="221"/>
      <c r="XS110" s="221"/>
      <c r="XT110" s="221"/>
      <c r="XU110" s="221"/>
      <c r="XV110" s="221"/>
      <c r="XW110" s="221"/>
      <c r="XX110" s="221"/>
      <c r="XY110" s="221"/>
      <c r="XZ110" s="221"/>
      <c r="YA110" s="221"/>
      <c r="YB110" s="221"/>
      <c r="YC110" s="221"/>
      <c r="YD110" s="221"/>
      <c r="YE110" s="221"/>
      <c r="YF110" s="221"/>
      <c r="YG110" s="221"/>
      <c r="YH110" s="221"/>
      <c r="YI110" s="221"/>
      <c r="YJ110" s="221"/>
      <c r="YK110" s="221"/>
      <c r="YL110" s="221"/>
      <c r="YM110" s="221"/>
      <c r="YN110" s="221"/>
      <c r="YO110" s="221"/>
      <c r="YP110" s="221"/>
      <c r="YQ110" s="221"/>
      <c r="YR110" s="221"/>
      <c r="YS110" s="221"/>
      <c r="YT110" s="221"/>
      <c r="YU110" s="221"/>
      <c r="YV110" s="221"/>
      <c r="YW110" s="221"/>
      <c r="YX110" s="221"/>
      <c r="YY110" s="221"/>
      <c r="YZ110" s="221"/>
      <c r="ZA110" s="221"/>
      <c r="ZB110" s="221"/>
      <c r="ZC110" s="221"/>
      <c r="ZD110" s="221"/>
      <c r="ZE110" s="221"/>
      <c r="ZF110" s="221"/>
      <c r="ZG110" s="221"/>
      <c r="ZH110" s="221"/>
      <c r="ZI110" s="221"/>
      <c r="ZJ110" s="221"/>
      <c r="ZK110" s="221"/>
      <c r="ZL110" s="221"/>
      <c r="ZM110" s="221"/>
      <c r="ZN110" s="221"/>
      <c r="ZO110" s="221"/>
      <c r="ZP110" s="221"/>
      <c r="ZQ110" s="221"/>
      <c r="ZR110" s="221"/>
      <c r="ZS110" s="221"/>
      <c r="ZT110" s="221"/>
      <c r="ZU110" s="221"/>
      <c r="ZV110" s="221"/>
      <c r="ZW110" s="221"/>
      <c r="ZX110" s="221"/>
      <c r="ZY110" s="221"/>
      <c r="ZZ110" s="221"/>
      <c r="AAA110" s="221"/>
      <c r="AAB110" s="221"/>
      <c r="AAC110" s="221"/>
      <c r="AAD110" s="221"/>
      <c r="AAE110" s="221"/>
      <c r="AAF110" s="221"/>
      <c r="AAG110" s="221"/>
      <c r="AAH110" s="221"/>
      <c r="AAI110" s="221"/>
      <c r="AAJ110" s="221"/>
      <c r="AAK110" s="221"/>
      <c r="AAL110" s="221"/>
      <c r="AAM110" s="221"/>
      <c r="AAN110" s="221"/>
      <c r="AAO110" s="221"/>
      <c r="AAP110" s="221"/>
      <c r="AAQ110" s="221"/>
      <c r="AAR110" s="221"/>
      <c r="AAS110" s="221"/>
      <c r="AAT110" s="221"/>
      <c r="AAU110" s="221"/>
      <c r="AAV110" s="221"/>
      <c r="AAW110" s="221"/>
      <c r="AAX110" s="221"/>
      <c r="AAY110" s="221"/>
      <c r="AAZ110" s="221"/>
      <c r="ABA110" s="221"/>
      <c r="ABB110" s="221"/>
      <c r="ABC110" s="221"/>
      <c r="ABD110" s="221"/>
      <c r="ABE110" s="221"/>
      <c r="ABF110" s="221"/>
      <c r="ABG110" s="221"/>
      <c r="ABH110" s="221"/>
      <c r="ABI110" s="221"/>
      <c r="ABJ110" s="221"/>
      <c r="ABK110" s="221"/>
      <c r="ABL110" s="221"/>
      <c r="ABM110" s="221"/>
      <c r="ABN110" s="221"/>
      <c r="ABO110" s="221"/>
      <c r="ABP110" s="221"/>
      <c r="ABQ110" s="221"/>
      <c r="ABR110" s="221"/>
      <c r="ABS110" s="221"/>
      <c r="ABT110" s="221"/>
      <c r="ABU110" s="221"/>
      <c r="ABV110" s="221"/>
      <c r="ABW110" s="221"/>
      <c r="ABX110" s="221"/>
      <c r="ABY110" s="221"/>
      <c r="ABZ110" s="221"/>
      <c r="ACA110" s="221"/>
      <c r="ACB110" s="221"/>
      <c r="ACC110" s="221"/>
      <c r="ACD110" s="221"/>
      <c r="ACE110" s="221"/>
      <c r="ACF110" s="221"/>
      <c r="ACG110" s="221"/>
      <c r="ACH110" s="221"/>
      <c r="ACI110" s="221"/>
      <c r="ACJ110" s="221"/>
      <c r="ACK110" s="221"/>
      <c r="ACL110" s="221"/>
      <c r="ACM110" s="221"/>
      <c r="ACN110" s="221"/>
      <c r="ACO110" s="221"/>
      <c r="ACP110" s="221"/>
      <c r="ACQ110" s="221"/>
      <c r="ACR110" s="221"/>
      <c r="ACS110" s="221"/>
      <c r="ACT110" s="221"/>
      <c r="ACU110" s="221"/>
      <c r="ACV110" s="221"/>
      <c r="ACW110" s="221"/>
      <c r="ACX110" s="221"/>
      <c r="ACY110" s="221"/>
      <c r="ACZ110" s="221"/>
      <c r="ADA110" s="221"/>
      <c r="ADB110" s="221"/>
      <c r="ADC110" s="221"/>
      <c r="ADD110" s="221"/>
      <c r="ADE110" s="221"/>
      <c r="ADF110" s="221"/>
      <c r="ADG110" s="221"/>
      <c r="ADH110" s="221"/>
      <c r="ADI110" s="221"/>
      <c r="ADJ110" s="221"/>
      <c r="ADK110" s="221"/>
      <c r="ADL110" s="221"/>
      <c r="ADM110" s="221"/>
      <c r="ADN110" s="221"/>
      <c r="ADO110" s="221"/>
      <c r="ADP110" s="221"/>
      <c r="ADQ110" s="221"/>
      <c r="ADR110" s="221"/>
      <c r="ADS110" s="221"/>
      <c r="ADT110" s="221"/>
      <c r="ADU110" s="221"/>
      <c r="ADV110" s="221"/>
      <c r="ADW110" s="221"/>
      <c r="ADX110" s="221"/>
      <c r="ADY110" s="221"/>
      <c r="ADZ110" s="221"/>
      <c r="AEA110" s="221"/>
      <c r="AEB110" s="221"/>
      <c r="AEC110" s="221"/>
      <c r="AED110" s="221"/>
      <c r="AEE110" s="221"/>
      <c r="AEF110" s="221"/>
      <c r="AEG110" s="221"/>
      <c r="AEH110" s="221"/>
      <c r="AEI110" s="221"/>
      <c r="AEJ110" s="221"/>
      <c r="AEK110" s="221"/>
      <c r="AEL110" s="221"/>
      <c r="AEM110" s="221"/>
      <c r="AEN110" s="221"/>
      <c r="AEO110" s="221"/>
      <c r="AEP110" s="221"/>
      <c r="AEQ110" s="221"/>
      <c r="AER110" s="221"/>
      <c r="AES110" s="221"/>
      <c r="AET110" s="221"/>
      <c r="AEU110" s="221"/>
      <c r="AEV110" s="221"/>
      <c r="AEW110" s="221"/>
      <c r="AEX110" s="221"/>
      <c r="AEY110" s="221"/>
      <c r="AEZ110" s="221"/>
      <c r="AFA110" s="221"/>
      <c r="AFB110" s="221"/>
      <c r="AFC110" s="221"/>
      <c r="AFD110" s="221"/>
      <c r="AFE110" s="221"/>
      <c r="AFF110" s="221"/>
      <c r="AFG110" s="221"/>
      <c r="AFH110" s="221"/>
      <c r="AFI110" s="221"/>
      <c r="AFJ110" s="221"/>
      <c r="AFK110" s="221"/>
      <c r="AFL110" s="221"/>
      <c r="AFM110" s="221"/>
      <c r="AFN110" s="221"/>
      <c r="AFO110" s="221"/>
      <c r="AFP110" s="221"/>
      <c r="AFQ110" s="221"/>
      <c r="AFR110" s="221"/>
      <c r="AFS110" s="221"/>
      <c r="AFT110" s="221"/>
      <c r="AFU110" s="221"/>
      <c r="AFV110" s="221"/>
      <c r="AFW110" s="221"/>
      <c r="AFX110" s="221"/>
      <c r="AFY110" s="221"/>
      <c r="AFZ110" s="221"/>
      <c r="AGA110" s="221"/>
      <c r="AGB110" s="221"/>
      <c r="AGC110" s="221"/>
      <c r="AGD110" s="221"/>
      <c r="AGE110" s="221"/>
      <c r="AGF110" s="221"/>
      <c r="AGG110" s="221"/>
      <c r="AGH110" s="221"/>
      <c r="AGI110" s="221"/>
      <c r="AGJ110" s="221"/>
      <c r="AGK110" s="221"/>
      <c r="AGL110" s="221"/>
      <c r="AGM110" s="221"/>
      <c r="AGN110" s="221"/>
      <c r="AGO110" s="221"/>
      <c r="AGP110" s="221"/>
      <c r="AGQ110" s="221"/>
      <c r="AGR110" s="221"/>
      <c r="AGS110" s="221"/>
      <c r="AGT110" s="221"/>
      <c r="AGU110" s="221"/>
      <c r="AGV110" s="221"/>
      <c r="AGW110" s="221"/>
      <c r="AGX110" s="221"/>
      <c r="AGY110" s="221"/>
      <c r="AGZ110" s="221"/>
      <c r="AHA110" s="221"/>
      <c r="AHB110" s="221"/>
      <c r="AHC110" s="221"/>
      <c r="AHD110" s="221"/>
      <c r="AHE110" s="221"/>
      <c r="AHF110" s="221"/>
      <c r="AHG110" s="221"/>
      <c r="AHH110" s="221"/>
      <c r="AHI110" s="221"/>
      <c r="AHJ110" s="221"/>
      <c r="AHK110" s="221"/>
      <c r="AHL110" s="221"/>
      <c r="AHM110" s="221"/>
      <c r="AHN110" s="221"/>
      <c r="AHO110" s="221"/>
      <c r="AHP110" s="221"/>
      <c r="AHQ110" s="221"/>
      <c r="AHR110" s="221"/>
      <c r="AHS110" s="221"/>
      <c r="AHT110" s="221"/>
      <c r="AHU110" s="221"/>
      <c r="AHV110" s="221"/>
      <c r="AHW110" s="221"/>
      <c r="AHX110" s="221"/>
      <c r="AHY110" s="221"/>
      <c r="AHZ110" s="221"/>
      <c r="AIA110" s="221"/>
      <c r="AIB110" s="221"/>
      <c r="AIC110" s="221"/>
      <c r="AID110" s="221"/>
      <c r="AIE110" s="221"/>
      <c r="AIF110" s="221"/>
      <c r="AIG110" s="221"/>
      <c r="AIH110" s="221"/>
      <c r="AII110" s="221"/>
      <c r="AIJ110" s="221"/>
      <c r="AIK110" s="221"/>
      <c r="AIL110" s="221"/>
      <c r="AIM110" s="221"/>
      <c r="AIN110" s="221"/>
      <c r="AIO110" s="221"/>
      <c r="AIP110" s="221"/>
      <c r="AIQ110" s="221"/>
      <c r="AIR110" s="221"/>
      <c r="AIS110" s="221"/>
      <c r="AIT110" s="221"/>
      <c r="AIU110" s="221"/>
      <c r="AIV110" s="221"/>
      <c r="AIW110" s="221"/>
      <c r="AIX110" s="221"/>
      <c r="AIY110" s="221"/>
      <c r="AIZ110" s="221"/>
      <c r="AJA110" s="221"/>
      <c r="AJB110" s="221"/>
      <c r="AJC110" s="221"/>
      <c r="AJD110" s="221"/>
      <c r="AJE110" s="221"/>
      <c r="AJF110" s="221"/>
      <c r="AJG110" s="221"/>
      <c r="AJH110" s="221"/>
      <c r="AJI110" s="221"/>
      <c r="AJJ110" s="221"/>
      <c r="AJK110" s="221"/>
      <c r="AJL110" s="221"/>
      <c r="AJM110" s="221"/>
      <c r="AJN110" s="221"/>
      <c r="AJO110" s="221"/>
      <c r="AJP110" s="221"/>
      <c r="AJQ110" s="221"/>
      <c r="AJR110" s="221"/>
      <c r="AJS110" s="221"/>
      <c r="AJT110" s="221"/>
      <c r="AJU110" s="221"/>
      <c r="AJV110" s="221"/>
      <c r="AJW110" s="221"/>
      <c r="AJX110" s="221"/>
      <c r="AJY110" s="221"/>
      <c r="AJZ110" s="221"/>
      <c r="AKA110" s="221"/>
      <c r="AKB110" s="221"/>
      <c r="AKC110" s="221"/>
      <c r="AKD110" s="221"/>
      <c r="AKE110" s="221"/>
      <c r="AKF110" s="221"/>
      <c r="AKG110" s="221"/>
      <c r="AKH110" s="221"/>
      <c r="AKI110" s="221"/>
      <c r="AKJ110" s="221"/>
      <c r="AKK110" s="221"/>
      <c r="AKL110" s="221"/>
      <c r="AKM110" s="221"/>
      <c r="AKN110" s="221"/>
      <c r="AKO110" s="221"/>
      <c r="AKP110" s="221"/>
      <c r="AKQ110" s="221"/>
      <c r="AKR110" s="221"/>
      <c r="AKS110" s="221"/>
      <c r="AKT110" s="221"/>
      <c r="AKU110" s="221"/>
      <c r="AKV110" s="221"/>
      <c r="AKW110" s="221"/>
      <c r="AKX110" s="221"/>
      <c r="AKY110" s="221"/>
      <c r="AKZ110" s="221"/>
      <c r="ALA110" s="221"/>
      <c r="ALB110" s="221"/>
      <c r="ALC110" s="221"/>
      <c r="ALD110" s="221"/>
      <c r="ALE110" s="221"/>
      <c r="ALF110" s="221"/>
      <c r="ALG110" s="221"/>
      <c r="ALH110" s="221"/>
      <c r="ALI110" s="221"/>
      <c r="ALJ110" s="221"/>
      <c r="ALK110" s="221"/>
      <c r="ALL110" s="221"/>
      <c r="ALM110" s="221"/>
      <c r="ALN110" s="221"/>
      <c r="ALO110" s="221"/>
      <c r="ALP110" s="221"/>
      <c r="ALQ110" s="221"/>
      <c r="ALR110" s="221"/>
      <c r="ALS110" s="221"/>
      <c r="ALT110" s="221"/>
      <c r="ALU110" s="221"/>
      <c r="ALV110" s="221"/>
      <c r="ALW110" s="221"/>
      <c r="ALX110" s="221"/>
      <c r="ALY110" s="221"/>
      <c r="ALZ110" s="221"/>
      <c r="AMA110" s="221"/>
      <c r="AMB110" s="221"/>
      <c r="AMC110" s="221"/>
      <c r="AMD110" s="221"/>
      <c r="AME110" s="221"/>
      <c r="AMF110" s="221"/>
      <c r="AMG110" s="221"/>
      <c r="AMH110" s="221"/>
      <c r="AMI110" s="221"/>
      <c r="AMJ110" s="221"/>
      <c r="AMK110" s="221"/>
    </row>
    <row r="111" spans="1:1025" s="225" customFormat="1" x14ac:dyDescent="0.25">
      <c r="A111" s="221" t="s">
        <v>43</v>
      </c>
      <c r="B111" s="221" t="s">
        <v>54</v>
      </c>
      <c r="C111" s="241" t="str">
        <f>'common foods'!$D$21</f>
        <v>02016</v>
      </c>
      <c r="D111" s="227">
        <v>84.33</v>
      </c>
      <c r="E111" s="227">
        <v>0.2</v>
      </c>
      <c r="F111" s="227">
        <v>3.5000000000000003E-2</v>
      </c>
      <c r="G111" s="227">
        <v>2.65</v>
      </c>
      <c r="H111" s="227">
        <v>2.6</v>
      </c>
      <c r="I111" s="227">
        <v>1.8</v>
      </c>
      <c r="J111" s="227">
        <v>1.88</v>
      </c>
      <c r="K111" s="227">
        <v>7</v>
      </c>
      <c r="L111" s="221" t="s">
        <v>433</v>
      </c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  <c r="AE111" s="221"/>
      <c r="AF111" s="221"/>
      <c r="AG111" s="221"/>
      <c r="AH111" s="221"/>
      <c r="AI111" s="221"/>
      <c r="AJ111" s="221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221"/>
      <c r="BI111" s="221"/>
      <c r="BJ111" s="221"/>
      <c r="BK111" s="221"/>
      <c r="BL111" s="221"/>
      <c r="BM111" s="221"/>
      <c r="BN111" s="221"/>
      <c r="BO111" s="221"/>
      <c r="BP111" s="221"/>
      <c r="BQ111" s="221"/>
      <c r="BR111" s="221"/>
      <c r="BS111" s="221"/>
      <c r="BT111" s="221"/>
      <c r="BU111" s="221"/>
      <c r="BV111" s="221"/>
      <c r="BW111" s="221"/>
      <c r="BX111" s="221"/>
      <c r="BY111" s="221"/>
      <c r="BZ111" s="221"/>
      <c r="CA111" s="221"/>
      <c r="CB111" s="221"/>
      <c r="CC111" s="221"/>
      <c r="CD111" s="221"/>
      <c r="CE111" s="221"/>
      <c r="CF111" s="221"/>
      <c r="CG111" s="221"/>
      <c r="CH111" s="221"/>
      <c r="CI111" s="221"/>
      <c r="CJ111" s="221"/>
      <c r="CK111" s="221"/>
      <c r="CL111" s="221"/>
      <c r="CM111" s="221"/>
      <c r="CN111" s="221"/>
      <c r="CO111" s="221"/>
      <c r="CP111" s="221"/>
      <c r="CQ111" s="221"/>
      <c r="CR111" s="221"/>
      <c r="CS111" s="221"/>
      <c r="CT111" s="221"/>
      <c r="CU111" s="221"/>
      <c r="CV111" s="221"/>
      <c r="CW111" s="221"/>
      <c r="CX111" s="221"/>
      <c r="CY111" s="221"/>
      <c r="CZ111" s="221"/>
      <c r="DA111" s="221"/>
      <c r="DB111" s="221"/>
      <c r="DC111" s="221"/>
      <c r="DD111" s="221"/>
      <c r="DE111" s="221"/>
      <c r="DF111" s="221"/>
      <c r="DG111" s="221"/>
      <c r="DH111" s="221"/>
      <c r="DI111" s="221"/>
      <c r="DJ111" s="221"/>
      <c r="DK111" s="221"/>
      <c r="DL111" s="221"/>
      <c r="DM111" s="221"/>
      <c r="DN111" s="221"/>
      <c r="DO111" s="221"/>
      <c r="DP111" s="221"/>
      <c r="DQ111" s="221"/>
      <c r="DR111" s="221"/>
      <c r="DS111" s="221"/>
      <c r="DT111" s="221"/>
      <c r="DU111" s="221"/>
      <c r="DV111" s="221"/>
      <c r="DW111" s="221"/>
      <c r="DX111" s="221"/>
      <c r="DY111" s="221"/>
      <c r="DZ111" s="221"/>
      <c r="EA111" s="221"/>
      <c r="EB111" s="221"/>
      <c r="EC111" s="221"/>
      <c r="ED111" s="221"/>
      <c r="EE111" s="221"/>
      <c r="EF111" s="221"/>
      <c r="EG111" s="221"/>
      <c r="EH111" s="221"/>
      <c r="EI111" s="221"/>
      <c r="EJ111" s="221"/>
      <c r="EK111" s="221"/>
      <c r="EL111" s="221"/>
      <c r="EM111" s="221"/>
      <c r="EN111" s="221"/>
      <c r="EO111" s="221"/>
      <c r="EP111" s="221"/>
      <c r="EQ111" s="221"/>
      <c r="ER111" s="221"/>
      <c r="ES111" s="221"/>
      <c r="ET111" s="221"/>
      <c r="EU111" s="221"/>
      <c r="EV111" s="221"/>
      <c r="EW111" s="221"/>
      <c r="EX111" s="221"/>
      <c r="EY111" s="221"/>
      <c r="EZ111" s="221"/>
      <c r="FA111" s="221"/>
      <c r="FB111" s="221"/>
      <c r="FC111" s="221"/>
      <c r="FD111" s="221"/>
      <c r="FE111" s="221"/>
      <c r="FF111" s="221"/>
      <c r="FG111" s="221"/>
      <c r="FH111" s="221"/>
      <c r="FI111" s="221"/>
      <c r="FJ111" s="221"/>
      <c r="FK111" s="221"/>
      <c r="FL111" s="221"/>
      <c r="FM111" s="221"/>
      <c r="FN111" s="221"/>
      <c r="FO111" s="221"/>
      <c r="FP111" s="221"/>
      <c r="FQ111" s="221"/>
      <c r="FR111" s="221"/>
      <c r="FS111" s="221"/>
      <c r="FT111" s="221"/>
      <c r="FU111" s="221"/>
      <c r="FV111" s="221"/>
      <c r="FW111" s="221"/>
      <c r="FX111" s="221"/>
      <c r="FY111" s="221"/>
      <c r="FZ111" s="221"/>
      <c r="GA111" s="221"/>
      <c r="GB111" s="221"/>
      <c r="GC111" s="221"/>
      <c r="GD111" s="221"/>
      <c r="GE111" s="221"/>
      <c r="GF111" s="221"/>
      <c r="GG111" s="221"/>
      <c r="GH111" s="221"/>
      <c r="GI111" s="221"/>
      <c r="GJ111" s="221"/>
      <c r="GK111" s="221"/>
      <c r="GL111" s="221"/>
      <c r="GM111" s="221"/>
      <c r="GN111" s="221"/>
      <c r="GO111" s="221"/>
      <c r="GP111" s="221"/>
      <c r="GQ111" s="221"/>
      <c r="GR111" s="221"/>
      <c r="GS111" s="221"/>
      <c r="GT111" s="221"/>
      <c r="GU111" s="221"/>
      <c r="GV111" s="221"/>
      <c r="GW111" s="221"/>
      <c r="GX111" s="221"/>
      <c r="GY111" s="221"/>
      <c r="GZ111" s="221"/>
      <c r="HA111" s="221"/>
      <c r="HB111" s="221"/>
      <c r="HC111" s="221"/>
      <c r="HD111" s="221"/>
      <c r="HE111" s="221"/>
      <c r="HF111" s="221"/>
      <c r="HG111" s="221"/>
      <c r="HH111" s="221"/>
      <c r="HI111" s="221"/>
      <c r="HJ111" s="221"/>
      <c r="HK111" s="221"/>
      <c r="HL111" s="221"/>
      <c r="HM111" s="221"/>
      <c r="HN111" s="221"/>
      <c r="HO111" s="221"/>
      <c r="HP111" s="221"/>
      <c r="HQ111" s="221"/>
      <c r="HR111" s="221"/>
      <c r="HS111" s="221"/>
      <c r="HT111" s="221"/>
      <c r="HU111" s="221"/>
      <c r="HV111" s="221"/>
      <c r="HW111" s="221"/>
      <c r="HX111" s="221"/>
      <c r="HY111" s="221"/>
      <c r="HZ111" s="221"/>
      <c r="IA111" s="221"/>
      <c r="IB111" s="221"/>
      <c r="IC111" s="221"/>
      <c r="ID111" s="221"/>
      <c r="IE111" s="221"/>
      <c r="IF111" s="221"/>
      <c r="IG111" s="221"/>
      <c r="IH111" s="221"/>
      <c r="II111" s="221"/>
      <c r="IJ111" s="221"/>
      <c r="IK111" s="221"/>
      <c r="IL111" s="221"/>
      <c r="IM111" s="221"/>
      <c r="IN111" s="221"/>
      <c r="IO111" s="221"/>
      <c r="IP111" s="221"/>
      <c r="IQ111" s="221"/>
      <c r="IR111" s="221"/>
      <c r="IS111" s="221"/>
      <c r="IT111" s="221"/>
      <c r="IU111" s="221"/>
      <c r="IV111" s="221"/>
      <c r="IW111" s="221"/>
      <c r="IX111" s="221"/>
      <c r="IY111" s="221"/>
      <c r="IZ111" s="221"/>
      <c r="JA111" s="221"/>
      <c r="JB111" s="221"/>
      <c r="JC111" s="221"/>
      <c r="JD111" s="221"/>
      <c r="JE111" s="221"/>
      <c r="JF111" s="221"/>
      <c r="JG111" s="221"/>
      <c r="JH111" s="221"/>
      <c r="JI111" s="221"/>
      <c r="JJ111" s="221"/>
      <c r="JK111" s="221"/>
      <c r="JL111" s="221"/>
      <c r="JM111" s="221"/>
      <c r="JN111" s="221"/>
      <c r="JO111" s="221"/>
      <c r="JP111" s="221"/>
      <c r="JQ111" s="221"/>
      <c r="JR111" s="221"/>
      <c r="JS111" s="221"/>
      <c r="JT111" s="221"/>
      <c r="JU111" s="221"/>
      <c r="JV111" s="221"/>
      <c r="JW111" s="221"/>
      <c r="JX111" s="221"/>
      <c r="JY111" s="221"/>
      <c r="JZ111" s="221"/>
      <c r="KA111" s="221"/>
      <c r="KB111" s="221"/>
      <c r="KC111" s="221"/>
      <c r="KD111" s="221"/>
      <c r="KE111" s="221"/>
      <c r="KF111" s="221"/>
      <c r="KG111" s="221"/>
      <c r="KH111" s="221"/>
      <c r="KI111" s="221"/>
      <c r="KJ111" s="221"/>
      <c r="KK111" s="221"/>
      <c r="KL111" s="221"/>
      <c r="KM111" s="221"/>
      <c r="KN111" s="221"/>
      <c r="KO111" s="221"/>
      <c r="KP111" s="221"/>
      <c r="KQ111" s="221"/>
      <c r="KR111" s="221"/>
      <c r="KS111" s="221"/>
      <c r="KT111" s="221"/>
      <c r="KU111" s="221"/>
      <c r="KV111" s="221"/>
      <c r="KW111" s="221"/>
      <c r="KX111" s="221"/>
      <c r="KY111" s="221"/>
      <c r="KZ111" s="221"/>
      <c r="LA111" s="221"/>
      <c r="LB111" s="221"/>
      <c r="LC111" s="221"/>
      <c r="LD111" s="221"/>
      <c r="LE111" s="221"/>
      <c r="LF111" s="221"/>
      <c r="LG111" s="221"/>
      <c r="LH111" s="221"/>
      <c r="LI111" s="221"/>
      <c r="LJ111" s="221"/>
      <c r="LK111" s="221"/>
      <c r="LL111" s="221"/>
      <c r="LM111" s="221"/>
      <c r="LN111" s="221"/>
      <c r="LO111" s="221"/>
      <c r="LP111" s="221"/>
      <c r="LQ111" s="221"/>
      <c r="LR111" s="221"/>
      <c r="LS111" s="221"/>
      <c r="LT111" s="221"/>
      <c r="LU111" s="221"/>
      <c r="LV111" s="221"/>
      <c r="LW111" s="221"/>
      <c r="LX111" s="221"/>
      <c r="LY111" s="221"/>
      <c r="LZ111" s="221"/>
      <c r="MA111" s="221"/>
      <c r="MB111" s="221"/>
      <c r="MC111" s="221"/>
      <c r="MD111" s="221"/>
      <c r="ME111" s="221"/>
      <c r="MF111" s="221"/>
      <c r="MG111" s="221"/>
      <c r="MH111" s="221"/>
      <c r="MI111" s="221"/>
      <c r="MJ111" s="221"/>
      <c r="MK111" s="221"/>
      <c r="ML111" s="221"/>
      <c r="MM111" s="221"/>
      <c r="MN111" s="221"/>
      <c r="MO111" s="221"/>
      <c r="MP111" s="221"/>
      <c r="MQ111" s="221"/>
      <c r="MR111" s="221"/>
      <c r="MS111" s="221"/>
      <c r="MT111" s="221"/>
      <c r="MU111" s="221"/>
      <c r="MV111" s="221"/>
      <c r="MW111" s="221"/>
      <c r="MX111" s="221"/>
      <c r="MY111" s="221"/>
      <c r="MZ111" s="221"/>
      <c r="NA111" s="221"/>
      <c r="NB111" s="221"/>
      <c r="NC111" s="221"/>
      <c r="ND111" s="221"/>
      <c r="NE111" s="221"/>
      <c r="NF111" s="221"/>
      <c r="NG111" s="221"/>
      <c r="NH111" s="221"/>
      <c r="NI111" s="221"/>
      <c r="NJ111" s="221"/>
      <c r="NK111" s="221"/>
      <c r="NL111" s="221"/>
      <c r="NM111" s="221"/>
      <c r="NN111" s="221"/>
      <c r="NO111" s="221"/>
      <c r="NP111" s="221"/>
      <c r="NQ111" s="221"/>
      <c r="NR111" s="221"/>
      <c r="NS111" s="221"/>
      <c r="NT111" s="221"/>
      <c r="NU111" s="221"/>
      <c r="NV111" s="221"/>
      <c r="NW111" s="221"/>
      <c r="NX111" s="221"/>
      <c r="NY111" s="221"/>
      <c r="NZ111" s="221"/>
      <c r="OA111" s="221"/>
      <c r="OB111" s="221"/>
      <c r="OC111" s="221"/>
      <c r="OD111" s="221"/>
      <c r="OE111" s="221"/>
      <c r="OF111" s="221"/>
      <c r="OG111" s="221"/>
      <c r="OH111" s="221"/>
      <c r="OI111" s="221"/>
      <c r="OJ111" s="221"/>
      <c r="OK111" s="221"/>
      <c r="OL111" s="221"/>
      <c r="OM111" s="221"/>
      <c r="ON111" s="221"/>
      <c r="OO111" s="221"/>
      <c r="OP111" s="221"/>
      <c r="OQ111" s="221"/>
      <c r="OR111" s="221"/>
      <c r="OS111" s="221"/>
      <c r="OT111" s="221"/>
      <c r="OU111" s="221"/>
      <c r="OV111" s="221"/>
      <c r="OW111" s="221"/>
      <c r="OX111" s="221"/>
      <c r="OY111" s="221"/>
      <c r="OZ111" s="221"/>
      <c r="PA111" s="221"/>
      <c r="PB111" s="221"/>
      <c r="PC111" s="221"/>
      <c r="PD111" s="221"/>
      <c r="PE111" s="221"/>
      <c r="PF111" s="221"/>
      <c r="PG111" s="221"/>
      <c r="PH111" s="221"/>
      <c r="PI111" s="221"/>
      <c r="PJ111" s="221"/>
      <c r="PK111" s="221"/>
      <c r="PL111" s="221"/>
      <c r="PM111" s="221"/>
      <c r="PN111" s="221"/>
      <c r="PO111" s="221"/>
      <c r="PP111" s="221"/>
      <c r="PQ111" s="221"/>
      <c r="PR111" s="221"/>
      <c r="PS111" s="221"/>
      <c r="PT111" s="221"/>
      <c r="PU111" s="221"/>
      <c r="PV111" s="221"/>
      <c r="PW111" s="221"/>
      <c r="PX111" s="221"/>
      <c r="PY111" s="221"/>
      <c r="PZ111" s="221"/>
      <c r="QA111" s="221"/>
      <c r="QB111" s="221"/>
      <c r="QC111" s="221"/>
      <c r="QD111" s="221"/>
      <c r="QE111" s="221"/>
      <c r="QF111" s="221"/>
      <c r="QG111" s="221"/>
      <c r="QH111" s="221"/>
      <c r="QI111" s="221"/>
      <c r="QJ111" s="221"/>
      <c r="QK111" s="221"/>
      <c r="QL111" s="221"/>
      <c r="QM111" s="221"/>
      <c r="QN111" s="221"/>
      <c r="QO111" s="221"/>
      <c r="QP111" s="221"/>
      <c r="QQ111" s="221"/>
      <c r="QR111" s="221"/>
      <c r="QS111" s="221"/>
      <c r="QT111" s="221"/>
      <c r="QU111" s="221"/>
      <c r="QV111" s="221"/>
      <c r="QW111" s="221"/>
      <c r="QX111" s="221"/>
      <c r="QY111" s="221"/>
      <c r="QZ111" s="221"/>
      <c r="RA111" s="221"/>
      <c r="RB111" s="221"/>
      <c r="RC111" s="221"/>
      <c r="RD111" s="221"/>
      <c r="RE111" s="221"/>
      <c r="RF111" s="221"/>
      <c r="RG111" s="221"/>
      <c r="RH111" s="221"/>
      <c r="RI111" s="221"/>
      <c r="RJ111" s="221"/>
      <c r="RK111" s="221"/>
      <c r="RL111" s="221"/>
      <c r="RM111" s="221"/>
      <c r="RN111" s="221"/>
      <c r="RO111" s="221"/>
      <c r="RP111" s="221"/>
      <c r="RQ111" s="221"/>
      <c r="RR111" s="221"/>
      <c r="RS111" s="221"/>
      <c r="RT111" s="221"/>
      <c r="RU111" s="221"/>
      <c r="RV111" s="221"/>
      <c r="RW111" s="221"/>
      <c r="RX111" s="221"/>
      <c r="RY111" s="221"/>
      <c r="RZ111" s="221"/>
      <c r="SA111" s="221"/>
      <c r="SB111" s="221"/>
      <c r="SC111" s="221"/>
      <c r="SD111" s="221"/>
      <c r="SE111" s="221"/>
      <c r="SF111" s="221"/>
      <c r="SG111" s="221"/>
      <c r="SH111" s="221"/>
      <c r="SI111" s="221"/>
      <c r="SJ111" s="221"/>
      <c r="SK111" s="221"/>
      <c r="SL111" s="221"/>
      <c r="SM111" s="221"/>
      <c r="SN111" s="221"/>
      <c r="SO111" s="221"/>
      <c r="SP111" s="221"/>
      <c r="SQ111" s="221"/>
      <c r="SR111" s="221"/>
      <c r="SS111" s="221"/>
      <c r="ST111" s="221"/>
      <c r="SU111" s="221"/>
      <c r="SV111" s="221"/>
      <c r="SW111" s="221"/>
      <c r="SX111" s="221"/>
      <c r="SY111" s="221"/>
      <c r="SZ111" s="221"/>
      <c r="TA111" s="221"/>
      <c r="TB111" s="221"/>
      <c r="TC111" s="221"/>
      <c r="TD111" s="221"/>
      <c r="TE111" s="221"/>
      <c r="TF111" s="221"/>
      <c r="TG111" s="221"/>
      <c r="TH111" s="221"/>
      <c r="TI111" s="221"/>
      <c r="TJ111" s="221"/>
      <c r="TK111" s="221"/>
      <c r="TL111" s="221"/>
      <c r="TM111" s="221"/>
      <c r="TN111" s="221"/>
      <c r="TO111" s="221"/>
      <c r="TP111" s="221"/>
      <c r="TQ111" s="221"/>
      <c r="TR111" s="221"/>
      <c r="TS111" s="221"/>
      <c r="TT111" s="221"/>
      <c r="TU111" s="221"/>
      <c r="TV111" s="221"/>
      <c r="TW111" s="221"/>
      <c r="TX111" s="221"/>
      <c r="TY111" s="221"/>
      <c r="TZ111" s="221"/>
      <c r="UA111" s="221"/>
      <c r="UB111" s="221"/>
      <c r="UC111" s="221"/>
      <c r="UD111" s="221"/>
      <c r="UE111" s="221"/>
      <c r="UF111" s="221"/>
      <c r="UG111" s="221"/>
      <c r="UH111" s="221"/>
      <c r="UI111" s="221"/>
      <c r="UJ111" s="221"/>
      <c r="UK111" s="221"/>
      <c r="UL111" s="221"/>
      <c r="UM111" s="221"/>
      <c r="UN111" s="221"/>
      <c r="UO111" s="221"/>
      <c r="UP111" s="221"/>
      <c r="UQ111" s="221"/>
      <c r="UR111" s="221"/>
      <c r="US111" s="221"/>
      <c r="UT111" s="221"/>
      <c r="UU111" s="221"/>
      <c r="UV111" s="221"/>
      <c r="UW111" s="221"/>
      <c r="UX111" s="221"/>
      <c r="UY111" s="221"/>
      <c r="UZ111" s="221"/>
      <c r="VA111" s="221"/>
      <c r="VB111" s="221"/>
      <c r="VC111" s="221"/>
      <c r="VD111" s="221"/>
      <c r="VE111" s="221"/>
      <c r="VF111" s="221"/>
      <c r="VG111" s="221"/>
      <c r="VH111" s="221"/>
      <c r="VI111" s="221"/>
      <c r="VJ111" s="221"/>
      <c r="VK111" s="221"/>
      <c r="VL111" s="221"/>
      <c r="VM111" s="221"/>
      <c r="VN111" s="221"/>
      <c r="VO111" s="221"/>
      <c r="VP111" s="221"/>
      <c r="VQ111" s="221"/>
      <c r="VR111" s="221"/>
      <c r="VS111" s="221"/>
      <c r="VT111" s="221"/>
      <c r="VU111" s="221"/>
      <c r="VV111" s="221"/>
      <c r="VW111" s="221"/>
      <c r="VX111" s="221"/>
      <c r="VY111" s="221"/>
      <c r="VZ111" s="221"/>
      <c r="WA111" s="221"/>
      <c r="WB111" s="221"/>
      <c r="WC111" s="221"/>
      <c r="WD111" s="221"/>
      <c r="WE111" s="221"/>
      <c r="WF111" s="221"/>
      <c r="WG111" s="221"/>
      <c r="WH111" s="221"/>
      <c r="WI111" s="221"/>
      <c r="WJ111" s="221"/>
      <c r="WK111" s="221"/>
      <c r="WL111" s="221"/>
      <c r="WM111" s="221"/>
      <c r="WN111" s="221"/>
      <c r="WO111" s="221"/>
      <c r="WP111" s="221"/>
      <c r="WQ111" s="221"/>
      <c r="WR111" s="221"/>
      <c r="WS111" s="221"/>
      <c r="WT111" s="221"/>
      <c r="WU111" s="221"/>
      <c r="WV111" s="221"/>
      <c r="WW111" s="221"/>
      <c r="WX111" s="221"/>
      <c r="WY111" s="221"/>
      <c r="WZ111" s="221"/>
      <c r="XA111" s="221"/>
      <c r="XB111" s="221"/>
      <c r="XC111" s="221"/>
      <c r="XD111" s="221"/>
      <c r="XE111" s="221"/>
      <c r="XF111" s="221"/>
      <c r="XG111" s="221"/>
      <c r="XH111" s="221"/>
      <c r="XI111" s="221"/>
      <c r="XJ111" s="221"/>
      <c r="XK111" s="221"/>
      <c r="XL111" s="221"/>
      <c r="XM111" s="221"/>
      <c r="XN111" s="221"/>
      <c r="XO111" s="221"/>
      <c r="XP111" s="221"/>
      <c r="XQ111" s="221"/>
      <c r="XR111" s="221"/>
      <c r="XS111" s="221"/>
      <c r="XT111" s="221"/>
      <c r="XU111" s="221"/>
      <c r="XV111" s="221"/>
      <c r="XW111" s="221"/>
      <c r="XX111" s="221"/>
      <c r="XY111" s="221"/>
      <c r="XZ111" s="221"/>
      <c r="YA111" s="221"/>
      <c r="YB111" s="221"/>
      <c r="YC111" s="221"/>
      <c r="YD111" s="221"/>
      <c r="YE111" s="221"/>
      <c r="YF111" s="221"/>
      <c r="YG111" s="221"/>
      <c r="YH111" s="221"/>
      <c r="YI111" s="221"/>
      <c r="YJ111" s="221"/>
      <c r="YK111" s="221"/>
      <c r="YL111" s="221"/>
      <c r="YM111" s="221"/>
      <c r="YN111" s="221"/>
      <c r="YO111" s="221"/>
      <c r="YP111" s="221"/>
      <c r="YQ111" s="221"/>
      <c r="YR111" s="221"/>
      <c r="YS111" s="221"/>
      <c r="YT111" s="221"/>
      <c r="YU111" s="221"/>
      <c r="YV111" s="221"/>
      <c r="YW111" s="221"/>
      <c r="YX111" s="221"/>
      <c r="YY111" s="221"/>
      <c r="YZ111" s="221"/>
      <c r="ZA111" s="221"/>
      <c r="ZB111" s="221"/>
      <c r="ZC111" s="221"/>
      <c r="ZD111" s="221"/>
      <c r="ZE111" s="221"/>
      <c r="ZF111" s="221"/>
      <c r="ZG111" s="221"/>
      <c r="ZH111" s="221"/>
      <c r="ZI111" s="221"/>
      <c r="ZJ111" s="221"/>
      <c r="ZK111" s="221"/>
      <c r="ZL111" s="221"/>
      <c r="ZM111" s="221"/>
      <c r="ZN111" s="221"/>
      <c r="ZO111" s="221"/>
      <c r="ZP111" s="221"/>
      <c r="ZQ111" s="221"/>
      <c r="ZR111" s="221"/>
      <c r="ZS111" s="221"/>
      <c r="ZT111" s="221"/>
      <c r="ZU111" s="221"/>
      <c r="ZV111" s="221"/>
      <c r="ZW111" s="221"/>
      <c r="ZX111" s="221"/>
      <c r="ZY111" s="221"/>
      <c r="ZZ111" s="221"/>
      <c r="AAA111" s="221"/>
      <c r="AAB111" s="221"/>
      <c r="AAC111" s="221"/>
      <c r="AAD111" s="221"/>
      <c r="AAE111" s="221"/>
      <c r="AAF111" s="221"/>
      <c r="AAG111" s="221"/>
      <c r="AAH111" s="221"/>
      <c r="AAI111" s="221"/>
      <c r="AAJ111" s="221"/>
      <c r="AAK111" s="221"/>
      <c r="AAL111" s="221"/>
      <c r="AAM111" s="221"/>
      <c r="AAN111" s="221"/>
      <c r="AAO111" s="221"/>
      <c r="AAP111" s="221"/>
      <c r="AAQ111" s="221"/>
      <c r="AAR111" s="221"/>
      <c r="AAS111" s="221"/>
      <c r="AAT111" s="221"/>
      <c r="AAU111" s="221"/>
      <c r="AAV111" s="221"/>
      <c r="AAW111" s="221"/>
      <c r="AAX111" s="221"/>
      <c r="AAY111" s="221"/>
      <c r="AAZ111" s="221"/>
      <c r="ABA111" s="221"/>
      <c r="ABB111" s="221"/>
      <c r="ABC111" s="221"/>
      <c r="ABD111" s="221"/>
      <c r="ABE111" s="221"/>
      <c r="ABF111" s="221"/>
      <c r="ABG111" s="221"/>
      <c r="ABH111" s="221"/>
      <c r="ABI111" s="221"/>
      <c r="ABJ111" s="221"/>
      <c r="ABK111" s="221"/>
      <c r="ABL111" s="221"/>
      <c r="ABM111" s="221"/>
      <c r="ABN111" s="221"/>
      <c r="ABO111" s="221"/>
      <c r="ABP111" s="221"/>
      <c r="ABQ111" s="221"/>
      <c r="ABR111" s="221"/>
      <c r="ABS111" s="221"/>
      <c r="ABT111" s="221"/>
      <c r="ABU111" s="221"/>
      <c r="ABV111" s="221"/>
      <c r="ABW111" s="221"/>
      <c r="ABX111" s="221"/>
      <c r="ABY111" s="221"/>
      <c r="ABZ111" s="221"/>
      <c r="ACA111" s="221"/>
      <c r="ACB111" s="221"/>
      <c r="ACC111" s="221"/>
      <c r="ACD111" s="221"/>
      <c r="ACE111" s="221"/>
      <c r="ACF111" s="221"/>
      <c r="ACG111" s="221"/>
      <c r="ACH111" s="221"/>
      <c r="ACI111" s="221"/>
      <c r="ACJ111" s="221"/>
      <c r="ACK111" s="221"/>
      <c r="ACL111" s="221"/>
      <c r="ACM111" s="221"/>
      <c r="ACN111" s="221"/>
      <c r="ACO111" s="221"/>
      <c r="ACP111" s="221"/>
      <c r="ACQ111" s="221"/>
      <c r="ACR111" s="221"/>
      <c r="ACS111" s="221"/>
      <c r="ACT111" s="221"/>
      <c r="ACU111" s="221"/>
      <c r="ACV111" s="221"/>
      <c r="ACW111" s="221"/>
      <c r="ACX111" s="221"/>
      <c r="ACY111" s="221"/>
      <c r="ACZ111" s="221"/>
      <c r="ADA111" s="221"/>
      <c r="ADB111" s="221"/>
      <c r="ADC111" s="221"/>
      <c r="ADD111" s="221"/>
      <c r="ADE111" s="221"/>
      <c r="ADF111" s="221"/>
      <c r="ADG111" s="221"/>
      <c r="ADH111" s="221"/>
      <c r="ADI111" s="221"/>
      <c r="ADJ111" s="221"/>
      <c r="ADK111" s="221"/>
      <c r="ADL111" s="221"/>
      <c r="ADM111" s="221"/>
      <c r="ADN111" s="221"/>
      <c r="ADO111" s="221"/>
      <c r="ADP111" s="221"/>
      <c r="ADQ111" s="221"/>
      <c r="ADR111" s="221"/>
      <c r="ADS111" s="221"/>
      <c r="ADT111" s="221"/>
      <c r="ADU111" s="221"/>
      <c r="ADV111" s="221"/>
      <c r="ADW111" s="221"/>
      <c r="ADX111" s="221"/>
      <c r="ADY111" s="221"/>
      <c r="ADZ111" s="221"/>
      <c r="AEA111" s="221"/>
      <c r="AEB111" s="221"/>
      <c r="AEC111" s="221"/>
      <c r="AED111" s="221"/>
      <c r="AEE111" s="221"/>
      <c r="AEF111" s="221"/>
      <c r="AEG111" s="221"/>
      <c r="AEH111" s="221"/>
      <c r="AEI111" s="221"/>
      <c r="AEJ111" s="221"/>
      <c r="AEK111" s="221"/>
      <c r="AEL111" s="221"/>
      <c r="AEM111" s="221"/>
      <c r="AEN111" s="221"/>
      <c r="AEO111" s="221"/>
      <c r="AEP111" s="221"/>
      <c r="AEQ111" s="221"/>
      <c r="AER111" s="221"/>
      <c r="AES111" s="221"/>
      <c r="AET111" s="221"/>
      <c r="AEU111" s="221"/>
      <c r="AEV111" s="221"/>
      <c r="AEW111" s="221"/>
      <c r="AEX111" s="221"/>
      <c r="AEY111" s="221"/>
      <c r="AEZ111" s="221"/>
      <c r="AFA111" s="221"/>
      <c r="AFB111" s="221"/>
      <c r="AFC111" s="221"/>
      <c r="AFD111" s="221"/>
      <c r="AFE111" s="221"/>
      <c r="AFF111" s="221"/>
      <c r="AFG111" s="221"/>
      <c r="AFH111" s="221"/>
      <c r="AFI111" s="221"/>
      <c r="AFJ111" s="221"/>
      <c r="AFK111" s="221"/>
      <c r="AFL111" s="221"/>
      <c r="AFM111" s="221"/>
      <c r="AFN111" s="221"/>
      <c r="AFO111" s="221"/>
      <c r="AFP111" s="221"/>
      <c r="AFQ111" s="221"/>
      <c r="AFR111" s="221"/>
      <c r="AFS111" s="221"/>
      <c r="AFT111" s="221"/>
      <c r="AFU111" s="221"/>
      <c r="AFV111" s="221"/>
      <c r="AFW111" s="221"/>
      <c r="AFX111" s="221"/>
      <c r="AFY111" s="221"/>
      <c r="AFZ111" s="221"/>
      <c r="AGA111" s="221"/>
      <c r="AGB111" s="221"/>
      <c r="AGC111" s="221"/>
      <c r="AGD111" s="221"/>
      <c r="AGE111" s="221"/>
      <c r="AGF111" s="221"/>
      <c r="AGG111" s="221"/>
      <c r="AGH111" s="221"/>
      <c r="AGI111" s="221"/>
      <c r="AGJ111" s="221"/>
      <c r="AGK111" s="221"/>
      <c r="AGL111" s="221"/>
      <c r="AGM111" s="221"/>
      <c r="AGN111" s="221"/>
      <c r="AGO111" s="221"/>
      <c r="AGP111" s="221"/>
      <c r="AGQ111" s="221"/>
      <c r="AGR111" s="221"/>
      <c r="AGS111" s="221"/>
      <c r="AGT111" s="221"/>
      <c r="AGU111" s="221"/>
      <c r="AGV111" s="221"/>
      <c r="AGW111" s="221"/>
      <c r="AGX111" s="221"/>
      <c r="AGY111" s="221"/>
      <c r="AGZ111" s="221"/>
      <c r="AHA111" s="221"/>
      <c r="AHB111" s="221"/>
      <c r="AHC111" s="221"/>
      <c r="AHD111" s="221"/>
      <c r="AHE111" s="221"/>
      <c r="AHF111" s="221"/>
      <c r="AHG111" s="221"/>
      <c r="AHH111" s="221"/>
      <c r="AHI111" s="221"/>
      <c r="AHJ111" s="221"/>
      <c r="AHK111" s="221"/>
      <c r="AHL111" s="221"/>
      <c r="AHM111" s="221"/>
      <c r="AHN111" s="221"/>
      <c r="AHO111" s="221"/>
      <c r="AHP111" s="221"/>
      <c r="AHQ111" s="221"/>
      <c r="AHR111" s="221"/>
      <c r="AHS111" s="221"/>
      <c r="AHT111" s="221"/>
      <c r="AHU111" s="221"/>
      <c r="AHV111" s="221"/>
      <c r="AHW111" s="221"/>
      <c r="AHX111" s="221"/>
      <c r="AHY111" s="221"/>
      <c r="AHZ111" s="221"/>
      <c r="AIA111" s="221"/>
      <c r="AIB111" s="221"/>
      <c r="AIC111" s="221"/>
      <c r="AID111" s="221"/>
      <c r="AIE111" s="221"/>
      <c r="AIF111" s="221"/>
      <c r="AIG111" s="221"/>
      <c r="AIH111" s="221"/>
      <c r="AII111" s="221"/>
      <c r="AIJ111" s="221"/>
      <c r="AIK111" s="221"/>
      <c r="AIL111" s="221"/>
      <c r="AIM111" s="221"/>
      <c r="AIN111" s="221"/>
      <c r="AIO111" s="221"/>
      <c r="AIP111" s="221"/>
      <c r="AIQ111" s="221"/>
      <c r="AIR111" s="221"/>
      <c r="AIS111" s="221"/>
      <c r="AIT111" s="221"/>
      <c r="AIU111" s="221"/>
      <c r="AIV111" s="221"/>
      <c r="AIW111" s="221"/>
      <c r="AIX111" s="221"/>
      <c r="AIY111" s="221"/>
      <c r="AIZ111" s="221"/>
      <c r="AJA111" s="221"/>
      <c r="AJB111" s="221"/>
      <c r="AJC111" s="221"/>
      <c r="AJD111" s="221"/>
      <c r="AJE111" s="221"/>
      <c r="AJF111" s="221"/>
      <c r="AJG111" s="221"/>
      <c r="AJH111" s="221"/>
      <c r="AJI111" s="221"/>
      <c r="AJJ111" s="221"/>
      <c r="AJK111" s="221"/>
      <c r="AJL111" s="221"/>
      <c r="AJM111" s="221"/>
      <c r="AJN111" s="221"/>
      <c r="AJO111" s="221"/>
      <c r="AJP111" s="221"/>
      <c r="AJQ111" s="221"/>
      <c r="AJR111" s="221"/>
      <c r="AJS111" s="221"/>
      <c r="AJT111" s="221"/>
      <c r="AJU111" s="221"/>
      <c r="AJV111" s="221"/>
      <c r="AJW111" s="221"/>
      <c r="AJX111" s="221"/>
      <c r="AJY111" s="221"/>
      <c r="AJZ111" s="221"/>
      <c r="AKA111" s="221"/>
      <c r="AKB111" s="221"/>
      <c r="AKC111" s="221"/>
      <c r="AKD111" s="221"/>
      <c r="AKE111" s="221"/>
      <c r="AKF111" s="221"/>
      <c r="AKG111" s="221"/>
      <c r="AKH111" s="221"/>
      <c r="AKI111" s="221"/>
      <c r="AKJ111" s="221"/>
      <c r="AKK111" s="221"/>
      <c r="AKL111" s="221"/>
      <c r="AKM111" s="221"/>
      <c r="AKN111" s="221"/>
      <c r="AKO111" s="221"/>
      <c r="AKP111" s="221"/>
      <c r="AKQ111" s="221"/>
      <c r="AKR111" s="221"/>
      <c r="AKS111" s="221"/>
      <c r="AKT111" s="221"/>
      <c r="AKU111" s="221"/>
      <c r="AKV111" s="221"/>
      <c r="AKW111" s="221"/>
      <c r="AKX111" s="221"/>
      <c r="AKY111" s="221"/>
      <c r="AKZ111" s="221"/>
      <c r="ALA111" s="221"/>
      <c r="ALB111" s="221"/>
      <c r="ALC111" s="221"/>
      <c r="ALD111" s="221"/>
      <c r="ALE111" s="221"/>
      <c r="ALF111" s="221"/>
      <c r="ALG111" s="221"/>
      <c r="ALH111" s="221"/>
      <c r="ALI111" s="221"/>
      <c r="ALJ111" s="221"/>
      <c r="ALK111" s="221"/>
      <c r="ALL111" s="221"/>
      <c r="ALM111" s="221"/>
      <c r="ALN111" s="221"/>
      <c r="ALO111" s="221"/>
      <c r="ALP111" s="221"/>
      <c r="ALQ111" s="221"/>
      <c r="ALR111" s="221"/>
      <c r="ALS111" s="221"/>
      <c r="ALT111" s="221"/>
      <c r="ALU111" s="221"/>
      <c r="ALV111" s="221"/>
      <c r="ALW111" s="221"/>
      <c r="ALX111" s="221"/>
      <c r="ALY111" s="221"/>
      <c r="ALZ111" s="221"/>
      <c r="AMA111" s="221"/>
      <c r="AMB111" s="221"/>
      <c r="AMC111" s="221"/>
      <c r="AMD111" s="221"/>
      <c r="AME111" s="221"/>
      <c r="AMF111" s="221"/>
      <c r="AMG111" s="221"/>
      <c r="AMH111" s="221"/>
      <c r="AMI111" s="221"/>
      <c r="AMJ111" s="221"/>
      <c r="AMK111" s="221"/>
    </row>
    <row r="112" spans="1:1025" s="225" customFormat="1" x14ac:dyDescent="0.25">
      <c r="A112" s="221" t="s">
        <v>106</v>
      </c>
      <c r="B112" s="221" t="s">
        <v>133</v>
      </c>
      <c r="C112" s="227" t="str">
        <f>'common foods'!$D$60</f>
        <v>03055</v>
      </c>
      <c r="D112" s="227">
        <v>580.59</v>
      </c>
      <c r="E112" s="227">
        <v>1.1000000000000001</v>
      </c>
      <c r="F112" s="227">
        <v>0.21299999999999999</v>
      </c>
      <c r="G112" s="227">
        <v>29.2</v>
      </c>
      <c r="H112" s="227">
        <v>0.5</v>
      </c>
      <c r="I112" s="227">
        <v>1.8</v>
      </c>
      <c r="J112" s="227">
        <v>2.56</v>
      </c>
      <c r="K112" s="227">
        <v>1</v>
      </c>
      <c r="L112" s="221" t="s">
        <v>434</v>
      </c>
      <c r="M112" s="222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1"/>
      <c r="BN112" s="221"/>
      <c r="BO112" s="221"/>
      <c r="BP112" s="221"/>
      <c r="BQ112" s="221"/>
      <c r="BR112" s="221"/>
      <c r="BS112" s="221"/>
      <c r="BT112" s="221"/>
      <c r="BU112" s="221"/>
      <c r="BV112" s="221"/>
      <c r="BW112" s="221"/>
      <c r="BX112" s="221"/>
      <c r="BY112" s="221"/>
      <c r="BZ112" s="221"/>
      <c r="CA112" s="221"/>
      <c r="CB112" s="221"/>
      <c r="CC112" s="221"/>
      <c r="CD112" s="221"/>
      <c r="CE112" s="221"/>
      <c r="CF112" s="221"/>
      <c r="CG112" s="221"/>
      <c r="CH112" s="221"/>
      <c r="CI112" s="221"/>
      <c r="CJ112" s="221"/>
      <c r="CK112" s="221"/>
      <c r="CL112" s="221"/>
      <c r="CM112" s="221"/>
      <c r="CN112" s="221"/>
      <c r="CO112" s="221"/>
      <c r="CP112" s="221"/>
      <c r="CQ112" s="221"/>
      <c r="CR112" s="221"/>
      <c r="CS112" s="221"/>
      <c r="CT112" s="221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221"/>
      <c r="DE112" s="221"/>
      <c r="DF112" s="221"/>
      <c r="DG112" s="221"/>
      <c r="DH112" s="221"/>
      <c r="DI112" s="221"/>
      <c r="DJ112" s="221"/>
      <c r="DK112" s="221"/>
      <c r="DL112" s="221"/>
      <c r="DM112" s="221"/>
      <c r="DN112" s="221"/>
      <c r="DO112" s="221"/>
      <c r="DP112" s="221"/>
      <c r="DQ112" s="221"/>
      <c r="DR112" s="221"/>
      <c r="DS112" s="221"/>
      <c r="DT112" s="221"/>
      <c r="DU112" s="221"/>
      <c r="DV112" s="221"/>
      <c r="DW112" s="221"/>
      <c r="DX112" s="221"/>
      <c r="DY112" s="221"/>
      <c r="DZ112" s="221"/>
      <c r="EA112" s="221"/>
      <c r="EB112" s="221"/>
      <c r="EC112" s="221"/>
      <c r="ED112" s="221"/>
      <c r="EE112" s="221"/>
      <c r="EF112" s="221"/>
      <c r="EG112" s="221"/>
      <c r="EH112" s="221"/>
      <c r="EI112" s="221"/>
      <c r="EJ112" s="221"/>
      <c r="EK112" s="221"/>
      <c r="EL112" s="221"/>
      <c r="EM112" s="221"/>
      <c r="EN112" s="221"/>
      <c r="EO112" s="221"/>
      <c r="EP112" s="221"/>
      <c r="EQ112" s="221"/>
      <c r="ER112" s="221"/>
      <c r="ES112" s="221"/>
      <c r="ET112" s="221"/>
      <c r="EU112" s="221"/>
      <c r="EV112" s="221"/>
      <c r="EW112" s="221"/>
      <c r="EX112" s="221"/>
      <c r="EY112" s="221"/>
      <c r="EZ112" s="221"/>
      <c r="FA112" s="221"/>
      <c r="FB112" s="221"/>
      <c r="FC112" s="221"/>
      <c r="FD112" s="221"/>
      <c r="FE112" s="221"/>
      <c r="FF112" s="221"/>
      <c r="FG112" s="221"/>
      <c r="FH112" s="221"/>
      <c r="FI112" s="221"/>
      <c r="FJ112" s="221"/>
      <c r="FK112" s="221"/>
      <c r="FL112" s="221"/>
      <c r="FM112" s="221"/>
      <c r="FN112" s="221"/>
      <c r="FO112" s="221"/>
      <c r="FP112" s="221"/>
      <c r="FQ112" s="221"/>
      <c r="FR112" s="221"/>
      <c r="FS112" s="221"/>
      <c r="FT112" s="221"/>
      <c r="FU112" s="221"/>
      <c r="FV112" s="221"/>
      <c r="FW112" s="221"/>
      <c r="FX112" s="221"/>
      <c r="FY112" s="221"/>
      <c r="FZ112" s="221"/>
      <c r="GA112" s="221"/>
      <c r="GB112" s="221"/>
      <c r="GC112" s="221"/>
      <c r="GD112" s="221"/>
      <c r="GE112" s="221"/>
      <c r="GF112" s="221"/>
      <c r="GG112" s="221"/>
      <c r="GH112" s="221"/>
      <c r="GI112" s="221"/>
      <c r="GJ112" s="221"/>
      <c r="GK112" s="221"/>
      <c r="GL112" s="221"/>
      <c r="GM112" s="221"/>
      <c r="GN112" s="221"/>
      <c r="GO112" s="221"/>
      <c r="GP112" s="221"/>
      <c r="GQ112" s="221"/>
      <c r="GR112" s="221"/>
      <c r="GS112" s="221"/>
      <c r="GT112" s="221"/>
      <c r="GU112" s="221"/>
      <c r="GV112" s="221"/>
      <c r="GW112" s="221"/>
      <c r="GX112" s="221"/>
      <c r="GY112" s="221"/>
      <c r="GZ112" s="221"/>
      <c r="HA112" s="221"/>
      <c r="HB112" s="221"/>
      <c r="HC112" s="221"/>
      <c r="HD112" s="221"/>
      <c r="HE112" s="221"/>
      <c r="HF112" s="221"/>
      <c r="HG112" s="221"/>
      <c r="HH112" s="221"/>
      <c r="HI112" s="221"/>
      <c r="HJ112" s="221"/>
      <c r="HK112" s="221"/>
      <c r="HL112" s="221"/>
      <c r="HM112" s="221"/>
      <c r="HN112" s="221"/>
      <c r="HO112" s="221"/>
      <c r="HP112" s="221"/>
      <c r="HQ112" s="221"/>
      <c r="HR112" s="221"/>
      <c r="HS112" s="221"/>
      <c r="HT112" s="221"/>
      <c r="HU112" s="221"/>
      <c r="HV112" s="221"/>
      <c r="HW112" s="221"/>
      <c r="HX112" s="221"/>
      <c r="HY112" s="221"/>
      <c r="HZ112" s="221"/>
      <c r="IA112" s="221"/>
      <c r="IB112" s="221"/>
      <c r="IC112" s="221"/>
      <c r="ID112" s="221"/>
      <c r="IE112" s="221"/>
      <c r="IF112" s="221"/>
      <c r="IG112" s="221"/>
      <c r="IH112" s="221"/>
      <c r="II112" s="221"/>
      <c r="IJ112" s="221"/>
      <c r="IK112" s="221"/>
      <c r="IL112" s="221"/>
      <c r="IM112" s="221"/>
      <c r="IN112" s="221"/>
      <c r="IO112" s="221"/>
      <c r="IP112" s="221"/>
      <c r="IQ112" s="221"/>
      <c r="IR112" s="221"/>
      <c r="IS112" s="221"/>
      <c r="IT112" s="221"/>
      <c r="IU112" s="221"/>
      <c r="IV112" s="221"/>
      <c r="IW112" s="221"/>
      <c r="IX112" s="221"/>
      <c r="IY112" s="221"/>
      <c r="IZ112" s="221"/>
      <c r="JA112" s="221"/>
      <c r="JB112" s="221"/>
      <c r="JC112" s="221"/>
      <c r="JD112" s="221"/>
      <c r="JE112" s="221"/>
      <c r="JF112" s="221"/>
      <c r="JG112" s="221"/>
      <c r="JH112" s="221"/>
      <c r="JI112" s="221"/>
      <c r="JJ112" s="221"/>
      <c r="JK112" s="221"/>
      <c r="JL112" s="221"/>
      <c r="JM112" s="221"/>
      <c r="JN112" s="221"/>
      <c r="JO112" s="221"/>
      <c r="JP112" s="221"/>
      <c r="JQ112" s="221"/>
      <c r="JR112" s="221"/>
      <c r="JS112" s="221"/>
      <c r="JT112" s="221"/>
      <c r="JU112" s="221"/>
      <c r="JV112" s="221"/>
      <c r="JW112" s="221"/>
      <c r="JX112" s="221"/>
      <c r="JY112" s="221"/>
      <c r="JZ112" s="221"/>
      <c r="KA112" s="221"/>
      <c r="KB112" s="221"/>
      <c r="KC112" s="221"/>
      <c r="KD112" s="221"/>
      <c r="KE112" s="221"/>
      <c r="KF112" s="221"/>
      <c r="KG112" s="221"/>
      <c r="KH112" s="221"/>
      <c r="KI112" s="221"/>
      <c r="KJ112" s="221"/>
      <c r="KK112" s="221"/>
      <c r="KL112" s="221"/>
      <c r="KM112" s="221"/>
      <c r="KN112" s="221"/>
      <c r="KO112" s="221"/>
      <c r="KP112" s="221"/>
      <c r="KQ112" s="221"/>
      <c r="KR112" s="221"/>
      <c r="KS112" s="221"/>
      <c r="KT112" s="221"/>
      <c r="KU112" s="221"/>
      <c r="KV112" s="221"/>
      <c r="KW112" s="221"/>
      <c r="KX112" s="221"/>
      <c r="KY112" s="221"/>
      <c r="KZ112" s="221"/>
      <c r="LA112" s="221"/>
      <c r="LB112" s="221"/>
      <c r="LC112" s="221"/>
      <c r="LD112" s="221"/>
      <c r="LE112" s="221"/>
      <c r="LF112" s="221"/>
      <c r="LG112" s="221"/>
      <c r="LH112" s="221"/>
      <c r="LI112" s="221"/>
      <c r="LJ112" s="221"/>
      <c r="LK112" s="221"/>
      <c r="LL112" s="221"/>
      <c r="LM112" s="221"/>
      <c r="LN112" s="221"/>
      <c r="LO112" s="221"/>
      <c r="LP112" s="221"/>
      <c r="LQ112" s="221"/>
      <c r="LR112" s="221"/>
      <c r="LS112" s="221"/>
      <c r="LT112" s="221"/>
      <c r="LU112" s="221"/>
      <c r="LV112" s="221"/>
      <c r="LW112" s="221"/>
      <c r="LX112" s="221"/>
      <c r="LY112" s="221"/>
      <c r="LZ112" s="221"/>
      <c r="MA112" s="221"/>
      <c r="MB112" s="221"/>
      <c r="MC112" s="221"/>
      <c r="MD112" s="221"/>
      <c r="ME112" s="221"/>
      <c r="MF112" s="221"/>
      <c r="MG112" s="221"/>
      <c r="MH112" s="221"/>
      <c r="MI112" s="221"/>
      <c r="MJ112" s="221"/>
      <c r="MK112" s="221"/>
      <c r="ML112" s="221"/>
      <c r="MM112" s="221"/>
      <c r="MN112" s="221"/>
      <c r="MO112" s="221"/>
      <c r="MP112" s="221"/>
      <c r="MQ112" s="221"/>
      <c r="MR112" s="221"/>
      <c r="MS112" s="221"/>
      <c r="MT112" s="221"/>
      <c r="MU112" s="221"/>
      <c r="MV112" s="221"/>
      <c r="MW112" s="221"/>
      <c r="MX112" s="221"/>
      <c r="MY112" s="221"/>
      <c r="MZ112" s="221"/>
      <c r="NA112" s="221"/>
      <c r="NB112" s="221"/>
      <c r="NC112" s="221"/>
      <c r="ND112" s="221"/>
      <c r="NE112" s="221"/>
      <c r="NF112" s="221"/>
      <c r="NG112" s="221"/>
      <c r="NH112" s="221"/>
      <c r="NI112" s="221"/>
      <c r="NJ112" s="221"/>
      <c r="NK112" s="221"/>
      <c r="NL112" s="221"/>
      <c r="NM112" s="221"/>
      <c r="NN112" s="221"/>
      <c r="NO112" s="221"/>
      <c r="NP112" s="221"/>
      <c r="NQ112" s="221"/>
      <c r="NR112" s="221"/>
      <c r="NS112" s="221"/>
      <c r="NT112" s="221"/>
      <c r="NU112" s="221"/>
      <c r="NV112" s="221"/>
      <c r="NW112" s="221"/>
      <c r="NX112" s="221"/>
      <c r="NY112" s="221"/>
      <c r="NZ112" s="221"/>
      <c r="OA112" s="221"/>
      <c r="OB112" s="221"/>
      <c r="OC112" s="221"/>
      <c r="OD112" s="221"/>
      <c r="OE112" s="221"/>
      <c r="OF112" s="221"/>
      <c r="OG112" s="221"/>
      <c r="OH112" s="221"/>
      <c r="OI112" s="221"/>
      <c r="OJ112" s="221"/>
      <c r="OK112" s="221"/>
      <c r="OL112" s="221"/>
      <c r="OM112" s="221"/>
      <c r="ON112" s="221"/>
      <c r="OO112" s="221"/>
      <c r="OP112" s="221"/>
      <c r="OQ112" s="221"/>
      <c r="OR112" s="221"/>
      <c r="OS112" s="221"/>
      <c r="OT112" s="221"/>
      <c r="OU112" s="221"/>
      <c r="OV112" s="221"/>
      <c r="OW112" s="221"/>
      <c r="OX112" s="221"/>
      <c r="OY112" s="221"/>
      <c r="OZ112" s="221"/>
      <c r="PA112" s="221"/>
      <c r="PB112" s="221"/>
      <c r="PC112" s="221"/>
      <c r="PD112" s="221"/>
      <c r="PE112" s="221"/>
      <c r="PF112" s="221"/>
      <c r="PG112" s="221"/>
      <c r="PH112" s="221"/>
      <c r="PI112" s="221"/>
      <c r="PJ112" s="221"/>
      <c r="PK112" s="221"/>
      <c r="PL112" s="221"/>
      <c r="PM112" s="221"/>
      <c r="PN112" s="221"/>
      <c r="PO112" s="221"/>
      <c r="PP112" s="221"/>
      <c r="PQ112" s="221"/>
      <c r="PR112" s="221"/>
      <c r="PS112" s="221"/>
      <c r="PT112" s="221"/>
      <c r="PU112" s="221"/>
      <c r="PV112" s="221"/>
      <c r="PW112" s="221"/>
      <c r="PX112" s="221"/>
      <c r="PY112" s="221"/>
      <c r="PZ112" s="221"/>
      <c r="QA112" s="221"/>
      <c r="QB112" s="221"/>
      <c r="QC112" s="221"/>
      <c r="QD112" s="221"/>
      <c r="QE112" s="221"/>
      <c r="QF112" s="221"/>
      <c r="QG112" s="221"/>
      <c r="QH112" s="221"/>
      <c r="QI112" s="221"/>
      <c r="QJ112" s="221"/>
      <c r="QK112" s="221"/>
      <c r="QL112" s="221"/>
      <c r="QM112" s="221"/>
      <c r="QN112" s="221"/>
      <c r="QO112" s="221"/>
      <c r="QP112" s="221"/>
      <c r="QQ112" s="221"/>
      <c r="QR112" s="221"/>
      <c r="QS112" s="221"/>
      <c r="QT112" s="221"/>
      <c r="QU112" s="221"/>
      <c r="QV112" s="221"/>
      <c r="QW112" s="221"/>
      <c r="QX112" s="221"/>
      <c r="QY112" s="221"/>
      <c r="QZ112" s="221"/>
      <c r="RA112" s="221"/>
      <c r="RB112" s="221"/>
      <c r="RC112" s="221"/>
      <c r="RD112" s="221"/>
      <c r="RE112" s="221"/>
      <c r="RF112" s="221"/>
      <c r="RG112" s="221"/>
      <c r="RH112" s="221"/>
      <c r="RI112" s="221"/>
      <c r="RJ112" s="221"/>
      <c r="RK112" s="221"/>
      <c r="RL112" s="221"/>
      <c r="RM112" s="221"/>
      <c r="RN112" s="221"/>
      <c r="RO112" s="221"/>
      <c r="RP112" s="221"/>
      <c r="RQ112" s="221"/>
      <c r="RR112" s="221"/>
      <c r="RS112" s="221"/>
      <c r="RT112" s="221"/>
      <c r="RU112" s="221"/>
      <c r="RV112" s="221"/>
      <c r="RW112" s="221"/>
      <c r="RX112" s="221"/>
      <c r="RY112" s="221"/>
      <c r="RZ112" s="221"/>
      <c r="SA112" s="221"/>
      <c r="SB112" s="221"/>
      <c r="SC112" s="221"/>
      <c r="SD112" s="221"/>
      <c r="SE112" s="221"/>
      <c r="SF112" s="221"/>
      <c r="SG112" s="221"/>
      <c r="SH112" s="221"/>
      <c r="SI112" s="221"/>
      <c r="SJ112" s="221"/>
      <c r="SK112" s="221"/>
      <c r="SL112" s="221"/>
      <c r="SM112" s="221"/>
      <c r="SN112" s="221"/>
      <c r="SO112" s="221"/>
      <c r="SP112" s="221"/>
      <c r="SQ112" s="221"/>
      <c r="SR112" s="221"/>
      <c r="SS112" s="221"/>
      <c r="ST112" s="221"/>
      <c r="SU112" s="221"/>
      <c r="SV112" s="221"/>
      <c r="SW112" s="221"/>
      <c r="SX112" s="221"/>
      <c r="SY112" s="221"/>
      <c r="SZ112" s="221"/>
      <c r="TA112" s="221"/>
      <c r="TB112" s="221"/>
      <c r="TC112" s="221"/>
      <c r="TD112" s="221"/>
      <c r="TE112" s="221"/>
      <c r="TF112" s="221"/>
      <c r="TG112" s="221"/>
      <c r="TH112" s="221"/>
      <c r="TI112" s="221"/>
      <c r="TJ112" s="221"/>
      <c r="TK112" s="221"/>
      <c r="TL112" s="221"/>
      <c r="TM112" s="221"/>
      <c r="TN112" s="221"/>
      <c r="TO112" s="221"/>
      <c r="TP112" s="221"/>
      <c r="TQ112" s="221"/>
      <c r="TR112" s="221"/>
      <c r="TS112" s="221"/>
      <c r="TT112" s="221"/>
      <c r="TU112" s="221"/>
      <c r="TV112" s="221"/>
      <c r="TW112" s="221"/>
      <c r="TX112" s="221"/>
      <c r="TY112" s="221"/>
      <c r="TZ112" s="221"/>
      <c r="UA112" s="221"/>
      <c r="UB112" s="221"/>
      <c r="UC112" s="221"/>
      <c r="UD112" s="221"/>
      <c r="UE112" s="221"/>
      <c r="UF112" s="221"/>
      <c r="UG112" s="221"/>
      <c r="UH112" s="221"/>
      <c r="UI112" s="221"/>
      <c r="UJ112" s="221"/>
      <c r="UK112" s="221"/>
      <c r="UL112" s="221"/>
      <c r="UM112" s="221"/>
      <c r="UN112" s="221"/>
      <c r="UO112" s="221"/>
      <c r="UP112" s="221"/>
      <c r="UQ112" s="221"/>
      <c r="UR112" s="221"/>
      <c r="US112" s="221"/>
      <c r="UT112" s="221"/>
      <c r="UU112" s="221"/>
      <c r="UV112" s="221"/>
      <c r="UW112" s="221"/>
      <c r="UX112" s="221"/>
      <c r="UY112" s="221"/>
      <c r="UZ112" s="221"/>
      <c r="VA112" s="221"/>
      <c r="VB112" s="221"/>
      <c r="VC112" s="221"/>
      <c r="VD112" s="221"/>
      <c r="VE112" s="221"/>
      <c r="VF112" s="221"/>
      <c r="VG112" s="221"/>
      <c r="VH112" s="221"/>
      <c r="VI112" s="221"/>
      <c r="VJ112" s="221"/>
      <c r="VK112" s="221"/>
      <c r="VL112" s="221"/>
      <c r="VM112" s="221"/>
      <c r="VN112" s="221"/>
      <c r="VO112" s="221"/>
      <c r="VP112" s="221"/>
      <c r="VQ112" s="221"/>
      <c r="VR112" s="221"/>
      <c r="VS112" s="221"/>
      <c r="VT112" s="221"/>
      <c r="VU112" s="221"/>
      <c r="VV112" s="221"/>
      <c r="VW112" s="221"/>
      <c r="VX112" s="221"/>
      <c r="VY112" s="221"/>
      <c r="VZ112" s="221"/>
      <c r="WA112" s="221"/>
      <c r="WB112" s="221"/>
      <c r="WC112" s="221"/>
      <c r="WD112" s="221"/>
      <c r="WE112" s="221"/>
      <c r="WF112" s="221"/>
      <c r="WG112" s="221"/>
      <c r="WH112" s="221"/>
      <c r="WI112" s="221"/>
      <c r="WJ112" s="221"/>
      <c r="WK112" s="221"/>
      <c r="WL112" s="221"/>
      <c r="WM112" s="221"/>
      <c r="WN112" s="221"/>
      <c r="WO112" s="221"/>
      <c r="WP112" s="221"/>
      <c r="WQ112" s="221"/>
      <c r="WR112" s="221"/>
      <c r="WS112" s="221"/>
      <c r="WT112" s="221"/>
      <c r="WU112" s="221"/>
      <c r="WV112" s="221"/>
      <c r="WW112" s="221"/>
      <c r="WX112" s="221"/>
      <c r="WY112" s="221"/>
      <c r="WZ112" s="221"/>
      <c r="XA112" s="221"/>
      <c r="XB112" s="221"/>
      <c r="XC112" s="221"/>
      <c r="XD112" s="221"/>
      <c r="XE112" s="221"/>
      <c r="XF112" s="221"/>
      <c r="XG112" s="221"/>
      <c r="XH112" s="221"/>
      <c r="XI112" s="221"/>
      <c r="XJ112" s="221"/>
      <c r="XK112" s="221"/>
      <c r="XL112" s="221"/>
      <c r="XM112" s="221"/>
      <c r="XN112" s="221"/>
      <c r="XO112" s="221"/>
      <c r="XP112" s="221"/>
      <c r="XQ112" s="221"/>
      <c r="XR112" s="221"/>
      <c r="XS112" s="221"/>
      <c r="XT112" s="221"/>
      <c r="XU112" s="221"/>
      <c r="XV112" s="221"/>
      <c r="XW112" s="221"/>
      <c r="XX112" s="221"/>
      <c r="XY112" s="221"/>
      <c r="XZ112" s="221"/>
      <c r="YA112" s="221"/>
      <c r="YB112" s="221"/>
      <c r="YC112" s="221"/>
      <c r="YD112" s="221"/>
      <c r="YE112" s="221"/>
      <c r="YF112" s="221"/>
      <c r="YG112" s="221"/>
      <c r="YH112" s="221"/>
      <c r="YI112" s="221"/>
      <c r="YJ112" s="221"/>
      <c r="YK112" s="221"/>
      <c r="YL112" s="221"/>
      <c r="YM112" s="221"/>
      <c r="YN112" s="221"/>
      <c r="YO112" s="221"/>
      <c r="YP112" s="221"/>
      <c r="YQ112" s="221"/>
      <c r="YR112" s="221"/>
      <c r="YS112" s="221"/>
      <c r="YT112" s="221"/>
      <c r="YU112" s="221"/>
      <c r="YV112" s="221"/>
      <c r="YW112" s="221"/>
      <c r="YX112" s="221"/>
      <c r="YY112" s="221"/>
      <c r="YZ112" s="221"/>
      <c r="ZA112" s="221"/>
      <c r="ZB112" s="221"/>
      <c r="ZC112" s="221"/>
      <c r="ZD112" s="221"/>
      <c r="ZE112" s="221"/>
      <c r="ZF112" s="221"/>
      <c r="ZG112" s="221"/>
      <c r="ZH112" s="221"/>
      <c r="ZI112" s="221"/>
      <c r="ZJ112" s="221"/>
      <c r="ZK112" s="221"/>
      <c r="ZL112" s="221"/>
      <c r="ZM112" s="221"/>
      <c r="ZN112" s="221"/>
      <c r="ZO112" s="221"/>
      <c r="ZP112" s="221"/>
      <c r="ZQ112" s="221"/>
      <c r="ZR112" s="221"/>
      <c r="ZS112" s="221"/>
      <c r="ZT112" s="221"/>
      <c r="ZU112" s="221"/>
      <c r="ZV112" s="221"/>
      <c r="ZW112" s="221"/>
      <c r="ZX112" s="221"/>
      <c r="ZY112" s="221"/>
      <c r="ZZ112" s="221"/>
      <c r="AAA112" s="221"/>
      <c r="AAB112" s="221"/>
      <c r="AAC112" s="221"/>
      <c r="AAD112" s="221"/>
      <c r="AAE112" s="221"/>
      <c r="AAF112" s="221"/>
      <c r="AAG112" s="221"/>
      <c r="AAH112" s="221"/>
      <c r="AAI112" s="221"/>
      <c r="AAJ112" s="221"/>
      <c r="AAK112" s="221"/>
      <c r="AAL112" s="221"/>
      <c r="AAM112" s="221"/>
      <c r="AAN112" s="221"/>
      <c r="AAO112" s="221"/>
      <c r="AAP112" s="221"/>
      <c r="AAQ112" s="221"/>
      <c r="AAR112" s="221"/>
      <c r="AAS112" s="221"/>
      <c r="AAT112" s="221"/>
      <c r="AAU112" s="221"/>
      <c r="AAV112" s="221"/>
      <c r="AAW112" s="221"/>
      <c r="AAX112" s="221"/>
      <c r="AAY112" s="221"/>
      <c r="AAZ112" s="221"/>
      <c r="ABA112" s="221"/>
      <c r="ABB112" s="221"/>
      <c r="ABC112" s="221"/>
      <c r="ABD112" s="221"/>
      <c r="ABE112" s="221"/>
      <c r="ABF112" s="221"/>
      <c r="ABG112" s="221"/>
      <c r="ABH112" s="221"/>
      <c r="ABI112" s="221"/>
      <c r="ABJ112" s="221"/>
      <c r="ABK112" s="221"/>
      <c r="ABL112" s="221"/>
      <c r="ABM112" s="221"/>
      <c r="ABN112" s="221"/>
      <c r="ABO112" s="221"/>
      <c r="ABP112" s="221"/>
      <c r="ABQ112" s="221"/>
      <c r="ABR112" s="221"/>
      <c r="ABS112" s="221"/>
      <c r="ABT112" s="221"/>
      <c r="ABU112" s="221"/>
      <c r="ABV112" s="221"/>
      <c r="ABW112" s="221"/>
      <c r="ABX112" s="221"/>
      <c r="ABY112" s="221"/>
      <c r="ABZ112" s="221"/>
      <c r="ACA112" s="221"/>
      <c r="ACB112" s="221"/>
      <c r="ACC112" s="221"/>
      <c r="ACD112" s="221"/>
      <c r="ACE112" s="221"/>
      <c r="ACF112" s="221"/>
      <c r="ACG112" s="221"/>
      <c r="ACH112" s="221"/>
      <c r="ACI112" s="221"/>
      <c r="ACJ112" s="221"/>
      <c r="ACK112" s="221"/>
      <c r="ACL112" s="221"/>
      <c r="ACM112" s="221"/>
      <c r="ACN112" s="221"/>
      <c r="ACO112" s="221"/>
      <c r="ACP112" s="221"/>
      <c r="ACQ112" s="221"/>
      <c r="ACR112" s="221"/>
      <c r="ACS112" s="221"/>
      <c r="ACT112" s="221"/>
      <c r="ACU112" s="221"/>
      <c r="ACV112" s="221"/>
      <c r="ACW112" s="221"/>
      <c r="ACX112" s="221"/>
      <c r="ACY112" s="221"/>
      <c r="ACZ112" s="221"/>
      <c r="ADA112" s="221"/>
      <c r="ADB112" s="221"/>
      <c r="ADC112" s="221"/>
      <c r="ADD112" s="221"/>
      <c r="ADE112" s="221"/>
      <c r="ADF112" s="221"/>
      <c r="ADG112" s="221"/>
      <c r="ADH112" s="221"/>
      <c r="ADI112" s="221"/>
      <c r="ADJ112" s="221"/>
      <c r="ADK112" s="221"/>
      <c r="ADL112" s="221"/>
      <c r="ADM112" s="221"/>
      <c r="ADN112" s="221"/>
      <c r="ADO112" s="221"/>
      <c r="ADP112" s="221"/>
      <c r="ADQ112" s="221"/>
      <c r="ADR112" s="221"/>
      <c r="ADS112" s="221"/>
      <c r="ADT112" s="221"/>
      <c r="ADU112" s="221"/>
      <c r="ADV112" s="221"/>
      <c r="ADW112" s="221"/>
      <c r="ADX112" s="221"/>
      <c r="ADY112" s="221"/>
      <c r="ADZ112" s="221"/>
      <c r="AEA112" s="221"/>
      <c r="AEB112" s="221"/>
      <c r="AEC112" s="221"/>
      <c r="AED112" s="221"/>
      <c r="AEE112" s="221"/>
      <c r="AEF112" s="221"/>
      <c r="AEG112" s="221"/>
      <c r="AEH112" s="221"/>
      <c r="AEI112" s="221"/>
      <c r="AEJ112" s="221"/>
      <c r="AEK112" s="221"/>
      <c r="AEL112" s="221"/>
      <c r="AEM112" s="221"/>
      <c r="AEN112" s="221"/>
      <c r="AEO112" s="221"/>
      <c r="AEP112" s="221"/>
      <c r="AEQ112" s="221"/>
      <c r="AER112" s="221"/>
      <c r="AES112" s="221"/>
      <c r="AET112" s="221"/>
      <c r="AEU112" s="221"/>
      <c r="AEV112" s="221"/>
      <c r="AEW112" s="221"/>
      <c r="AEX112" s="221"/>
      <c r="AEY112" s="221"/>
      <c r="AEZ112" s="221"/>
      <c r="AFA112" s="221"/>
      <c r="AFB112" s="221"/>
      <c r="AFC112" s="221"/>
      <c r="AFD112" s="221"/>
      <c r="AFE112" s="221"/>
      <c r="AFF112" s="221"/>
      <c r="AFG112" s="221"/>
      <c r="AFH112" s="221"/>
      <c r="AFI112" s="221"/>
      <c r="AFJ112" s="221"/>
      <c r="AFK112" s="221"/>
      <c r="AFL112" s="221"/>
      <c r="AFM112" s="221"/>
      <c r="AFN112" s="221"/>
      <c r="AFO112" s="221"/>
      <c r="AFP112" s="221"/>
      <c r="AFQ112" s="221"/>
      <c r="AFR112" s="221"/>
      <c r="AFS112" s="221"/>
      <c r="AFT112" s="221"/>
      <c r="AFU112" s="221"/>
      <c r="AFV112" s="221"/>
      <c r="AFW112" s="221"/>
      <c r="AFX112" s="221"/>
      <c r="AFY112" s="221"/>
      <c r="AFZ112" s="221"/>
      <c r="AGA112" s="221"/>
      <c r="AGB112" s="221"/>
      <c r="AGC112" s="221"/>
      <c r="AGD112" s="221"/>
      <c r="AGE112" s="221"/>
      <c r="AGF112" s="221"/>
      <c r="AGG112" s="221"/>
      <c r="AGH112" s="221"/>
      <c r="AGI112" s="221"/>
      <c r="AGJ112" s="221"/>
      <c r="AGK112" s="221"/>
      <c r="AGL112" s="221"/>
      <c r="AGM112" s="221"/>
      <c r="AGN112" s="221"/>
      <c r="AGO112" s="221"/>
      <c r="AGP112" s="221"/>
      <c r="AGQ112" s="221"/>
      <c r="AGR112" s="221"/>
      <c r="AGS112" s="221"/>
      <c r="AGT112" s="221"/>
      <c r="AGU112" s="221"/>
      <c r="AGV112" s="221"/>
      <c r="AGW112" s="221"/>
      <c r="AGX112" s="221"/>
      <c r="AGY112" s="221"/>
      <c r="AGZ112" s="221"/>
      <c r="AHA112" s="221"/>
      <c r="AHB112" s="221"/>
      <c r="AHC112" s="221"/>
      <c r="AHD112" s="221"/>
      <c r="AHE112" s="221"/>
      <c r="AHF112" s="221"/>
      <c r="AHG112" s="221"/>
      <c r="AHH112" s="221"/>
      <c r="AHI112" s="221"/>
      <c r="AHJ112" s="221"/>
      <c r="AHK112" s="221"/>
      <c r="AHL112" s="221"/>
      <c r="AHM112" s="221"/>
      <c r="AHN112" s="221"/>
      <c r="AHO112" s="221"/>
      <c r="AHP112" s="221"/>
      <c r="AHQ112" s="221"/>
      <c r="AHR112" s="221"/>
      <c r="AHS112" s="221"/>
      <c r="AHT112" s="221"/>
      <c r="AHU112" s="221"/>
      <c r="AHV112" s="221"/>
      <c r="AHW112" s="221"/>
      <c r="AHX112" s="221"/>
      <c r="AHY112" s="221"/>
      <c r="AHZ112" s="221"/>
      <c r="AIA112" s="221"/>
      <c r="AIB112" s="221"/>
      <c r="AIC112" s="221"/>
      <c r="AID112" s="221"/>
      <c r="AIE112" s="221"/>
      <c r="AIF112" s="221"/>
      <c r="AIG112" s="221"/>
      <c r="AIH112" s="221"/>
      <c r="AII112" s="221"/>
      <c r="AIJ112" s="221"/>
      <c r="AIK112" s="221"/>
      <c r="AIL112" s="221"/>
      <c r="AIM112" s="221"/>
      <c r="AIN112" s="221"/>
      <c r="AIO112" s="221"/>
      <c r="AIP112" s="221"/>
      <c r="AIQ112" s="221"/>
      <c r="AIR112" s="221"/>
      <c r="AIS112" s="221"/>
      <c r="AIT112" s="221"/>
      <c r="AIU112" s="221"/>
      <c r="AIV112" s="221"/>
      <c r="AIW112" s="221"/>
      <c r="AIX112" s="221"/>
      <c r="AIY112" s="221"/>
      <c r="AIZ112" s="221"/>
      <c r="AJA112" s="221"/>
      <c r="AJB112" s="221"/>
      <c r="AJC112" s="221"/>
      <c r="AJD112" s="221"/>
      <c r="AJE112" s="221"/>
      <c r="AJF112" s="221"/>
      <c r="AJG112" s="221"/>
      <c r="AJH112" s="221"/>
      <c r="AJI112" s="221"/>
      <c r="AJJ112" s="221"/>
      <c r="AJK112" s="221"/>
      <c r="AJL112" s="221"/>
      <c r="AJM112" s="221"/>
      <c r="AJN112" s="221"/>
      <c r="AJO112" s="221"/>
      <c r="AJP112" s="221"/>
      <c r="AJQ112" s="221"/>
      <c r="AJR112" s="221"/>
      <c r="AJS112" s="221"/>
      <c r="AJT112" s="221"/>
      <c r="AJU112" s="221"/>
      <c r="AJV112" s="221"/>
      <c r="AJW112" s="221"/>
      <c r="AJX112" s="221"/>
      <c r="AJY112" s="221"/>
      <c r="AJZ112" s="221"/>
      <c r="AKA112" s="221"/>
      <c r="AKB112" s="221"/>
      <c r="AKC112" s="221"/>
      <c r="AKD112" s="221"/>
      <c r="AKE112" s="221"/>
      <c r="AKF112" s="221"/>
      <c r="AKG112" s="221"/>
      <c r="AKH112" s="221"/>
      <c r="AKI112" s="221"/>
      <c r="AKJ112" s="221"/>
      <c r="AKK112" s="221"/>
      <c r="AKL112" s="221"/>
      <c r="AKM112" s="221"/>
      <c r="AKN112" s="221"/>
      <c r="AKO112" s="221"/>
      <c r="AKP112" s="221"/>
      <c r="AKQ112" s="221"/>
      <c r="AKR112" s="221"/>
      <c r="AKS112" s="221"/>
      <c r="AKT112" s="221"/>
      <c r="AKU112" s="221"/>
      <c r="AKV112" s="221"/>
      <c r="AKW112" s="221"/>
      <c r="AKX112" s="221"/>
      <c r="AKY112" s="221"/>
      <c r="AKZ112" s="221"/>
      <c r="ALA112" s="221"/>
      <c r="ALB112" s="221"/>
      <c r="ALC112" s="221"/>
      <c r="ALD112" s="221"/>
      <c r="ALE112" s="221"/>
      <c r="ALF112" s="221"/>
      <c r="ALG112" s="221"/>
      <c r="ALH112" s="221"/>
      <c r="ALI112" s="221"/>
      <c r="ALJ112" s="221"/>
      <c r="ALK112" s="221"/>
      <c r="ALL112" s="221"/>
      <c r="ALM112" s="221"/>
      <c r="ALN112" s="221"/>
      <c r="ALO112" s="221"/>
      <c r="ALP112" s="221"/>
      <c r="ALQ112" s="221"/>
      <c r="ALR112" s="221"/>
      <c r="ALS112" s="221"/>
      <c r="ALT112" s="221"/>
      <c r="ALU112" s="221"/>
      <c r="ALV112" s="221"/>
      <c r="ALW112" s="221"/>
      <c r="ALX112" s="221"/>
      <c r="ALY112" s="221"/>
      <c r="ALZ112" s="221"/>
      <c r="AMA112" s="221"/>
      <c r="AMB112" s="221"/>
      <c r="AMC112" s="221"/>
      <c r="AMD112" s="221"/>
      <c r="AME112" s="221"/>
      <c r="AMF112" s="221"/>
      <c r="AMG112" s="221"/>
      <c r="AMH112" s="221"/>
      <c r="AMI112" s="221"/>
      <c r="AMJ112" s="221"/>
      <c r="AMK112" s="221"/>
    </row>
    <row r="113" spans="1:1025" s="225" customFormat="1" x14ac:dyDescent="0.25">
      <c r="A113" s="221" t="s">
        <v>8</v>
      </c>
      <c r="B113" s="221" t="s">
        <v>14</v>
      </c>
      <c r="C113" s="227" t="str">
        <f>'common foods'!$D$3</f>
        <v>01002</v>
      </c>
      <c r="D113" s="227">
        <v>382.13</v>
      </c>
      <c r="E113" s="227">
        <v>0.3</v>
      </c>
      <c r="F113" s="227">
        <v>9.6000000000000002E-2</v>
      </c>
      <c r="G113" s="227">
        <v>20.8</v>
      </c>
      <c r="H113" s="227">
        <v>15.2</v>
      </c>
      <c r="I113" s="227">
        <v>1.8</v>
      </c>
      <c r="J113" s="227">
        <v>1.03</v>
      </c>
      <c r="K113" s="227">
        <v>0</v>
      </c>
      <c r="L113" s="221" t="s">
        <v>433</v>
      </c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  <c r="AA113" s="221"/>
      <c r="AB113" s="221"/>
      <c r="AC113" s="221"/>
      <c r="AD113" s="221"/>
      <c r="AE113" s="221"/>
      <c r="AF113" s="221"/>
      <c r="AG113" s="221"/>
      <c r="AH113" s="221"/>
      <c r="AI113" s="221"/>
      <c r="AJ113" s="221"/>
      <c r="AK113" s="221"/>
      <c r="AL113" s="221"/>
      <c r="AM113" s="221"/>
      <c r="AN113" s="221"/>
      <c r="AO113" s="221"/>
      <c r="AP113" s="221"/>
      <c r="AQ113" s="221"/>
      <c r="AR113" s="221"/>
      <c r="AS113" s="221"/>
      <c r="AT113" s="221"/>
      <c r="AU113" s="221"/>
      <c r="AV113" s="221"/>
      <c r="AW113" s="221"/>
      <c r="AX113" s="221"/>
      <c r="AY113" s="221"/>
      <c r="AZ113" s="221"/>
      <c r="BA113" s="221"/>
      <c r="BB113" s="221"/>
      <c r="BC113" s="221"/>
      <c r="BD113" s="221"/>
      <c r="BE113" s="221"/>
      <c r="BF113" s="221"/>
      <c r="BG113" s="221"/>
      <c r="BH113" s="221"/>
      <c r="BI113" s="221"/>
      <c r="BJ113" s="221"/>
      <c r="BK113" s="221"/>
      <c r="BL113" s="221"/>
      <c r="BM113" s="221"/>
      <c r="BN113" s="221"/>
      <c r="BO113" s="221"/>
      <c r="BP113" s="221"/>
      <c r="BQ113" s="221"/>
      <c r="BR113" s="221"/>
      <c r="BS113" s="221"/>
      <c r="BT113" s="221"/>
      <c r="BU113" s="221"/>
      <c r="BV113" s="221"/>
      <c r="BW113" s="221"/>
      <c r="BX113" s="221"/>
      <c r="BY113" s="221"/>
      <c r="BZ113" s="221"/>
      <c r="CA113" s="221"/>
      <c r="CB113" s="221"/>
      <c r="CC113" s="221"/>
      <c r="CD113" s="221"/>
      <c r="CE113" s="221"/>
      <c r="CF113" s="221"/>
      <c r="CG113" s="221"/>
      <c r="CH113" s="221"/>
      <c r="CI113" s="221"/>
      <c r="CJ113" s="221"/>
      <c r="CK113" s="221"/>
      <c r="CL113" s="221"/>
      <c r="CM113" s="221"/>
      <c r="CN113" s="221"/>
      <c r="CO113" s="221"/>
      <c r="CP113" s="221"/>
      <c r="CQ113" s="221"/>
      <c r="CR113" s="221"/>
      <c r="CS113" s="221"/>
      <c r="CT113" s="221"/>
      <c r="CU113" s="221"/>
      <c r="CV113" s="221"/>
      <c r="CW113" s="221"/>
      <c r="CX113" s="221"/>
      <c r="CY113" s="221"/>
      <c r="CZ113" s="221"/>
      <c r="DA113" s="221"/>
      <c r="DB113" s="221"/>
      <c r="DC113" s="221"/>
      <c r="DD113" s="221"/>
      <c r="DE113" s="221"/>
      <c r="DF113" s="221"/>
      <c r="DG113" s="221"/>
      <c r="DH113" s="221"/>
      <c r="DI113" s="221"/>
      <c r="DJ113" s="221"/>
      <c r="DK113" s="221"/>
      <c r="DL113" s="221"/>
      <c r="DM113" s="221"/>
      <c r="DN113" s="221"/>
      <c r="DO113" s="221"/>
      <c r="DP113" s="221"/>
      <c r="DQ113" s="221"/>
      <c r="DR113" s="221"/>
      <c r="DS113" s="221"/>
      <c r="DT113" s="221"/>
      <c r="DU113" s="221"/>
      <c r="DV113" s="221"/>
      <c r="DW113" s="221"/>
      <c r="DX113" s="221"/>
      <c r="DY113" s="221"/>
      <c r="DZ113" s="221"/>
      <c r="EA113" s="221"/>
      <c r="EB113" s="221"/>
      <c r="EC113" s="221"/>
      <c r="ED113" s="221"/>
      <c r="EE113" s="221"/>
      <c r="EF113" s="221"/>
      <c r="EG113" s="221"/>
      <c r="EH113" s="221"/>
      <c r="EI113" s="221"/>
      <c r="EJ113" s="221"/>
      <c r="EK113" s="221"/>
      <c r="EL113" s="221"/>
      <c r="EM113" s="221"/>
      <c r="EN113" s="221"/>
      <c r="EO113" s="221"/>
      <c r="EP113" s="221"/>
      <c r="EQ113" s="221"/>
      <c r="ER113" s="221"/>
      <c r="ES113" s="221"/>
      <c r="ET113" s="221"/>
      <c r="EU113" s="221"/>
      <c r="EV113" s="221"/>
      <c r="EW113" s="221"/>
      <c r="EX113" s="221"/>
      <c r="EY113" s="221"/>
      <c r="EZ113" s="221"/>
      <c r="FA113" s="221"/>
      <c r="FB113" s="221"/>
      <c r="FC113" s="221"/>
      <c r="FD113" s="221"/>
      <c r="FE113" s="221"/>
      <c r="FF113" s="221"/>
      <c r="FG113" s="221"/>
      <c r="FH113" s="221"/>
      <c r="FI113" s="221"/>
      <c r="FJ113" s="221"/>
      <c r="FK113" s="221"/>
      <c r="FL113" s="221"/>
      <c r="FM113" s="221"/>
      <c r="FN113" s="221"/>
      <c r="FO113" s="221"/>
      <c r="FP113" s="221"/>
      <c r="FQ113" s="221"/>
      <c r="FR113" s="221"/>
      <c r="FS113" s="221"/>
      <c r="FT113" s="221"/>
      <c r="FU113" s="221"/>
      <c r="FV113" s="221"/>
      <c r="FW113" s="221"/>
      <c r="FX113" s="221"/>
      <c r="FY113" s="221"/>
      <c r="FZ113" s="221"/>
      <c r="GA113" s="221"/>
      <c r="GB113" s="221"/>
      <c r="GC113" s="221"/>
      <c r="GD113" s="221"/>
      <c r="GE113" s="221"/>
      <c r="GF113" s="221"/>
      <c r="GG113" s="221"/>
      <c r="GH113" s="221"/>
      <c r="GI113" s="221"/>
      <c r="GJ113" s="221"/>
      <c r="GK113" s="221"/>
      <c r="GL113" s="221"/>
      <c r="GM113" s="221"/>
      <c r="GN113" s="221"/>
      <c r="GO113" s="221"/>
      <c r="GP113" s="221"/>
      <c r="GQ113" s="221"/>
      <c r="GR113" s="221"/>
      <c r="GS113" s="221"/>
      <c r="GT113" s="221"/>
      <c r="GU113" s="221"/>
      <c r="GV113" s="221"/>
      <c r="GW113" s="221"/>
      <c r="GX113" s="221"/>
      <c r="GY113" s="221"/>
      <c r="GZ113" s="221"/>
      <c r="HA113" s="221"/>
      <c r="HB113" s="221"/>
      <c r="HC113" s="221"/>
      <c r="HD113" s="221"/>
      <c r="HE113" s="221"/>
      <c r="HF113" s="221"/>
      <c r="HG113" s="221"/>
      <c r="HH113" s="221"/>
      <c r="HI113" s="221"/>
      <c r="HJ113" s="221"/>
      <c r="HK113" s="221"/>
      <c r="HL113" s="221"/>
      <c r="HM113" s="221"/>
      <c r="HN113" s="221"/>
      <c r="HO113" s="221"/>
      <c r="HP113" s="221"/>
      <c r="HQ113" s="221"/>
      <c r="HR113" s="221"/>
      <c r="HS113" s="221"/>
      <c r="HT113" s="221"/>
      <c r="HU113" s="221"/>
      <c r="HV113" s="221"/>
      <c r="HW113" s="221"/>
      <c r="HX113" s="221"/>
      <c r="HY113" s="221"/>
      <c r="HZ113" s="221"/>
      <c r="IA113" s="221"/>
      <c r="IB113" s="221"/>
      <c r="IC113" s="221"/>
      <c r="ID113" s="221"/>
      <c r="IE113" s="221"/>
      <c r="IF113" s="221"/>
      <c r="IG113" s="221"/>
      <c r="IH113" s="221"/>
      <c r="II113" s="221"/>
      <c r="IJ113" s="221"/>
      <c r="IK113" s="221"/>
      <c r="IL113" s="221"/>
      <c r="IM113" s="221"/>
      <c r="IN113" s="221"/>
      <c r="IO113" s="221"/>
      <c r="IP113" s="221"/>
      <c r="IQ113" s="221"/>
      <c r="IR113" s="221"/>
      <c r="IS113" s="221"/>
      <c r="IT113" s="221"/>
      <c r="IU113" s="221"/>
      <c r="IV113" s="221"/>
      <c r="IW113" s="221"/>
      <c r="IX113" s="221"/>
      <c r="IY113" s="221"/>
      <c r="IZ113" s="221"/>
      <c r="JA113" s="221"/>
      <c r="JB113" s="221"/>
      <c r="JC113" s="221"/>
      <c r="JD113" s="221"/>
      <c r="JE113" s="221"/>
      <c r="JF113" s="221"/>
      <c r="JG113" s="221"/>
      <c r="JH113" s="221"/>
      <c r="JI113" s="221"/>
      <c r="JJ113" s="221"/>
      <c r="JK113" s="221"/>
      <c r="JL113" s="221"/>
      <c r="JM113" s="221"/>
      <c r="JN113" s="221"/>
      <c r="JO113" s="221"/>
      <c r="JP113" s="221"/>
      <c r="JQ113" s="221"/>
      <c r="JR113" s="221"/>
      <c r="JS113" s="221"/>
      <c r="JT113" s="221"/>
      <c r="JU113" s="221"/>
      <c r="JV113" s="221"/>
      <c r="JW113" s="221"/>
      <c r="JX113" s="221"/>
      <c r="JY113" s="221"/>
      <c r="JZ113" s="221"/>
      <c r="KA113" s="221"/>
      <c r="KB113" s="221"/>
      <c r="KC113" s="221"/>
      <c r="KD113" s="221"/>
      <c r="KE113" s="221"/>
      <c r="KF113" s="221"/>
      <c r="KG113" s="221"/>
      <c r="KH113" s="221"/>
      <c r="KI113" s="221"/>
      <c r="KJ113" s="221"/>
      <c r="KK113" s="221"/>
      <c r="KL113" s="221"/>
      <c r="KM113" s="221"/>
      <c r="KN113" s="221"/>
      <c r="KO113" s="221"/>
      <c r="KP113" s="221"/>
      <c r="KQ113" s="221"/>
      <c r="KR113" s="221"/>
      <c r="KS113" s="221"/>
      <c r="KT113" s="221"/>
      <c r="KU113" s="221"/>
      <c r="KV113" s="221"/>
      <c r="KW113" s="221"/>
      <c r="KX113" s="221"/>
      <c r="KY113" s="221"/>
      <c r="KZ113" s="221"/>
      <c r="LA113" s="221"/>
      <c r="LB113" s="221"/>
      <c r="LC113" s="221"/>
      <c r="LD113" s="221"/>
      <c r="LE113" s="221"/>
      <c r="LF113" s="221"/>
      <c r="LG113" s="221"/>
      <c r="LH113" s="221"/>
      <c r="LI113" s="221"/>
      <c r="LJ113" s="221"/>
      <c r="LK113" s="221"/>
      <c r="LL113" s="221"/>
      <c r="LM113" s="221"/>
      <c r="LN113" s="221"/>
      <c r="LO113" s="221"/>
      <c r="LP113" s="221"/>
      <c r="LQ113" s="221"/>
      <c r="LR113" s="221"/>
      <c r="LS113" s="221"/>
      <c r="LT113" s="221"/>
      <c r="LU113" s="221"/>
      <c r="LV113" s="221"/>
      <c r="LW113" s="221"/>
      <c r="LX113" s="221"/>
      <c r="LY113" s="221"/>
      <c r="LZ113" s="221"/>
      <c r="MA113" s="221"/>
      <c r="MB113" s="221"/>
      <c r="MC113" s="221"/>
      <c r="MD113" s="221"/>
      <c r="ME113" s="221"/>
      <c r="MF113" s="221"/>
      <c r="MG113" s="221"/>
      <c r="MH113" s="221"/>
      <c r="MI113" s="221"/>
      <c r="MJ113" s="221"/>
      <c r="MK113" s="221"/>
      <c r="ML113" s="221"/>
      <c r="MM113" s="221"/>
      <c r="MN113" s="221"/>
      <c r="MO113" s="221"/>
      <c r="MP113" s="221"/>
      <c r="MQ113" s="221"/>
      <c r="MR113" s="221"/>
      <c r="MS113" s="221"/>
      <c r="MT113" s="221"/>
      <c r="MU113" s="221"/>
      <c r="MV113" s="221"/>
      <c r="MW113" s="221"/>
      <c r="MX113" s="221"/>
      <c r="MY113" s="221"/>
      <c r="MZ113" s="221"/>
      <c r="NA113" s="221"/>
      <c r="NB113" s="221"/>
      <c r="NC113" s="221"/>
      <c r="ND113" s="221"/>
      <c r="NE113" s="221"/>
      <c r="NF113" s="221"/>
      <c r="NG113" s="221"/>
      <c r="NH113" s="221"/>
      <c r="NI113" s="221"/>
      <c r="NJ113" s="221"/>
      <c r="NK113" s="221"/>
      <c r="NL113" s="221"/>
      <c r="NM113" s="221"/>
      <c r="NN113" s="221"/>
      <c r="NO113" s="221"/>
      <c r="NP113" s="221"/>
      <c r="NQ113" s="221"/>
      <c r="NR113" s="221"/>
      <c r="NS113" s="221"/>
      <c r="NT113" s="221"/>
      <c r="NU113" s="221"/>
      <c r="NV113" s="221"/>
      <c r="NW113" s="221"/>
      <c r="NX113" s="221"/>
      <c r="NY113" s="221"/>
      <c r="NZ113" s="221"/>
      <c r="OA113" s="221"/>
      <c r="OB113" s="221"/>
      <c r="OC113" s="221"/>
      <c r="OD113" s="221"/>
      <c r="OE113" s="221"/>
      <c r="OF113" s="221"/>
      <c r="OG113" s="221"/>
      <c r="OH113" s="221"/>
      <c r="OI113" s="221"/>
      <c r="OJ113" s="221"/>
      <c r="OK113" s="221"/>
      <c r="OL113" s="221"/>
      <c r="OM113" s="221"/>
      <c r="ON113" s="221"/>
      <c r="OO113" s="221"/>
      <c r="OP113" s="221"/>
      <c r="OQ113" s="221"/>
      <c r="OR113" s="221"/>
      <c r="OS113" s="221"/>
      <c r="OT113" s="221"/>
      <c r="OU113" s="221"/>
      <c r="OV113" s="221"/>
      <c r="OW113" s="221"/>
      <c r="OX113" s="221"/>
      <c r="OY113" s="221"/>
      <c r="OZ113" s="221"/>
      <c r="PA113" s="221"/>
      <c r="PB113" s="221"/>
      <c r="PC113" s="221"/>
      <c r="PD113" s="221"/>
      <c r="PE113" s="221"/>
      <c r="PF113" s="221"/>
      <c r="PG113" s="221"/>
      <c r="PH113" s="221"/>
      <c r="PI113" s="221"/>
      <c r="PJ113" s="221"/>
      <c r="PK113" s="221"/>
      <c r="PL113" s="221"/>
      <c r="PM113" s="221"/>
      <c r="PN113" s="221"/>
      <c r="PO113" s="221"/>
      <c r="PP113" s="221"/>
      <c r="PQ113" s="221"/>
      <c r="PR113" s="221"/>
      <c r="PS113" s="221"/>
      <c r="PT113" s="221"/>
      <c r="PU113" s="221"/>
      <c r="PV113" s="221"/>
      <c r="PW113" s="221"/>
      <c r="PX113" s="221"/>
      <c r="PY113" s="221"/>
      <c r="PZ113" s="221"/>
      <c r="QA113" s="221"/>
      <c r="QB113" s="221"/>
      <c r="QC113" s="221"/>
      <c r="QD113" s="221"/>
      <c r="QE113" s="221"/>
      <c r="QF113" s="221"/>
      <c r="QG113" s="221"/>
      <c r="QH113" s="221"/>
      <c r="QI113" s="221"/>
      <c r="QJ113" s="221"/>
      <c r="QK113" s="221"/>
      <c r="QL113" s="221"/>
      <c r="QM113" s="221"/>
      <c r="QN113" s="221"/>
      <c r="QO113" s="221"/>
      <c r="QP113" s="221"/>
      <c r="QQ113" s="221"/>
      <c r="QR113" s="221"/>
      <c r="QS113" s="221"/>
      <c r="QT113" s="221"/>
      <c r="QU113" s="221"/>
      <c r="QV113" s="221"/>
      <c r="QW113" s="221"/>
      <c r="QX113" s="221"/>
      <c r="QY113" s="221"/>
      <c r="QZ113" s="221"/>
      <c r="RA113" s="221"/>
      <c r="RB113" s="221"/>
      <c r="RC113" s="221"/>
      <c r="RD113" s="221"/>
      <c r="RE113" s="221"/>
      <c r="RF113" s="221"/>
      <c r="RG113" s="221"/>
      <c r="RH113" s="221"/>
      <c r="RI113" s="221"/>
      <c r="RJ113" s="221"/>
      <c r="RK113" s="221"/>
      <c r="RL113" s="221"/>
      <c r="RM113" s="221"/>
      <c r="RN113" s="221"/>
      <c r="RO113" s="221"/>
      <c r="RP113" s="221"/>
      <c r="RQ113" s="221"/>
      <c r="RR113" s="221"/>
      <c r="RS113" s="221"/>
      <c r="RT113" s="221"/>
      <c r="RU113" s="221"/>
      <c r="RV113" s="221"/>
      <c r="RW113" s="221"/>
      <c r="RX113" s="221"/>
      <c r="RY113" s="221"/>
      <c r="RZ113" s="221"/>
      <c r="SA113" s="221"/>
      <c r="SB113" s="221"/>
      <c r="SC113" s="221"/>
      <c r="SD113" s="221"/>
      <c r="SE113" s="221"/>
      <c r="SF113" s="221"/>
      <c r="SG113" s="221"/>
      <c r="SH113" s="221"/>
      <c r="SI113" s="221"/>
      <c r="SJ113" s="221"/>
      <c r="SK113" s="221"/>
      <c r="SL113" s="221"/>
      <c r="SM113" s="221"/>
      <c r="SN113" s="221"/>
      <c r="SO113" s="221"/>
      <c r="SP113" s="221"/>
      <c r="SQ113" s="221"/>
      <c r="SR113" s="221"/>
      <c r="SS113" s="221"/>
      <c r="ST113" s="221"/>
      <c r="SU113" s="221"/>
      <c r="SV113" s="221"/>
      <c r="SW113" s="221"/>
      <c r="SX113" s="221"/>
      <c r="SY113" s="221"/>
      <c r="SZ113" s="221"/>
      <c r="TA113" s="221"/>
      <c r="TB113" s="221"/>
      <c r="TC113" s="221"/>
      <c r="TD113" s="221"/>
      <c r="TE113" s="221"/>
      <c r="TF113" s="221"/>
      <c r="TG113" s="221"/>
      <c r="TH113" s="221"/>
      <c r="TI113" s="221"/>
      <c r="TJ113" s="221"/>
      <c r="TK113" s="221"/>
      <c r="TL113" s="221"/>
      <c r="TM113" s="221"/>
      <c r="TN113" s="221"/>
      <c r="TO113" s="221"/>
      <c r="TP113" s="221"/>
      <c r="TQ113" s="221"/>
      <c r="TR113" s="221"/>
      <c r="TS113" s="221"/>
      <c r="TT113" s="221"/>
      <c r="TU113" s="221"/>
      <c r="TV113" s="221"/>
      <c r="TW113" s="221"/>
      <c r="TX113" s="221"/>
      <c r="TY113" s="221"/>
      <c r="TZ113" s="221"/>
      <c r="UA113" s="221"/>
      <c r="UB113" s="221"/>
      <c r="UC113" s="221"/>
      <c r="UD113" s="221"/>
      <c r="UE113" s="221"/>
      <c r="UF113" s="221"/>
      <c r="UG113" s="221"/>
      <c r="UH113" s="221"/>
      <c r="UI113" s="221"/>
      <c r="UJ113" s="221"/>
      <c r="UK113" s="221"/>
      <c r="UL113" s="221"/>
      <c r="UM113" s="221"/>
      <c r="UN113" s="221"/>
      <c r="UO113" s="221"/>
      <c r="UP113" s="221"/>
      <c r="UQ113" s="221"/>
      <c r="UR113" s="221"/>
      <c r="US113" s="221"/>
      <c r="UT113" s="221"/>
      <c r="UU113" s="221"/>
      <c r="UV113" s="221"/>
      <c r="UW113" s="221"/>
      <c r="UX113" s="221"/>
      <c r="UY113" s="221"/>
      <c r="UZ113" s="221"/>
      <c r="VA113" s="221"/>
      <c r="VB113" s="221"/>
      <c r="VC113" s="221"/>
      <c r="VD113" s="221"/>
      <c r="VE113" s="221"/>
      <c r="VF113" s="221"/>
      <c r="VG113" s="221"/>
      <c r="VH113" s="221"/>
      <c r="VI113" s="221"/>
      <c r="VJ113" s="221"/>
      <c r="VK113" s="221"/>
      <c r="VL113" s="221"/>
      <c r="VM113" s="221"/>
      <c r="VN113" s="221"/>
      <c r="VO113" s="221"/>
      <c r="VP113" s="221"/>
      <c r="VQ113" s="221"/>
      <c r="VR113" s="221"/>
      <c r="VS113" s="221"/>
      <c r="VT113" s="221"/>
      <c r="VU113" s="221"/>
      <c r="VV113" s="221"/>
      <c r="VW113" s="221"/>
      <c r="VX113" s="221"/>
      <c r="VY113" s="221"/>
      <c r="VZ113" s="221"/>
      <c r="WA113" s="221"/>
      <c r="WB113" s="221"/>
      <c r="WC113" s="221"/>
      <c r="WD113" s="221"/>
      <c r="WE113" s="221"/>
      <c r="WF113" s="221"/>
      <c r="WG113" s="221"/>
      <c r="WH113" s="221"/>
      <c r="WI113" s="221"/>
      <c r="WJ113" s="221"/>
      <c r="WK113" s="221"/>
      <c r="WL113" s="221"/>
      <c r="WM113" s="221"/>
      <c r="WN113" s="221"/>
      <c r="WO113" s="221"/>
      <c r="WP113" s="221"/>
      <c r="WQ113" s="221"/>
      <c r="WR113" s="221"/>
      <c r="WS113" s="221"/>
      <c r="WT113" s="221"/>
      <c r="WU113" s="221"/>
      <c r="WV113" s="221"/>
      <c r="WW113" s="221"/>
      <c r="WX113" s="221"/>
      <c r="WY113" s="221"/>
      <c r="WZ113" s="221"/>
      <c r="XA113" s="221"/>
      <c r="XB113" s="221"/>
      <c r="XC113" s="221"/>
      <c r="XD113" s="221"/>
      <c r="XE113" s="221"/>
      <c r="XF113" s="221"/>
      <c r="XG113" s="221"/>
      <c r="XH113" s="221"/>
      <c r="XI113" s="221"/>
      <c r="XJ113" s="221"/>
      <c r="XK113" s="221"/>
      <c r="XL113" s="221"/>
      <c r="XM113" s="221"/>
      <c r="XN113" s="221"/>
      <c r="XO113" s="221"/>
      <c r="XP113" s="221"/>
      <c r="XQ113" s="221"/>
      <c r="XR113" s="221"/>
      <c r="XS113" s="221"/>
      <c r="XT113" s="221"/>
      <c r="XU113" s="221"/>
      <c r="XV113" s="221"/>
      <c r="XW113" s="221"/>
      <c r="XX113" s="221"/>
      <c r="XY113" s="221"/>
      <c r="XZ113" s="221"/>
      <c r="YA113" s="221"/>
      <c r="YB113" s="221"/>
      <c r="YC113" s="221"/>
      <c r="YD113" s="221"/>
      <c r="YE113" s="221"/>
      <c r="YF113" s="221"/>
      <c r="YG113" s="221"/>
      <c r="YH113" s="221"/>
      <c r="YI113" s="221"/>
      <c r="YJ113" s="221"/>
      <c r="YK113" s="221"/>
      <c r="YL113" s="221"/>
      <c r="YM113" s="221"/>
      <c r="YN113" s="221"/>
      <c r="YO113" s="221"/>
      <c r="YP113" s="221"/>
      <c r="YQ113" s="221"/>
      <c r="YR113" s="221"/>
      <c r="YS113" s="221"/>
      <c r="YT113" s="221"/>
      <c r="YU113" s="221"/>
      <c r="YV113" s="221"/>
      <c r="YW113" s="221"/>
      <c r="YX113" s="221"/>
      <c r="YY113" s="221"/>
      <c r="YZ113" s="221"/>
      <c r="ZA113" s="221"/>
      <c r="ZB113" s="221"/>
      <c r="ZC113" s="221"/>
      <c r="ZD113" s="221"/>
      <c r="ZE113" s="221"/>
      <c r="ZF113" s="221"/>
      <c r="ZG113" s="221"/>
      <c r="ZH113" s="221"/>
      <c r="ZI113" s="221"/>
      <c r="ZJ113" s="221"/>
      <c r="ZK113" s="221"/>
      <c r="ZL113" s="221"/>
      <c r="ZM113" s="221"/>
      <c r="ZN113" s="221"/>
      <c r="ZO113" s="221"/>
      <c r="ZP113" s="221"/>
      <c r="ZQ113" s="221"/>
      <c r="ZR113" s="221"/>
      <c r="ZS113" s="221"/>
      <c r="ZT113" s="221"/>
      <c r="ZU113" s="221"/>
      <c r="ZV113" s="221"/>
      <c r="ZW113" s="221"/>
      <c r="ZX113" s="221"/>
      <c r="ZY113" s="221"/>
      <c r="ZZ113" s="221"/>
      <c r="AAA113" s="221"/>
      <c r="AAB113" s="221"/>
      <c r="AAC113" s="221"/>
      <c r="AAD113" s="221"/>
      <c r="AAE113" s="221"/>
      <c r="AAF113" s="221"/>
      <c r="AAG113" s="221"/>
      <c r="AAH113" s="221"/>
      <c r="AAI113" s="221"/>
      <c r="AAJ113" s="221"/>
      <c r="AAK113" s="221"/>
      <c r="AAL113" s="221"/>
      <c r="AAM113" s="221"/>
      <c r="AAN113" s="221"/>
      <c r="AAO113" s="221"/>
      <c r="AAP113" s="221"/>
      <c r="AAQ113" s="221"/>
      <c r="AAR113" s="221"/>
      <c r="AAS113" s="221"/>
      <c r="AAT113" s="221"/>
      <c r="AAU113" s="221"/>
      <c r="AAV113" s="221"/>
      <c r="AAW113" s="221"/>
      <c r="AAX113" s="221"/>
      <c r="AAY113" s="221"/>
      <c r="AAZ113" s="221"/>
      <c r="ABA113" s="221"/>
      <c r="ABB113" s="221"/>
      <c r="ABC113" s="221"/>
      <c r="ABD113" s="221"/>
      <c r="ABE113" s="221"/>
      <c r="ABF113" s="221"/>
      <c r="ABG113" s="221"/>
      <c r="ABH113" s="221"/>
      <c r="ABI113" s="221"/>
      <c r="ABJ113" s="221"/>
      <c r="ABK113" s="221"/>
      <c r="ABL113" s="221"/>
      <c r="ABM113" s="221"/>
      <c r="ABN113" s="221"/>
      <c r="ABO113" s="221"/>
      <c r="ABP113" s="221"/>
      <c r="ABQ113" s="221"/>
      <c r="ABR113" s="221"/>
      <c r="ABS113" s="221"/>
      <c r="ABT113" s="221"/>
      <c r="ABU113" s="221"/>
      <c r="ABV113" s="221"/>
      <c r="ABW113" s="221"/>
      <c r="ABX113" s="221"/>
      <c r="ABY113" s="221"/>
      <c r="ABZ113" s="221"/>
      <c r="ACA113" s="221"/>
      <c r="ACB113" s="221"/>
      <c r="ACC113" s="221"/>
      <c r="ACD113" s="221"/>
      <c r="ACE113" s="221"/>
      <c r="ACF113" s="221"/>
      <c r="ACG113" s="221"/>
      <c r="ACH113" s="221"/>
      <c r="ACI113" s="221"/>
      <c r="ACJ113" s="221"/>
      <c r="ACK113" s="221"/>
      <c r="ACL113" s="221"/>
      <c r="ACM113" s="221"/>
      <c r="ACN113" s="221"/>
      <c r="ACO113" s="221"/>
      <c r="ACP113" s="221"/>
      <c r="ACQ113" s="221"/>
      <c r="ACR113" s="221"/>
      <c r="ACS113" s="221"/>
      <c r="ACT113" s="221"/>
      <c r="ACU113" s="221"/>
      <c r="ACV113" s="221"/>
      <c r="ACW113" s="221"/>
      <c r="ACX113" s="221"/>
      <c r="ACY113" s="221"/>
      <c r="ACZ113" s="221"/>
      <c r="ADA113" s="221"/>
      <c r="ADB113" s="221"/>
      <c r="ADC113" s="221"/>
      <c r="ADD113" s="221"/>
      <c r="ADE113" s="221"/>
      <c r="ADF113" s="221"/>
      <c r="ADG113" s="221"/>
      <c r="ADH113" s="221"/>
      <c r="ADI113" s="221"/>
      <c r="ADJ113" s="221"/>
      <c r="ADK113" s="221"/>
      <c r="ADL113" s="221"/>
      <c r="ADM113" s="221"/>
      <c r="ADN113" s="221"/>
      <c r="ADO113" s="221"/>
      <c r="ADP113" s="221"/>
      <c r="ADQ113" s="221"/>
      <c r="ADR113" s="221"/>
      <c r="ADS113" s="221"/>
      <c r="ADT113" s="221"/>
      <c r="ADU113" s="221"/>
      <c r="ADV113" s="221"/>
      <c r="ADW113" s="221"/>
      <c r="ADX113" s="221"/>
      <c r="ADY113" s="221"/>
      <c r="ADZ113" s="221"/>
      <c r="AEA113" s="221"/>
      <c r="AEB113" s="221"/>
      <c r="AEC113" s="221"/>
      <c r="AED113" s="221"/>
      <c r="AEE113" s="221"/>
      <c r="AEF113" s="221"/>
      <c r="AEG113" s="221"/>
      <c r="AEH113" s="221"/>
      <c r="AEI113" s="221"/>
      <c r="AEJ113" s="221"/>
      <c r="AEK113" s="221"/>
      <c r="AEL113" s="221"/>
      <c r="AEM113" s="221"/>
      <c r="AEN113" s="221"/>
      <c r="AEO113" s="221"/>
      <c r="AEP113" s="221"/>
      <c r="AEQ113" s="221"/>
      <c r="AER113" s="221"/>
      <c r="AES113" s="221"/>
      <c r="AET113" s="221"/>
      <c r="AEU113" s="221"/>
      <c r="AEV113" s="221"/>
      <c r="AEW113" s="221"/>
      <c r="AEX113" s="221"/>
      <c r="AEY113" s="221"/>
      <c r="AEZ113" s="221"/>
      <c r="AFA113" s="221"/>
      <c r="AFB113" s="221"/>
      <c r="AFC113" s="221"/>
      <c r="AFD113" s="221"/>
      <c r="AFE113" s="221"/>
      <c r="AFF113" s="221"/>
      <c r="AFG113" s="221"/>
      <c r="AFH113" s="221"/>
      <c r="AFI113" s="221"/>
      <c r="AFJ113" s="221"/>
      <c r="AFK113" s="221"/>
      <c r="AFL113" s="221"/>
      <c r="AFM113" s="221"/>
      <c r="AFN113" s="221"/>
      <c r="AFO113" s="221"/>
      <c r="AFP113" s="221"/>
      <c r="AFQ113" s="221"/>
      <c r="AFR113" s="221"/>
      <c r="AFS113" s="221"/>
      <c r="AFT113" s="221"/>
      <c r="AFU113" s="221"/>
      <c r="AFV113" s="221"/>
      <c r="AFW113" s="221"/>
      <c r="AFX113" s="221"/>
      <c r="AFY113" s="221"/>
      <c r="AFZ113" s="221"/>
      <c r="AGA113" s="221"/>
      <c r="AGB113" s="221"/>
      <c r="AGC113" s="221"/>
      <c r="AGD113" s="221"/>
      <c r="AGE113" s="221"/>
      <c r="AGF113" s="221"/>
      <c r="AGG113" s="221"/>
      <c r="AGH113" s="221"/>
      <c r="AGI113" s="221"/>
      <c r="AGJ113" s="221"/>
      <c r="AGK113" s="221"/>
      <c r="AGL113" s="221"/>
      <c r="AGM113" s="221"/>
      <c r="AGN113" s="221"/>
      <c r="AGO113" s="221"/>
      <c r="AGP113" s="221"/>
      <c r="AGQ113" s="221"/>
      <c r="AGR113" s="221"/>
      <c r="AGS113" s="221"/>
      <c r="AGT113" s="221"/>
      <c r="AGU113" s="221"/>
      <c r="AGV113" s="221"/>
      <c r="AGW113" s="221"/>
      <c r="AGX113" s="221"/>
      <c r="AGY113" s="221"/>
      <c r="AGZ113" s="221"/>
      <c r="AHA113" s="221"/>
      <c r="AHB113" s="221"/>
      <c r="AHC113" s="221"/>
      <c r="AHD113" s="221"/>
      <c r="AHE113" s="221"/>
      <c r="AHF113" s="221"/>
      <c r="AHG113" s="221"/>
      <c r="AHH113" s="221"/>
      <c r="AHI113" s="221"/>
      <c r="AHJ113" s="221"/>
      <c r="AHK113" s="221"/>
      <c r="AHL113" s="221"/>
      <c r="AHM113" s="221"/>
      <c r="AHN113" s="221"/>
      <c r="AHO113" s="221"/>
      <c r="AHP113" s="221"/>
      <c r="AHQ113" s="221"/>
      <c r="AHR113" s="221"/>
      <c r="AHS113" s="221"/>
      <c r="AHT113" s="221"/>
      <c r="AHU113" s="221"/>
      <c r="AHV113" s="221"/>
      <c r="AHW113" s="221"/>
      <c r="AHX113" s="221"/>
      <c r="AHY113" s="221"/>
      <c r="AHZ113" s="221"/>
      <c r="AIA113" s="221"/>
      <c r="AIB113" s="221"/>
      <c r="AIC113" s="221"/>
      <c r="AID113" s="221"/>
      <c r="AIE113" s="221"/>
      <c r="AIF113" s="221"/>
      <c r="AIG113" s="221"/>
      <c r="AIH113" s="221"/>
      <c r="AII113" s="221"/>
      <c r="AIJ113" s="221"/>
      <c r="AIK113" s="221"/>
      <c r="AIL113" s="221"/>
      <c r="AIM113" s="221"/>
      <c r="AIN113" s="221"/>
      <c r="AIO113" s="221"/>
      <c r="AIP113" s="221"/>
      <c r="AIQ113" s="221"/>
      <c r="AIR113" s="221"/>
      <c r="AIS113" s="221"/>
      <c r="AIT113" s="221"/>
      <c r="AIU113" s="221"/>
      <c r="AIV113" s="221"/>
      <c r="AIW113" s="221"/>
      <c r="AIX113" s="221"/>
      <c r="AIY113" s="221"/>
      <c r="AIZ113" s="221"/>
      <c r="AJA113" s="221"/>
      <c r="AJB113" s="221"/>
      <c r="AJC113" s="221"/>
      <c r="AJD113" s="221"/>
      <c r="AJE113" s="221"/>
      <c r="AJF113" s="221"/>
      <c r="AJG113" s="221"/>
      <c r="AJH113" s="221"/>
      <c r="AJI113" s="221"/>
      <c r="AJJ113" s="221"/>
      <c r="AJK113" s="221"/>
      <c r="AJL113" s="221"/>
      <c r="AJM113" s="221"/>
      <c r="AJN113" s="221"/>
      <c r="AJO113" s="221"/>
      <c r="AJP113" s="221"/>
      <c r="AJQ113" s="221"/>
      <c r="AJR113" s="221"/>
      <c r="AJS113" s="221"/>
      <c r="AJT113" s="221"/>
      <c r="AJU113" s="221"/>
      <c r="AJV113" s="221"/>
      <c r="AJW113" s="221"/>
      <c r="AJX113" s="221"/>
      <c r="AJY113" s="221"/>
      <c r="AJZ113" s="221"/>
      <c r="AKA113" s="221"/>
      <c r="AKB113" s="221"/>
      <c r="AKC113" s="221"/>
      <c r="AKD113" s="221"/>
      <c r="AKE113" s="221"/>
      <c r="AKF113" s="221"/>
      <c r="AKG113" s="221"/>
      <c r="AKH113" s="221"/>
      <c r="AKI113" s="221"/>
      <c r="AKJ113" s="221"/>
      <c r="AKK113" s="221"/>
      <c r="AKL113" s="221"/>
      <c r="AKM113" s="221"/>
      <c r="AKN113" s="221"/>
      <c r="AKO113" s="221"/>
      <c r="AKP113" s="221"/>
      <c r="AKQ113" s="221"/>
      <c r="AKR113" s="221"/>
      <c r="AKS113" s="221"/>
      <c r="AKT113" s="221"/>
      <c r="AKU113" s="221"/>
      <c r="AKV113" s="221"/>
      <c r="AKW113" s="221"/>
      <c r="AKX113" s="221"/>
      <c r="AKY113" s="221"/>
      <c r="AKZ113" s="221"/>
      <c r="ALA113" s="221"/>
      <c r="ALB113" s="221"/>
      <c r="ALC113" s="221"/>
      <c r="ALD113" s="221"/>
      <c r="ALE113" s="221"/>
      <c r="ALF113" s="221"/>
      <c r="ALG113" s="221"/>
      <c r="ALH113" s="221"/>
      <c r="ALI113" s="221"/>
      <c r="ALJ113" s="221"/>
      <c r="ALK113" s="221"/>
      <c r="ALL113" s="221"/>
      <c r="ALM113" s="221"/>
      <c r="ALN113" s="221"/>
      <c r="ALO113" s="221"/>
      <c r="ALP113" s="221"/>
      <c r="ALQ113" s="221"/>
      <c r="ALR113" s="221"/>
      <c r="ALS113" s="221"/>
      <c r="ALT113" s="221"/>
      <c r="ALU113" s="221"/>
      <c r="ALV113" s="221"/>
      <c r="ALW113" s="221"/>
      <c r="ALX113" s="221"/>
      <c r="ALY113" s="221"/>
      <c r="ALZ113" s="221"/>
      <c r="AMA113" s="221"/>
      <c r="AMB113" s="221"/>
      <c r="AMC113" s="221"/>
      <c r="AMD113" s="221"/>
      <c r="AME113" s="221"/>
      <c r="AMF113" s="221"/>
      <c r="AMG113" s="221"/>
      <c r="AMH113" s="221"/>
      <c r="AMI113" s="221"/>
      <c r="AMJ113" s="221"/>
      <c r="AMK113" s="221"/>
    </row>
    <row r="114" spans="1:1025" s="236" customFormat="1" ht="15.75" customHeight="1" x14ac:dyDescent="0.25">
      <c r="A114" s="221" t="s">
        <v>271</v>
      </c>
      <c r="B114" s="221" t="s">
        <v>275</v>
      </c>
      <c r="C114" s="227" t="str">
        <f>'common foods'!$D$129</f>
        <v>03042</v>
      </c>
      <c r="D114" s="227">
        <v>1737.63</v>
      </c>
      <c r="E114" s="227">
        <v>8.98</v>
      </c>
      <c r="F114" s="227">
        <v>4.26</v>
      </c>
      <c r="G114" s="227">
        <v>77.709999999999994</v>
      </c>
      <c r="H114" s="227">
        <v>37.450000000000003</v>
      </c>
      <c r="I114" s="227">
        <v>1.9</v>
      </c>
      <c r="J114" s="227">
        <v>4.96</v>
      </c>
      <c r="K114" s="227">
        <v>190</v>
      </c>
      <c r="L114" s="221" t="s">
        <v>434</v>
      </c>
      <c r="M114" s="221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spans="1:1025" s="236" customFormat="1" ht="15.75" customHeight="1" x14ac:dyDescent="0.25">
      <c r="A115" s="221" t="s">
        <v>43</v>
      </c>
      <c r="B115" s="221" t="s">
        <v>84</v>
      </c>
      <c r="C115" s="241" t="str">
        <f>'common foods'!$D$36</f>
        <v>02033</v>
      </c>
      <c r="D115" s="227">
        <v>350.97</v>
      </c>
      <c r="E115" s="227">
        <v>0.17</v>
      </c>
      <c r="F115" s="227">
        <v>4.1000000000000002E-2</v>
      </c>
      <c r="G115" s="227">
        <v>18.149999999999999</v>
      </c>
      <c r="H115" s="227">
        <v>0.21</v>
      </c>
      <c r="I115" s="227">
        <v>1.9</v>
      </c>
      <c r="J115" s="227">
        <v>2.13</v>
      </c>
      <c r="K115" s="227">
        <v>4</v>
      </c>
      <c r="L115" s="221" t="s">
        <v>433</v>
      </c>
      <c r="M115" s="221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spans="1:1025" s="236" customFormat="1" ht="15.75" customHeight="1" x14ac:dyDescent="0.25">
      <c r="A116" s="234" t="s">
        <v>334</v>
      </c>
      <c r="B116" s="234" t="s">
        <v>346</v>
      </c>
      <c r="C116" s="235" t="str">
        <f>'common foods'!$D$164</f>
        <v>08109</v>
      </c>
      <c r="D116" s="235">
        <v>155</v>
      </c>
      <c r="E116" s="235" t="s">
        <v>457</v>
      </c>
      <c r="F116" s="235" t="s">
        <v>457</v>
      </c>
      <c r="G116" s="235">
        <v>6.6</v>
      </c>
      <c r="H116" s="235">
        <v>3.9</v>
      </c>
      <c r="I116" s="235">
        <v>1.9</v>
      </c>
      <c r="J116" s="235">
        <v>1.4</v>
      </c>
      <c r="K116" s="235">
        <f>430/1000</f>
        <v>0.43</v>
      </c>
      <c r="L116" s="234" t="s">
        <v>458</v>
      </c>
      <c r="M116" s="222" t="s">
        <v>459</v>
      </c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spans="1:1025" s="236" customFormat="1" ht="15.75" customHeight="1" x14ac:dyDescent="0.25">
      <c r="A117" s="221" t="s">
        <v>271</v>
      </c>
      <c r="B117" s="222" t="s">
        <v>297</v>
      </c>
      <c r="C117" s="223" t="str">
        <f>'common foods'!D140</f>
        <v>05077</v>
      </c>
      <c r="D117" s="224">
        <v>1121.21</v>
      </c>
      <c r="E117" s="224">
        <v>22.22</v>
      </c>
      <c r="F117" s="224">
        <v>9.6720000000000006</v>
      </c>
      <c r="G117" s="224">
        <v>2.76</v>
      </c>
      <c r="H117" s="224">
        <v>0</v>
      </c>
      <c r="I117" s="224">
        <v>1.96</v>
      </c>
      <c r="J117" s="224">
        <v>14.82</v>
      </c>
      <c r="K117" s="224">
        <v>543.53</v>
      </c>
      <c r="L117" s="221"/>
      <c r="M117" s="221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spans="1:1025" s="236" customFormat="1" ht="15.75" customHeight="1" x14ac:dyDescent="0.25">
      <c r="A118" s="221" t="s">
        <v>271</v>
      </c>
      <c r="B118" s="222" t="s">
        <v>299</v>
      </c>
      <c r="C118" s="223" t="str">
        <f>'common foods'!D141</f>
        <v>05078</v>
      </c>
      <c r="D118" s="233">
        <v>755.32</v>
      </c>
      <c r="E118" s="233">
        <v>11.4</v>
      </c>
      <c r="F118" s="233">
        <v>4.1829999999999998</v>
      </c>
      <c r="G118" s="233">
        <v>7.3</v>
      </c>
      <c r="H118" s="233">
        <v>1.1000000000000001</v>
      </c>
      <c r="I118" s="233">
        <v>2</v>
      </c>
      <c r="J118" s="233">
        <v>12.32</v>
      </c>
      <c r="K118" s="233">
        <v>1030</v>
      </c>
      <c r="L118" s="221"/>
      <c r="M118" s="221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spans="1:1025" s="225" customFormat="1" x14ac:dyDescent="0.25">
      <c r="A119" s="228" t="s">
        <v>271</v>
      </c>
      <c r="B119" s="228" t="s">
        <v>281</v>
      </c>
      <c r="C119" s="229" t="str">
        <f>'common foods'!$D$132</f>
        <v>03061</v>
      </c>
      <c r="D119" s="230">
        <v>1818</v>
      </c>
      <c r="E119" s="230">
        <v>10.5</v>
      </c>
      <c r="F119" s="230">
        <v>4.4000000000000004</v>
      </c>
      <c r="G119" s="230">
        <v>76.099999999999994</v>
      </c>
      <c r="H119" s="230">
        <v>24.3</v>
      </c>
      <c r="I119" s="230">
        <v>2</v>
      </c>
      <c r="J119" s="230">
        <v>7</v>
      </c>
      <c r="K119" s="230">
        <v>277</v>
      </c>
      <c r="L119" s="228"/>
      <c r="M119" s="228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1"/>
      <c r="AR119" s="221"/>
      <c r="AS119" s="221"/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1"/>
      <c r="BD119" s="221"/>
      <c r="BE119" s="221"/>
      <c r="BF119" s="221"/>
      <c r="BG119" s="221"/>
      <c r="BH119" s="221"/>
      <c r="BI119" s="221"/>
      <c r="BJ119" s="221"/>
      <c r="BK119" s="221"/>
      <c r="BL119" s="221"/>
      <c r="BM119" s="221"/>
      <c r="BN119" s="221"/>
      <c r="BO119" s="221"/>
      <c r="BP119" s="221"/>
      <c r="BQ119" s="221"/>
      <c r="BR119" s="221"/>
      <c r="BS119" s="221"/>
      <c r="BT119" s="221"/>
      <c r="BU119" s="221"/>
      <c r="BV119" s="221"/>
      <c r="BW119" s="221"/>
      <c r="BX119" s="221"/>
      <c r="BY119" s="221"/>
      <c r="BZ119" s="221"/>
      <c r="CA119" s="221"/>
      <c r="CB119" s="221"/>
      <c r="CC119" s="221"/>
      <c r="CD119" s="221"/>
      <c r="CE119" s="221"/>
      <c r="CF119" s="221"/>
      <c r="CG119" s="221"/>
      <c r="CH119" s="221"/>
      <c r="CI119" s="221"/>
      <c r="CJ119" s="221"/>
      <c r="CK119" s="221"/>
      <c r="CL119" s="221"/>
      <c r="CM119" s="221"/>
      <c r="CN119" s="221"/>
      <c r="CO119" s="221"/>
      <c r="CP119" s="221"/>
      <c r="CQ119" s="221"/>
      <c r="CR119" s="221"/>
      <c r="CS119" s="221"/>
      <c r="CT119" s="221"/>
      <c r="CU119" s="221"/>
      <c r="CV119" s="221"/>
      <c r="CW119" s="221"/>
      <c r="CX119" s="221"/>
      <c r="CY119" s="221"/>
      <c r="CZ119" s="221"/>
      <c r="DA119" s="221"/>
      <c r="DB119" s="221"/>
      <c r="DC119" s="221"/>
      <c r="DD119" s="221"/>
      <c r="DE119" s="221"/>
      <c r="DF119" s="221"/>
      <c r="DG119" s="221"/>
      <c r="DH119" s="221"/>
      <c r="DI119" s="221"/>
      <c r="DJ119" s="221"/>
      <c r="DK119" s="221"/>
      <c r="DL119" s="221"/>
      <c r="DM119" s="221"/>
      <c r="DN119" s="221"/>
      <c r="DO119" s="221"/>
      <c r="DP119" s="221"/>
      <c r="DQ119" s="221"/>
      <c r="DR119" s="221"/>
      <c r="DS119" s="221"/>
      <c r="DT119" s="221"/>
      <c r="DU119" s="221"/>
      <c r="DV119" s="221"/>
      <c r="DW119" s="221"/>
      <c r="DX119" s="221"/>
      <c r="DY119" s="221"/>
      <c r="DZ119" s="221"/>
      <c r="EA119" s="221"/>
      <c r="EB119" s="221"/>
      <c r="EC119" s="221"/>
      <c r="ED119" s="221"/>
      <c r="EE119" s="221"/>
      <c r="EF119" s="221"/>
      <c r="EG119" s="221"/>
      <c r="EH119" s="221"/>
      <c r="EI119" s="221"/>
      <c r="EJ119" s="221"/>
      <c r="EK119" s="221"/>
      <c r="EL119" s="221"/>
      <c r="EM119" s="221"/>
      <c r="EN119" s="221"/>
      <c r="EO119" s="221"/>
      <c r="EP119" s="221"/>
      <c r="EQ119" s="221"/>
      <c r="ER119" s="221"/>
      <c r="ES119" s="221"/>
      <c r="ET119" s="221"/>
      <c r="EU119" s="221"/>
      <c r="EV119" s="221"/>
      <c r="EW119" s="221"/>
      <c r="EX119" s="221"/>
      <c r="EY119" s="221"/>
      <c r="EZ119" s="221"/>
      <c r="FA119" s="221"/>
      <c r="FB119" s="221"/>
      <c r="FC119" s="221"/>
      <c r="FD119" s="221"/>
      <c r="FE119" s="221"/>
      <c r="FF119" s="221"/>
      <c r="FG119" s="221"/>
      <c r="FH119" s="221"/>
      <c r="FI119" s="221"/>
      <c r="FJ119" s="221"/>
      <c r="FK119" s="221"/>
      <c r="FL119" s="221"/>
      <c r="FM119" s="221"/>
      <c r="FN119" s="221"/>
      <c r="FO119" s="221"/>
      <c r="FP119" s="221"/>
      <c r="FQ119" s="221"/>
      <c r="FR119" s="221"/>
      <c r="FS119" s="221"/>
      <c r="FT119" s="221"/>
      <c r="FU119" s="221"/>
      <c r="FV119" s="221"/>
      <c r="FW119" s="221"/>
      <c r="FX119" s="221"/>
      <c r="FY119" s="221"/>
      <c r="FZ119" s="221"/>
      <c r="GA119" s="221"/>
      <c r="GB119" s="221"/>
      <c r="GC119" s="221"/>
      <c r="GD119" s="221"/>
      <c r="GE119" s="221"/>
      <c r="GF119" s="221"/>
      <c r="GG119" s="221"/>
      <c r="GH119" s="221"/>
      <c r="GI119" s="221"/>
      <c r="GJ119" s="221"/>
      <c r="GK119" s="221"/>
      <c r="GL119" s="221"/>
      <c r="GM119" s="221"/>
      <c r="GN119" s="221"/>
      <c r="GO119" s="221"/>
      <c r="GP119" s="221"/>
      <c r="GQ119" s="221"/>
      <c r="GR119" s="221"/>
      <c r="GS119" s="221"/>
      <c r="GT119" s="221"/>
      <c r="GU119" s="221"/>
      <c r="GV119" s="221"/>
      <c r="GW119" s="221"/>
      <c r="GX119" s="221"/>
      <c r="GY119" s="221"/>
      <c r="GZ119" s="221"/>
      <c r="HA119" s="221"/>
      <c r="HB119" s="221"/>
      <c r="HC119" s="221"/>
      <c r="HD119" s="221"/>
      <c r="HE119" s="221"/>
      <c r="HF119" s="221"/>
      <c r="HG119" s="221"/>
      <c r="HH119" s="221"/>
      <c r="HI119" s="221"/>
      <c r="HJ119" s="221"/>
      <c r="HK119" s="221"/>
      <c r="HL119" s="221"/>
      <c r="HM119" s="221"/>
      <c r="HN119" s="221"/>
      <c r="HO119" s="221"/>
      <c r="HP119" s="221"/>
      <c r="HQ119" s="221"/>
      <c r="HR119" s="221"/>
      <c r="HS119" s="221"/>
      <c r="HT119" s="221"/>
      <c r="HU119" s="221"/>
      <c r="HV119" s="221"/>
      <c r="HW119" s="221"/>
      <c r="HX119" s="221"/>
      <c r="HY119" s="221"/>
      <c r="HZ119" s="221"/>
      <c r="IA119" s="221"/>
      <c r="IB119" s="221"/>
      <c r="IC119" s="221"/>
      <c r="ID119" s="221"/>
      <c r="IE119" s="221"/>
      <c r="IF119" s="221"/>
      <c r="IG119" s="221"/>
      <c r="IH119" s="221"/>
      <c r="II119" s="221"/>
      <c r="IJ119" s="221"/>
      <c r="IK119" s="221"/>
      <c r="IL119" s="221"/>
      <c r="IM119" s="221"/>
      <c r="IN119" s="221"/>
      <c r="IO119" s="221"/>
      <c r="IP119" s="221"/>
      <c r="IQ119" s="221"/>
      <c r="IR119" s="221"/>
      <c r="IS119" s="221"/>
      <c r="IT119" s="221"/>
      <c r="IU119" s="221"/>
      <c r="IV119" s="221"/>
      <c r="IW119" s="221"/>
      <c r="IX119" s="221"/>
      <c r="IY119" s="221"/>
      <c r="IZ119" s="221"/>
      <c r="JA119" s="221"/>
      <c r="JB119" s="221"/>
      <c r="JC119" s="221"/>
      <c r="JD119" s="221"/>
      <c r="JE119" s="221"/>
      <c r="JF119" s="221"/>
      <c r="JG119" s="221"/>
      <c r="JH119" s="221"/>
      <c r="JI119" s="221"/>
      <c r="JJ119" s="221"/>
      <c r="JK119" s="221"/>
      <c r="JL119" s="221"/>
      <c r="JM119" s="221"/>
      <c r="JN119" s="221"/>
      <c r="JO119" s="221"/>
      <c r="JP119" s="221"/>
      <c r="JQ119" s="221"/>
      <c r="JR119" s="221"/>
      <c r="JS119" s="221"/>
      <c r="JT119" s="221"/>
      <c r="JU119" s="221"/>
      <c r="JV119" s="221"/>
      <c r="JW119" s="221"/>
      <c r="JX119" s="221"/>
      <c r="JY119" s="221"/>
      <c r="JZ119" s="221"/>
      <c r="KA119" s="221"/>
      <c r="KB119" s="221"/>
      <c r="KC119" s="221"/>
      <c r="KD119" s="221"/>
      <c r="KE119" s="221"/>
      <c r="KF119" s="221"/>
      <c r="KG119" s="221"/>
      <c r="KH119" s="221"/>
      <c r="KI119" s="221"/>
      <c r="KJ119" s="221"/>
      <c r="KK119" s="221"/>
      <c r="KL119" s="221"/>
      <c r="KM119" s="221"/>
      <c r="KN119" s="221"/>
      <c r="KO119" s="221"/>
      <c r="KP119" s="221"/>
      <c r="KQ119" s="221"/>
      <c r="KR119" s="221"/>
      <c r="KS119" s="221"/>
      <c r="KT119" s="221"/>
      <c r="KU119" s="221"/>
      <c r="KV119" s="221"/>
      <c r="KW119" s="221"/>
      <c r="KX119" s="221"/>
      <c r="KY119" s="221"/>
      <c r="KZ119" s="221"/>
      <c r="LA119" s="221"/>
      <c r="LB119" s="221"/>
      <c r="LC119" s="221"/>
      <c r="LD119" s="221"/>
      <c r="LE119" s="221"/>
      <c r="LF119" s="221"/>
      <c r="LG119" s="221"/>
      <c r="LH119" s="221"/>
      <c r="LI119" s="221"/>
      <c r="LJ119" s="221"/>
      <c r="LK119" s="221"/>
      <c r="LL119" s="221"/>
      <c r="LM119" s="221"/>
      <c r="LN119" s="221"/>
      <c r="LO119" s="221"/>
      <c r="LP119" s="221"/>
      <c r="LQ119" s="221"/>
      <c r="LR119" s="221"/>
      <c r="LS119" s="221"/>
      <c r="LT119" s="221"/>
      <c r="LU119" s="221"/>
      <c r="LV119" s="221"/>
      <c r="LW119" s="221"/>
      <c r="LX119" s="221"/>
      <c r="LY119" s="221"/>
      <c r="LZ119" s="221"/>
      <c r="MA119" s="221"/>
      <c r="MB119" s="221"/>
      <c r="MC119" s="221"/>
      <c r="MD119" s="221"/>
      <c r="ME119" s="221"/>
      <c r="MF119" s="221"/>
      <c r="MG119" s="221"/>
      <c r="MH119" s="221"/>
      <c r="MI119" s="221"/>
      <c r="MJ119" s="221"/>
      <c r="MK119" s="221"/>
      <c r="ML119" s="221"/>
      <c r="MM119" s="221"/>
      <c r="MN119" s="221"/>
      <c r="MO119" s="221"/>
      <c r="MP119" s="221"/>
      <c r="MQ119" s="221"/>
      <c r="MR119" s="221"/>
      <c r="MS119" s="221"/>
      <c r="MT119" s="221"/>
      <c r="MU119" s="221"/>
      <c r="MV119" s="221"/>
      <c r="MW119" s="221"/>
      <c r="MX119" s="221"/>
      <c r="MY119" s="221"/>
      <c r="MZ119" s="221"/>
      <c r="NA119" s="221"/>
      <c r="NB119" s="221"/>
      <c r="NC119" s="221"/>
      <c r="ND119" s="221"/>
      <c r="NE119" s="221"/>
      <c r="NF119" s="221"/>
      <c r="NG119" s="221"/>
      <c r="NH119" s="221"/>
      <c r="NI119" s="221"/>
      <c r="NJ119" s="221"/>
      <c r="NK119" s="221"/>
      <c r="NL119" s="221"/>
      <c r="NM119" s="221"/>
      <c r="NN119" s="221"/>
      <c r="NO119" s="221"/>
      <c r="NP119" s="221"/>
      <c r="NQ119" s="221"/>
      <c r="NR119" s="221"/>
      <c r="NS119" s="221"/>
      <c r="NT119" s="221"/>
      <c r="NU119" s="221"/>
      <c r="NV119" s="221"/>
      <c r="NW119" s="221"/>
      <c r="NX119" s="221"/>
      <c r="NY119" s="221"/>
      <c r="NZ119" s="221"/>
      <c r="OA119" s="221"/>
      <c r="OB119" s="221"/>
      <c r="OC119" s="221"/>
      <c r="OD119" s="221"/>
      <c r="OE119" s="221"/>
      <c r="OF119" s="221"/>
      <c r="OG119" s="221"/>
      <c r="OH119" s="221"/>
      <c r="OI119" s="221"/>
      <c r="OJ119" s="221"/>
      <c r="OK119" s="221"/>
      <c r="OL119" s="221"/>
      <c r="OM119" s="221"/>
      <c r="ON119" s="221"/>
      <c r="OO119" s="221"/>
      <c r="OP119" s="221"/>
      <c r="OQ119" s="221"/>
      <c r="OR119" s="221"/>
      <c r="OS119" s="221"/>
      <c r="OT119" s="221"/>
      <c r="OU119" s="221"/>
      <c r="OV119" s="221"/>
      <c r="OW119" s="221"/>
      <c r="OX119" s="221"/>
      <c r="OY119" s="221"/>
      <c r="OZ119" s="221"/>
      <c r="PA119" s="221"/>
      <c r="PB119" s="221"/>
      <c r="PC119" s="221"/>
      <c r="PD119" s="221"/>
      <c r="PE119" s="221"/>
      <c r="PF119" s="221"/>
      <c r="PG119" s="221"/>
      <c r="PH119" s="221"/>
      <c r="PI119" s="221"/>
      <c r="PJ119" s="221"/>
      <c r="PK119" s="221"/>
      <c r="PL119" s="221"/>
      <c r="PM119" s="221"/>
      <c r="PN119" s="221"/>
      <c r="PO119" s="221"/>
      <c r="PP119" s="221"/>
      <c r="PQ119" s="221"/>
      <c r="PR119" s="221"/>
      <c r="PS119" s="221"/>
      <c r="PT119" s="221"/>
      <c r="PU119" s="221"/>
      <c r="PV119" s="221"/>
      <c r="PW119" s="221"/>
      <c r="PX119" s="221"/>
      <c r="PY119" s="221"/>
      <c r="PZ119" s="221"/>
      <c r="QA119" s="221"/>
      <c r="QB119" s="221"/>
      <c r="QC119" s="221"/>
      <c r="QD119" s="221"/>
      <c r="QE119" s="221"/>
      <c r="QF119" s="221"/>
      <c r="QG119" s="221"/>
      <c r="QH119" s="221"/>
      <c r="QI119" s="221"/>
      <c r="QJ119" s="221"/>
      <c r="QK119" s="221"/>
      <c r="QL119" s="221"/>
      <c r="QM119" s="221"/>
      <c r="QN119" s="221"/>
      <c r="QO119" s="221"/>
      <c r="QP119" s="221"/>
      <c r="QQ119" s="221"/>
      <c r="QR119" s="221"/>
      <c r="QS119" s="221"/>
      <c r="QT119" s="221"/>
      <c r="QU119" s="221"/>
      <c r="QV119" s="221"/>
      <c r="QW119" s="221"/>
      <c r="QX119" s="221"/>
      <c r="QY119" s="221"/>
      <c r="QZ119" s="221"/>
      <c r="RA119" s="221"/>
      <c r="RB119" s="221"/>
      <c r="RC119" s="221"/>
      <c r="RD119" s="221"/>
      <c r="RE119" s="221"/>
      <c r="RF119" s="221"/>
      <c r="RG119" s="221"/>
      <c r="RH119" s="221"/>
      <c r="RI119" s="221"/>
      <c r="RJ119" s="221"/>
      <c r="RK119" s="221"/>
      <c r="RL119" s="221"/>
      <c r="RM119" s="221"/>
      <c r="RN119" s="221"/>
      <c r="RO119" s="221"/>
      <c r="RP119" s="221"/>
      <c r="RQ119" s="221"/>
      <c r="RR119" s="221"/>
      <c r="RS119" s="221"/>
      <c r="RT119" s="221"/>
      <c r="RU119" s="221"/>
      <c r="RV119" s="221"/>
      <c r="RW119" s="221"/>
      <c r="RX119" s="221"/>
      <c r="RY119" s="221"/>
      <c r="RZ119" s="221"/>
      <c r="SA119" s="221"/>
      <c r="SB119" s="221"/>
      <c r="SC119" s="221"/>
      <c r="SD119" s="221"/>
      <c r="SE119" s="221"/>
      <c r="SF119" s="221"/>
      <c r="SG119" s="221"/>
      <c r="SH119" s="221"/>
      <c r="SI119" s="221"/>
      <c r="SJ119" s="221"/>
      <c r="SK119" s="221"/>
      <c r="SL119" s="221"/>
      <c r="SM119" s="221"/>
      <c r="SN119" s="221"/>
      <c r="SO119" s="221"/>
      <c r="SP119" s="221"/>
      <c r="SQ119" s="221"/>
      <c r="SR119" s="221"/>
      <c r="SS119" s="221"/>
      <c r="ST119" s="221"/>
      <c r="SU119" s="221"/>
      <c r="SV119" s="221"/>
      <c r="SW119" s="221"/>
      <c r="SX119" s="221"/>
      <c r="SY119" s="221"/>
      <c r="SZ119" s="221"/>
      <c r="TA119" s="221"/>
      <c r="TB119" s="221"/>
      <c r="TC119" s="221"/>
      <c r="TD119" s="221"/>
      <c r="TE119" s="221"/>
      <c r="TF119" s="221"/>
      <c r="TG119" s="221"/>
      <c r="TH119" s="221"/>
      <c r="TI119" s="221"/>
      <c r="TJ119" s="221"/>
      <c r="TK119" s="221"/>
      <c r="TL119" s="221"/>
      <c r="TM119" s="221"/>
      <c r="TN119" s="221"/>
      <c r="TO119" s="221"/>
      <c r="TP119" s="221"/>
      <c r="TQ119" s="221"/>
      <c r="TR119" s="221"/>
      <c r="TS119" s="221"/>
      <c r="TT119" s="221"/>
      <c r="TU119" s="221"/>
      <c r="TV119" s="221"/>
      <c r="TW119" s="221"/>
      <c r="TX119" s="221"/>
      <c r="TY119" s="221"/>
      <c r="TZ119" s="221"/>
      <c r="UA119" s="221"/>
      <c r="UB119" s="221"/>
      <c r="UC119" s="221"/>
      <c r="UD119" s="221"/>
      <c r="UE119" s="221"/>
      <c r="UF119" s="221"/>
      <c r="UG119" s="221"/>
      <c r="UH119" s="221"/>
      <c r="UI119" s="221"/>
      <c r="UJ119" s="221"/>
      <c r="UK119" s="221"/>
      <c r="UL119" s="221"/>
      <c r="UM119" s="221"/>
      <c r="UN119" s="221"/>
      <c r="UO119" s="221"/>
      <c r="UP119" s="221"/>
      <c r="UQ119" s="221"/>
      <c r="UR119" s="221"/>
      <c r="US119" s="221"/>
      <c r="UT119" s="221"/>
      <c r="UU119" s="221"/>
      <c r="UV119" s="221"/>
      <c r="UW119" s="221"/>
      <c r="UX119" s="221"/>
      <c r="UY119" s="221"/>
      <c r="UZ119" s="221"/>
      <c r="VA119" s="221"/>
      <c r="VB119" s="221"/>
      <c r="VC119" s="221"/>
      <c r="VD119" s="221"/>
      <c r="VE119" s="221"/>
      <c r="VF119" s="221"/>
      <c r="VG119" s="221"/>
      <c r="VH119" s="221"/>
      <c r="VI119" s="221"/>
      <c r="VJ119" s="221"/>
      <c r="VK119" s="221"/>
      <c r="VL119" s="221"/>
      <c r="VM119" s="221"/>
      <c r="VN119" s="221"/>
      <c r="VO119" s="221"/>
      <c r="VP119" s="221"/>
      <c r="VQ119" s="221"/>
      <c r="VR119" s="221"/>
      <c r="VS119" s="221"/>
      <c r="VT119" s="221"/>
      <c r="VU119" s="221"/>
      <c r="VV119" s="221"/>
      <c r="VW119" s="221"/>
      <c r="VX119" s="221"/>
      <c r="VY119" s="221"/>
      <c r="VZ119" s="221"/>
      <c r="WA119" s="221"/>
      <c r="WB119" s="221"/>
      <c r="WC119" s="221"/>
      <c r="WD119" s="221"/>
      <c r="WE119" s="221"/>
      <c r="WF119" s="221"/>
      <c r="WG119" s="221"/>
      <c r="WH119" s="221"/>
      <c r="WI119" s="221"/>
      <c r="WJ119" s="221"/>
      <c r="WK119" s="221"/>
      <c r="WL119" s="221"/>
      <c r="WM119" s="221"/>
      <c r="WN119" s="221"/>
      <c r="WO119" s="221"/>
      <c r="WP119" s="221"/>
      <c r="WQ119" s="221"/>
      <c r="WR119" s="221"/>
      <c r="WS119" s="221"/>
      <c r="WT119" s="221"/>
      <c r="WU119" s="221"/>
      <c r="WV119" s="221"/>
      <c r="WW119" s="221"/>
      <c r="WX119" s="221"/>
      <c r="WY119" s="221"/>
      <c r="WZ119" s="221"/>
      <c r="XA119" s="221"/>
      <c r="XB119" s="221"/>
      <c r="XC119" s="221"/>
      <c r="XD119" s="221"/>
      <c r="XE119" s="221"/>
      <c r="XF119" s="221"/>
      <c r="XG119" s="221"/>
      <c r="XH119" s="221"/>
      <c r="XI119" s="221"/>
      <c r="XJ119" s="221"/>
      <c r="XK119" s="221"/>
      <c r="XL119" s="221"/>
      <c r="XM119" s="221"/>
      <c r="XN119" s="221"/>
      <c r="XO119" s="221"/>
      <c r="XP119" s="221"/>
      <c r="XQ119" s="221"/>
      <c r="XR119" s="221"/>
      <c r="XS119" s="221"/>
      <c r="XT119" s="221"/>
      <c r="XU119" s="221"/>
      <c r="XV119" s="221"/>
      <c r="XW119" s="221"/>
      <c r="XX119" s="221"/>
      <c r="XY119" s="221"/>
      <c r="XZ119" s="221"/>
      <c r="YA119" s="221"/>
      <c r="YB119" s="221"/>
      <c r="YC119" s="221"/>
      <c r="YD119" s="221"/>
      <c r="YE119" s="221"/>
      <c r="YF119" s="221"/>
      <c r="YG119" s="221"/>
      <c r="YH119" s="221"/>
      <c r="YI119" s="221"/>
      <c r="YJ119" s="221"/>
      <c r="YK119" s="221"/>
      <c r="YL119" s="221"/>
      <c r="YM119" s="221"/>
      <c r="YN119" s="221"/>
      <c r="YO119" s="221"/>
      <c r="YP119" s="221"/>
      <c r="YQ119" s="221"/>
      <c r="YR119" s="221"/>
      <c r="YS119" s="221"/>
      <c r="YT119" s="221"/>
      <c r="YU119" s="221"/>
      <c r="YV119" s="221"/>
      <c r="YW119" s="221"/>
      <c r="YX119" s="221"/>
      <c r="YY119" s="221"/>
      <c r="YZ119" s="221"/>
      <c r="ZA119" s="221"/>
      <c r="ZB119" s="221"/>
      <c r="ZC119" s="221"/>
      <c r="ZD119" s="221"/>
      <c r="ZE119" s="221"/>
      <c r="ZF119" s="221"/>
      <c r="ZG119" s="221"/>
      <c r="ZH119" s="221"/>
      <c r="ZI119" s="221"/>
      <c r="ZJ119" s="221"/>
      <c r="ZK119" s="221"/>
      <c r="ZL119" s="221"/>
      <c r="ZM119" s="221"/>
      <c r="ZN119" s="221"/>
      <c r="ZO119" s="221"/>
      <c r="ZP119" s="221"/>
      <c r="ZQ119" s="221"/>
      <c r="ZR119" s="221"/>
      <c r="ZS119" s="221"/>
      <c r="ZT119" s="221"/>
      <c r="ZU119" s="221"/>
      <c r="ZV119" s="221"/>
      <c r="ZW119" s="221"/>
      <c r="ZX119" s="221"/>
      <c r="ZY119" s="221"/>
      <c r="ZZ119" s="221"/>
      <c r="AAA119" s="221"/>
      <c r="AAB119" s="221"/>
      <c r="AAC119" s="221"/>
      <c r="AAD119" s="221"/>
      <c r="AAE119" s="221"/>
      <c r="AAF119" s="221"/>
      <c r="AAG119" s="221"/>
      <c r="AAH119" s="221"/>
      <c r="AAI119" s="221"/>
      <c r="AAJ119" s="221"/>
      <c r="AAK119" s="221"/>
      <c r="AAL119" s="221"/>
      <c r="AAM119" s="221"/>
      <c r="AAN119" s="221"/>
      <c r="AAO119" s="221"/>
      <c r="AAP119" s="221"/>
      <c r="AAQ119" s="221"/>
      <c r="AAR119" s="221"/>
      <c r="AAS119" s="221"/>
      <c r="AAT119" s="221"/>
      <c r="AAU119" s="221"/>
      <c r="AAV119" s="221"/>
      <c r="AAW119" s="221"/>
      <c r="AAX119" s="221"/>
      <c r="AAY119" s="221"/>
      <c r="AAZ119" s="221"/>
      <c r="ABA119" s="221"/>
      <c r="ABB119" s="221"/>
      <c r="ABC119" s="221"/>
      <c r="ABD119" s="221"/>
      <c r="ABE119" s="221"/>
      <c r="ABF119" s="221"/>
      <c r="ABG119" s="221"/>
      <c r="ABH119" s="221"/>
      <c r="ABI119" s="221"/>
      <c r="ABJ119" s="221"/>
      <c r="ABK119" s="221"/>
      <c r="ABL119" s="221"/>
      <c r="ABM119" s="221"/>
      <c r="ABN119" s="221"/>
      <c r="ABO119" s="221"/>
      <c r="ABP119" s="221"/>
      <c r="ABQ119" s="221"/>
      <c r="ABR119" s="221"/>
      <c r="ABS119" s="221"/>
      <c r="ABT119" s="221"/>
      <c r="ABU119" s="221"/>
      <c r="ABV119" s="221"/>
      <c r="ABW119" s="221"/>
      <c r="ABX119" s="221"/>
      <c r="ABY119" s="221"/>
      <c r="ABZ119" s="221"/>
      <c r="ACA119" s="221"/>
      <c r="ACB119" s="221"/>
      <c r="ACC119" s="221"/>
      <c r="ACD119" s="221"/>
      <c r="ACE119" s="221"/>
      <c r="ACF119" s="221"/>
      <c r="ACG119" s="221"/>
      <c r="ACH119" s="221"/>
      <c r="ACI119" s="221"/>
      <c r="ACJ119" s="221"/>
      <c r="ACK119" s="221"/>
      <c r="ACL119" s="221"/>
      <c r="ACM119" s="221"/>
      <c r="ACN119" s="221"/>
      <c r="ACO119" s="221"/>
      <c r="ACP119" s="221"/>
      <c r="ACQ119" s="221"/>
      <c r="ACR119" s="221"/>
      <c r="ACS119" s="221"/>
      <c r="ACT119" s="221"/>
      <c r="ACU119" s="221"/>
      <c r="ACV119" s="221"/>
      <c r="ACW119" s="221"/>
      <c r="ACX119" s="221"/>
      <c r="ACY119" s="221"/>
      <c r="ACZ119" s="221"/>
      <c r="ADA119" s="221"/>
      <c r="ADB119" s="221"/>
      <c r="ADC119" s="221"/>
      <c r="ADD119" s="221"/>
      <c r="ADE119" s="221"/>
      <c r="ADF119" s="221"/>
      <c r="ADG119" s="221"/>
      <c r="ADH119" s="221"/>
      <c r="ADI119" s="221"/>
      <c r="ADJ119" s="221"/>
      <c r="ADK119" s="221"/>
      <c r="ADL119" s="221"/>
      <c r="ADM119" s="221"/>
      <c r="ADN119" s="221"/>
      <c r="ADO119" s="221"/>
      <c r="ADP119" s="221"/>
      <c r="ADQ119" s="221"/>
      <c r="ADR119" s="221"/>
      <c r="ADS119" s="221"/>
      <c r="ADT119" s="221"/>
      <c r="ADU119" s="221"/>
      <c r="ADV119" s="221"/>
      <c r="ADW119" s="221"/>
      <c r="ADX119" s="221"/>
      <c r="ADY119" s="221"/>
      <c r="ADZ119" s="221"/>
      <c r="AEA119" s="221"/>
      <c r="AEB119" s="221"/>
      <c r="AEC119" s="221"/>
      <c r="AED119" s="221"/>
      <c r="AEE119" s="221"/>
      <c r="AEF119" s="221"/>
      <c r="AEG119" s="221"/>
      <c r="AEH119" s="221"/>
      <c r="AEI119" s="221"/>
      <c r="AEJ119" s="221"/>
      <c r="AEK119" s="221"/>
      <c r="AEL119" s="221"/>
      <c r="AEM119" s="221"/>
      <c r="AEN119" s="221"/>
      <c r="AEO119" s="221"/>
      <c r="AEP119" s="221"/>
      <c r="AEQ119" s="221"/>
      <c r="AER119" s="221"/>
      <c r="AES119" s="221"/>
      <c r="AET119" s="221"/>
      <c r="AEU119" s="221"/>
      <c r="AEV119" s="221"/>
      <c r="AEW119" s="221"/>
      <c r="AEX119" s="221"/>
      <c r="AEY119" s="221"/>
      <c r="AEZ119" s="221"/>
      <c r="AFA119" s="221"/>
      <c r="AFB119" s="221"/>
      <c r="AFC119" s="221"/>
      <c r="AFD119" s="221"/>
      <c r="AFE119" s="221"/>
      <c r="AFF119" s="221"/>
      <c r="AFG119" s="221"/>
      <c r="AFH119" s="221"/>
      <c r="AFI119" s="221"/>
      <c r="AFJ119" s="221"/>
      <c r="AFK119" s="221"/>
      <c r="AFL119" s="221"/>
      <c r="AFM119" s="221"/>
      <c r="AFN119" s="221"/>
      <c r="AFO119" s="221"/>
      <c r="AFP119" s="221"/>
      <c r="AFQ119" s="221"/>
      <c r="AFR119" s="221"/>
      <c r="AFS119" s="221"/>
      <c r="AFT119" s="221"/>
      <c r="AFU119" s="221"/>
      <c r="AFV119" s="221"/>
      <c r="AFW119" s="221"/>
      <c r="AFX119" s="221"/>
      <c r="AFY119" s="221"/>
      <c r="AFZ119" s="221"/>
      <c r="AGA119" s="221"/>
      <c r="AGB119" s="221"/>
      <c r="AGC119" s="221"/>
      <c r="AGD119" s="221"/>
      <c r="AGE119" s="221"/>
      <c r="AGF119" s="221"/>
      <c r="AGG119" s="221"/>
      <c r="AGH119" s="221"/>
      <c r="AGI119" s="221"/>
      <c r="AGJ119" s="221"/>
      <c r="AGK119" s="221"/>
      <c r="AGL119" s="221"/>
      <c r="AGM119" s="221"/>
      <c r="AGN119" s="221"/>
      <c r="AGO119" s="221"/>
      <c r="AGP119" s="221"/>
      <c r="AGQ119" s="221"/>
      <c r="AGR119" s="221"/>
      <c r="AGS119" s="221"/>
      <c r="AGT119" s="221"/>
      <c r="AGU119" s="221"/>
      <c r="AGV119" s="221"/>
      <c r="AGW119" s="221"/>
      <c r="AGX119" s="221"/>
      <c r="AGY119" s="221"/>
      <c r="AGZ119" s="221"/>
      <c r="AHA119" s="221"/>
      <c r="AHB119" s="221"/>
      <c r="AHC119" s="221"/>
      <c r="AHD119" s="221"/>
      <c r="AHE119" s="221"/>
      <c r="AHF119" s="221"/>
      <c r="AHG119" s="221"/>
      <c r="AHH119" s="221"/>
      <c r="AHI119" s="221"/>
      <c r="AHJ119" s="221"/>
      <c r="AHK119" s="221"/>
      <c r="AHL119" s="221"/>
      <c r="AHM119" s="221"/>
      <c r="AHN119" s="221"/>
      <c r="AHO119" s="221"/>
      <c r="AHP119" s="221"/>
      <c r="AHQ119" s="221"/>
      <c r="AHR119" s="221"/>
      <c r="AHS119" s="221"/>
      <c r="AHT119" s="221"/>
      <c r="AHU119" s="221"/>
      <c r="AHV119" s="221"/>
      <c r="AHW119" s="221"/>
      <c r="AHX119" s="221"/>
      <c r="AHY119" s="221"/>
      <c r="AHZ119" s="221"/>
      <c r="AIA119" s="221"/>
      <c r="AIB119" s="221"/>
      <c r="AIC119" s="221"/>
      <c r="AID119" s="221"/>
      <c r="AIE119" s="221"/>
      <c r="AIF119" s="221"/>
      <c r="AIG119" s="221"/>
      <c r="AIH119" s="221"/>
      <c r="AII119" s="221"/>
      <c r="AIJ119" s="221"/>
      <c r="AIK119" s="221"/>
      <c r="AIL119" s="221"/>
      <c r="AIM119" s="221"/>
      <c r="AIN119" s="221"/>
      <c r="AIO119" s="221"/>
      <c r="AIP119" s="221"/>
      <c r="AIQ119" s="221"/>
      <c r="AIR119" s="221"/>
      <c r="AIS119" s="221"/>
      <c r="AIT119" s="221"/>
      <c r="AIU119" s="221"/>
      <c r="AIV119" s="221"/>
      <c r="AIW119" s="221"/>
      <c r="AIX119" s="221"/>
      <c r="AIY119" s="221"/>
      <c r="AIZ119" s="221"/>
      <c r="AJA119" s="221"/>
      <c r="AJB119" s="221"/>
      <c r="AJC119" s="221"/>
      <c r="AJD119" s="221"/>
      <c r="AJE119" s="221"/>
      <c r="AJF119" s="221"/>
      <c r="AJG119" s="221"/>
      <c r="AJH119" s="221"/>
      <c r="AJI119" s="221"/>
      <c r="AJJ119" s="221"/>
      <c r="AJK119" s="221"/>
      <c r="AJL119" s="221"/>
      <c r="AJM119" s="221"/>
      <c r="AJN119" s="221"/>
      <c r="AJO119" s="221"/>
      <c r="AJP119" s="221"/>
      <c r="AJQ119" s="221"/>
      <c r="AJR119" s="221"/>
      <c r="AJS119" s="221"/>
      <c r="AJT119" s="221"/>
      <c r="AJU119" s="221"/>
      <c r="AJV119" s="221"/>
      <c r="AJW119" s="221"/>
      <c r="AJX119" s="221"/>
      <c r="AJY119" s="221"/>
      <c r="AJZ119" s="221"/>
      <c r="AKA119" s="221"/>
      <c r="AKB119" s="221"/>
      <c r="AKC119" s="221"/>
      <c r="AKD119" s="221"/>
      <c r="AKE119" s="221"/>
      <c r="AKF119" s="221"/>
      <c r="AKG119" s="221"/>
      <c r="AKH119" s="221"/>
      <c r="AKI119" s="221"/>
      <c r="AKJ119" s="221"/>
      <c r="AKK119" s="221"/>
      <c r="AKL119" s="221"/>
      <c r="AKM119" s="221"/>
      <c r="AKN119" s="221"/>
      <c r="AKO119" s="221"/>
      <c r="AKP119" s="221"/>
      <c r="AKQ119" s="221"/>
      <c r="AKR119" s="221"/>
      <c r="AKS119" s="221"/>
      <c r="AKT119" s="221"/>
      <c r="AKU119" s="221"/>
      <c r="AKV119" s="221"/>
      <c r="AKW119" s="221"/>
      <c r="AKX119" s="221"/>
      <c r="AKY119" s="221"/>
      <c r="AKZ119" s="221"/>
      <c r="ALA119" s="221"/>
      <c r="ALB119" s="221"/>
      <c r="ALC119" s="221"/>
      <c r="ALD119" s="221"/>
      <c r="ALE119" s="221"/>
      <c r="ALF119" s="221"/>
      <c r="ALG119" s="221"/>
      <c r="ALH119" s="221"/>
      <c r="ALI119" s="221"/>
      <c r="ALJ119" s="221"/>
      <c r="ALK119" s="221"/>
      <c r="ALL119" s="221"/>
      <c r="ALM119" s="221"/>
      <c r="ALN119" s="221"/>
      <c r="ALO119" s="221"/>
      <c r="ALP119" s="221"/>
      <c r="ALQ119" s="221"/>
      <c r="ALR119" s="221"/>
      <c r="ALS119" s="221"/>
      <c r="ALT119" s="221"/>
      <c r="ALU119" s="221"/>
      <c r="ALV119" s="221"/>
      <c r="ALW119" s="221"/>
      <c r="ALX119" s="221"/>
      <c r="ALY119" s="221"/>
      <c r="ALZ119" s="221"/>
      <c r="AMA119" s="221"/>
      <c r="AMB119" s="221"/>
      <c r="AMC119" s="221"/>
      <c r="AMD119" s="221"/>
      <c r="AME119" s="221"/>
      <c r="AMF119" s="221"/>
      <c r="AMG119" s="221"/>
      <c r="AMH119" s="221"/>
      <c r="AMI119" s="221"/>
      <c r="AMJ119" s="221"/>
      <c r="AMK119" s="221"/>
    </row>
    <row r="120" spans="1:1025" s="236" customFormat="1" ht="15.75" customHeight="1" x14ac:dyDescent="0.25">
      <c r="A120" s="221" t="s">
        <v>271</v>
      </c>
      <c r="B120" s="221" t="s">
        <v>320</v>
      </c>
      <c r="C120" s="227" t="str">
        <f>'common foods'!$D$151</f>
        <v>02034</v>
      </c>
      <c r="D120" s="227">
        <v>709.86</v>
      </c>
      <c r="E120" s="227">
        <v>5.52</v>
      </c>
      <c r="F120" s="227">
        <v>0.93899999999999995</v>
      </c>
      <c r="G120" s="227">
        <v>26.18</v>
      </c>
      <c r="H120" s="227">
        <v>0</v>
      </c>
      <c r="I120" s="227">
        <v>2</v>
      </c>
      <c r="J120" s="227">
        <v>3.56</v>
      </c>
      <c r="K120" s="227">
        <v>67</v>
      </c>
      <c r="L120" s="221" t="s">
        <v>434</v>
      </c>
      <c r="M120" s="221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spans="1:1025" s="236" customFormat="1" ht="15" customHeight="1" x14ac:dyDescent="0.25">
      <c r="A121" s="228" t="s">
        <v>258</v>
      </c>
      <c r="B121" s="228" t="s">
        <v>267</v>
      </c>
      <c r="C121" s="229" t="str">
        <f>'common foods'!D126</f>
        <v>06092</v>
      </c>
      <c r="D121" s="230">
        <v>1064</v>
      </c>
      <c r="E121" s="230">
        <v>26</v>
      </c>
      <c r="F121" s="230">
        <v>16.399999999999999</v>
      </c>
      <c r="G121" s="230">
        <v>1.5</v>
      </c>
      <c r="H121" s="230">
        <v>1.5</v>
      </c>
      <c r="I121" s="230">
        <v>2</v>
      </c>
      <c r="J121" s="230">
        <v>3.6</v>
      </c>
      <c r="K121" s="230">
        <v>17</v>
      </c>
      <c r="L121" s="228"/>
      <c r="M121" s="228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spans="1:1025" s="236" customFormat="1" ht="15.75" customHeight="1" x14ac:dyDescent="0.25">
      <c r="A122" s="228" t="s">
        <v>43</v>
      </c>
      <c r="B122" s="228" t="s">
        <v>88</v>
      </c>
      <c r="C122" s="242" t="str">
        <f>'common foods'!$D$38</f>
        <v>02036</v>
      </c>
      <c r="D122" s="229">
        <v>600</v>
      </c>
      <c r="E122" s="229">
        <v>0.2</v>
      </c>
      <c r="F122" s="229">
        <v>0.1</v>
      </c>
      <c r="G122" s="229">
        <v>33.5</v>
      </c>
      <c r="H122" s="229">
        <v>1.5</v>
      </c>
      <c r="I122" s="229">
        <v>2</v>
      </c>
      <c r="J122" s="229">
        <v>0.5</v>
      </c>
      <c r="K122" s="229">
        <v>7</v>
      </c>
      <c r="L122" s="228" t="s">
        <v>433</v>
      </c>
      <c r="M122" s="228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spans="1:1025" s="236" customFormat="1" ht="15.75" customHeight="1" x14ac:dyDescent="0.25">
      <c r="A123" s="221" t="s">
        <v>8</v>
      </c>
      <c r="B123" s="221" t="s">
        <v>21</v>
      </c>
      <c r="C123" s="227" t="str">
        <f>'common foods'!$D$6</f>
        <v>01005</v>
      </c>
      <c r="D123" s="227">
        <v>203.18</v>
      </c>
      <c r="E123" s="227">
        <v>0.42</v>
      </c>
      <c r="F123" s="227">
        <v>0</v>
      </c>
      <c r="G123" s="227">
        <v>9.85</v>
      </c>
      <c r="H123" s="227">
        <v>9.85</v>
      </c>
      <c r="I123" s="227">
        <v>2</v>
      </c>
      <c r="J123" s="227">
        <v>1.19</v>
      </c>
      <c r="K123" s="227">
        <v>2.7</v>
      </c>
      <c r="L123" s="221" t="s">
        <v>433</v>
      </c>
      <c r="M123" s="221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spans="1:1025" s="236" customFormat="1" ht="15.75" customHeight="1" x14ac:dyDescent="0.25">
      <c r="A124" s="221" t="s">
        <v>8</v>
      </c>
      <c r="B124" s="221" t="s">
        <v>26</v>
      </c>
      <c r="C124" s="227" t="str">
        <f>'common foods'!$D$8</f>
        <v>01007</v>
      </c>
      <c r="D124" s="227">
        <v>171.84</v>
      </c>
      <c r="E124" s="227">
        <v>0.3</v>
      </c>
      <c r="F124" s="227">
        <v>5.6000000000000001E-2</v>
      </c>
      <c r="G124" s="227">
        <v>8.58</v>
      </c>
      <c r="H124" s="227">
        <v>8.4499999999999993</v>
      </c>
      <c r="I124" s="227">
        <v>2</v>
      </c>
      <c r="J124" s="227">
        <v>0.88</v>
      </c>
      <c r="K124" s="227">
        <v>2.7</v>
      </c>
      <c r="L124" s="221" t="s">
        <v>433</v>
      </c>
      <c r="M124" s="221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spans="1:1025" s="221" customFormat="1" x14ac:dyDescent="0.25">
      <c r="A125" s="221" t="s">
        <v>8</v>
      </c>
      <c r="B125" s="221" t="s">
        <v>9</v>
      </c>
      <c r="C125" s="227" t="str">
        <f>'common foods'!$D$2</f>
        <v>01001</v>
      </c>
      <c r="D125" s="227">
        <v>216.74</v>
      </c>
      <c r="E125" s="227">
        <v>0.3</v>
      </c>
      <c r="F125" s="227">
        <v>2.8000000000000001E-2</v>
      </c>
      <c r="G125" s="227">
        <v>11.64</v>
      </c>
      <c r="H125" s="227">
        <v>10.8</v>
      </c>
      <c r="I125" s="227">
        <v>2.1</v>
      </c>
      <c r="J125" s="227">
        <v>0.46</v>
      </c>
      <c r="K125" s="227">
        <v>1</v>
      </c>
      <c r="L125" s="221" t="s">
        <v>433</v>
      </c>
    </row>
    <row r="126" spans="1:1025" s="225" customFormat="1" x14ac:dyDescent="0.25">
      <c r="A126" s="221" t="s">
        <v>271</v>
      </c>
      <c r="B126" s="221" t="s">
        <v>322</v>
      </c>
      <c r="C126" s="227" t="str">
        <f>'common foods'!$D$152</f>
        <v>03050</v>
      </c>
      <c r="D126" s="227">
        <v>364.94</v>
      </c>
      <c r="E126" s="227">
        <v>1.1000000000000001</v>
      </c>
      <c r="F126" s="227">
        <v>0.23</v>
      </c>
      <c r="G126" s="227">
        <v>82.09</v>
      </c>
      <c r="H126" s="227">
        <v>10.18</v>
      </c>
      <c r="I126" s="227">
        <v>2.2000000000000002</v>
      </c>
      <c r="J126" s="227">
        <v>6.67</v>
      </c>
      <c r="K126" s="227">
        <v>1030</v>
      </c>
      <c r="L126" s="221" t="s">
        <v>433</v>
      </c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21"/>
      <c r="BL126" s="221"/>
      <c r="BM126" s="221"/>
      <c r="BN126" s="221"/>
      <c r="BO126" s="221"/>
      <c r="BP126" s="221"/>
      <c r="BQ126" s="221"/>
      <c r="BR126" s="221"/>
      <c r="BS126" s="221"/>
      <c r="BT126" s="221"/>
      <c r="BU126" s="221"/>
      <c r="BV126" s="221"/>
      <c r="BW126" s="221"/>
      <c r="BX126" s="221"/>
      <c r="BY126" s="221"/>
      <c r="BZ126" s="221"/>
      <c r="CA126" s="221"/>
      <c r="CB126" s="221"/>
      <c r="CC126" s="221"/>
      <c r="CD126" s="221"/>
      <c r="CE126" s="221"/>
      <c r="CF126" s="221"/>
      <c r="CG126" s="221"/>
      <c r="CH126" s="221"/>
      <c r="CI126" s="221"/>
      <c r="CJ126" s="221"/>
      <c r="CK126" s="221"/>
      <c r="CL126" s="221"/>
      <c r="CM126" s="221"/>
      <c r="CN126" s="221"/>
      <c r="CO126" s="221"/>
      <c r="CP126" s="221"/>
      <c r="CQ126" s="221"/>
      <c r="CR126" s="221"/>
      <c r="CS126" s="221"/>
      <c r="CT126" s="221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221"/>
      <c r="DE126" s="221"/>
      <c r="DF126" s="221"/>
      <c r="DG126" s="221"/>
      <c r="DH126" s="221"/>
      <c r="DI126" s="221"/>
      <c r="DJ126" s="221"/>
      <c r="DK126" s="221"/>
      <c r="DL126" s="221"/>
      <c r="DM126" s="221"/>
      <c r="DN126" s="221"/>
      <c r="DO126" s="221"/>
      <c r="DP126" s="221"/>
      <c r="DQ126" s="221"/>
      <c r="DR126" s="221"/>
      <c r="DS126" s="221"/>
      <c r="DT126" s="221"/>
      <c r="DU126" s="221"/>
      <c r="DV126" s="221"/>
      <c r="DW126" s="221"/>
      <c r="DX126" s="221"/>
      <c r="DY126" s="221"/>
      <c r="DZ126" s="221"/>
      <c r="EA126" s="221"/>
      <c r="EB126" s="221"/>
      <c r="EC126" s="221"/>
      <c r="ED126" s="221"/>
      <c r="EE126" s="221"/>
      <c r="EF126" s="221"/>
      <c r="EG126" s="221"/>
      <c r="EH126" s="221"/>
      <c r="EI126" s="221"/>
      <c r="EJ126" s="221"/>
      <c r="EK126" s="221"/>
      <c r="EL126" s="221"/>
      <c r="EM126" s="221"/>
      <c r="EN126" s="221"/>
      <c r="EO126" s="221"/>
      <c r="EP126" s="221"/>
      <c r="EQ126" s="221"/>
      <c r="ER126" s="221"/>
      <c r="ES126" s="221"/>
      <c r="ET126" s="221"/>
      <c r="EU126" s="221"/>
      <c r="EV126" s="221"/>
      <c r="EW126" s="221"/>
      <c r="EX126" s="221"/>
      <c r="EY126" s="221"/>
      <c r="EZ126" s="221"/>
      <c r="FA126" s="221"/>
      <c r="FB126" s="221"/>
      <c r="FC126" s="221"/>
      <c r="FD126" s="221"/>
      <c r="FE126" s="221"/>
      <c r="FF126" s="221"/>
      <c r="FG126" s="221"/>
      <c r="FH126" s="221"/>
      <c r="FI126" s="221"/>
      <c r="FJ126" s="221"/>
      <c r="FK126" s="221"/>
      <c r="FL126" s="221"/>
      <c r="FM126" s="221"/>
      <c r="FN126" s="221"/>
      <c r="FO126" s="221"/>
      <c r="FP126" s="221"/>
      <c r="FQ126" s="221"/>
      <c r="FR126" s="221"/>
      <c r="FS126" s="221"/>
      <c r="FT126" s="221"/>
      <c r="FU126" s="221"/>
      <c r="FV126" s="221"/>
      <c r="FW126" s="221"/>
      <c r="FX126" s="221"/>
      <c r="FY126" s="221"/>
      <c r="FZ126" s="221"/>
      <c r="GA126" s="221"/>
      <c r="GB126" s="221"/>
      <c r="GC126" s="221"/>
      <c r="GD126" s="221"/>
      <c r="GE126" s="221"/>
      <c r="GF126" s="221"/>
      <c r="GG126" s="221"/>
      <c r="GH126" s="221"/>
      <c r="GI126" s="221"/>
      <c r="GJ126" s="221"/>
      <c r="GK126" s="221"/>
      <c r="GL126" s="221"/>
      <c r="GM126" s="221"/>
      <c r="GN126" s="221"/>
      <c r="GO126" s="221"/>
      <c r="GP126" s="221"/>
      <c r="GQ126" s="221"/>
      <c r="GR126" s="221"/>
      <c r="GS126" s="221"/>
      <c r="GT126" s="221"/>
      <c r="GU126" s="221"/>
      <c r="GV126" s="221"/>
      <c r="GW126" s="221"/>
      <c r="GX126" s="221"/>
      <c r="GY126" s="221"/>
      <c r="GZ126" s="221"/>
      <c r="HA126" s="221"/>
      <c r="HB126" s="221"/>
      <c r="HC126" s="221"/>
      <c r="HD126" s="221"/>
      <c r="HE126" s="221"/>
      <c r="HF126" s="221"/>
      <c r="HG126" s="221"/>
      <c r="HH126" s="221"/>
      <c r="HI126" s="221"/>
      <c r="HJ126" s="221"/>
      <c r="HK126" s="221"/>
      <c r="HL126" s="221"/>
      <c r="HM126" s="221"/>
      <c r="HN126" s="221"/>
      <c r="HO126" s="221"/>
      <c r="HP126" s="221"/>
      <c r="HQ126" s="221"/>
      <c r="HR126" s="221"/>
      <c r="HS126" s="221"/>
      <c r="HT126" s="221"/>
      <c r="HU126" s="221"/>
      <c r="HV126" s="221"/>
      <c r="HW126" s="221"/>
      <c r="HX126" s="221"/>
      <c r="HY126" s="221"/>
      <c r="HZ126" s="221"/>
      <c r="IA126" s="221"/>
      <c r="IB126" s="221"/>
      <c r="IC126" s="221"/>
      <c r="ID126" s="221"/>
      <c r="IE126" s="221"/>
      <c r="IF126" s="221"/>
      <c r="IG126" s="221"/>
      <c r="IH126" s="221"/>
      <c r="II126" s="221"/>
      <c r="IJ126" s="221"/>
      <c r="IK126" s="221"/>
      <c r="IL126" s="221"/>
      <c r="IM126" s="221"/>
      <c r="IN126" s="221"/>
      <c r="IO126" s="221"/>
      <c r="IP126" s="221"/>
      <c r="IQ126" s="221"/>
      <c r="IR126" s="221"/>
      <c r="IS126" s="221"/>
      <c r="IT126" s="221"/>
      <c r="IU126" s="221"/>
      <c r="IV126" s="221"/>
      <c r="IW126" s="221"/>
      <c r="IX126" s="221"/>
      <c r="IY126" s="221"/>
      <c r="IZ126" s="221"/>
      <c r="JA126" s="221"/>
      <c r="JB126" s="221"/>
      <c r="JC126" s="221"/>
      <c r="JD126" s="221"/>
      <c r="JE126" s="221"/>
      <c r="JF126" s="221"/>
      <c r="JG126" s="221"/>
      <c r="JH126" s="221"/>
      <c r="JI126" s="221"/>
      <c r="JJ126" s="221"/>
      <c r="JK126" s="221"/>
      <c r="JL126" s="221"/>
      <c r="JM126" s="221"/>
      <c r="JN126" s="221"/>
      <c r="JO126" s="221"/>
      <c r="JP126" s="221"/>
      <c r="JQ126" s="221"/>
      <c r="JR126" s="221"/>
      <c r="JS126" s="221"/>
      <c r="JT126" s="221"/>
      <c r="JU126" s="221"/>
      <c r="JV126" s="221"/>
      <c r="JW126" s="221"/>
      <c r="JX126" s="221"/>
      <c r="JY126" s="221"/>
      <c r="JZ126" s="221"/>
      <c r="KA126" s="221"/>
      <c r="KB126" s="221"/>
      <c r="KC126" s="221"/>
      <c r="KD126" s="221"/>
      <c r="KE126" s="221"/>
      <c r="KF126" s="221"/>
      <c r="KG126" s="221"/>
      <c r="KH126" s="221"/>
      <c r="KI126" s="221"/>
      <c r="KJ126" s="221"/>
      <c r="KK126" s="221"/>
      <c r="KL126" s="221"/>
      <c r="KM126" s="221"/>
      <c r="KN126" s="221"/>
      <c r="KO126" s="221"/>
      <c r="KP126" s="221"/>
      <c r="KQ126" s="221"/>
      <c r="KR126" s="221"/>
      <c r="KS126" s="221"/>
      <c r="KT126" s="221"/>
      <c r="KU126" s="221"/>
      <c r="KV126" s="221"/>
      <c r="KW126" s="221"/>
      <c r="KX126" s="221"/>
      <c r="KY126" s="221"/>
      <c r="KZ126" s="221"/>
      <c r="LA126" s="221"/>
      <c r="LB126" s="221"/>
      <c r="LC126" s="221"/>
      <c r="LD126" s="221"/>
      <c r="LE126" s="221"/>
      <c r="LF126" s="221"/>
      <c r="LG126" s="221"/>
      <c r="LH126" s="221"/>
      <c r="LI126" s="221"/>
      <c r="LJ126" s="221"/>
      <c r="LK126" s="221"/>
      <c r="LL126" s="221"/>
      <c r="LM126" s="221"/>
      <c r="LN126" s="221"/>
      <c r="LO126" s="221"/>
      <c r="LP126" s="221"/>
      <c r="LQ126" s="221"/>
      <c r="LR126" s="221"/>
      <c r="LS126" s="221"/>
      <c r="LT126" s="221"/>
      <c r="LU126" s="221"/>
      <c r="LV126" s="221"/>
      <c r="LW126" s="221"/>
      <c r="LX126" s="221"/>
      <c r="LY126" s="221"/>
      <c r="LZ126" s="221"/>
      <c r="MA126" s="221"/>
      <c r="MB126" s="221"/>
      <c r="MC126" s="221"/>
      <c r="MD126" s="221"/>
      <c r="ME126" s="221"/>
      <c r="MF126" s="221"/>
      <c r="MG126" s="221"/>
      <c r="MH126" s="221"/>
      <c r="MI126" s="221"/>
      <c r="MJ126" s="221"/>
      <c r="MK126" s="221"/>
      <c r="ML126" s="221"/>
      <c r="MM126" s="221"/>
      <c r="MN126" s="221"/>
      <c r="MO126" s="221"/>
      <c r="MP126" s="221"/>
      <c r="MQ126" s="221"/>
      <c r="MR126" s="221"/>
      <c r="MS126" s="221"/>
      <c r="MT126" s="221"/>
      <c r="MU126" s="221"/>
      <c r="MV126" s="221"/>
      <c r="MW126" s="221"/>
      <c r="MX126" s="221"/>
      <c r="MY126" s="221"/>
      <c r="MZ126" s="221"/>
      <c r="NA126" s="221"/>
      <c r="NB126" s="221"/>
      <c r="NC126" s="221"/>
      <c r="ND126" s="221"/>
      <c r="NE126" s="221"/>
      <c r="NF126" s="221"/>
      <c r="NG126" s="221"/>
      <c r="NH126" s="221"/>
      <c r="NI126" s="221"/>
      <c r="NJ126" s="221"/>
      <c r="NK126" s="221"/>
      <c r="NL126" s="221"/>
      <c r="NM126" s="221"/>
      <c r="NN126" s="221"/>
      <c r="NO126" s="221"/>
      <c r="NP126" s="221"/>
      <c r="NQ126" s="221"/>
      <c r="NR126" s="221"/>
      <c r="NS126" s="221"/>
      <c r="NT126" s="221"/>
      <c r="NU126" s="221"/>
      <c r="NV126" s="221"/>
      <c r="NW126" s="221"/>
      <c r="NX126" s="221"/>
      <c r="NY126" s="221"/>
      <c r="NZ126" s="221"/>
      <c r="OA126" s="221"/>
      <c r="OB126" s="221"/>
      <c r="OC126" s="221"/>
      <c r="OD126" s="221"/>
      <c r="OE126" s="221"/>
      <c r="OF126" s="221"/>
      <c r="OG126" s="221"/>
      <c r="OH126" s="221"/>
      <c r="OI126" s="221"/>
      <c r="OJ126" s="221"/>
      <c r="OK126" s="221"/>
      <c r="OL126" s="221"/>
      <c r="OM126" s="221"/>
      <c r="ON126" s="221"/>
      <c r="OO126" s="221"/>
      <c r="OP126" s="221"/>
      <c r="OQ126" s="221"/>
      <c r="OR126" s="221"/>
      <c r="OS126" s="221"/>
      <c r="OT126" s="221"/>
      <c r="OU126" s="221"/>
      <c r="OV126" s="221"/>
      <c r="OW126" s="221"/>
      <c r="OX126" s="221"/>
      <c r="OY126" s="221"/>
      <c r="OZ126" s="221"/>
      <c r="PA126" s="221"/>
      <c r="PB126" s="221"/>
      <c r="PC126" s="221"/>
      <c r="PD126" s="221"/>
      <c r="PE126" s="221"/>
      <c r="PF126" s="221"/>
      <c r="PG126" s="221"/>
      <c r="PH126" s="221"/>
      <c r="PI126" s="221"/>
      <c r="PJ126" s="221"/>
      <c r="PK126" s="221"/>
      <c r="PL126" s="221"/>
      <c r="PM126" s="221"/>
      <c r="PN126" s="221"/>
      <c r="PO126" s="221"/>
      <c r="PP126" s="221"/>
      <c r="PQ126" s="221"/>
      <c r="PR126" s="221"/>
      <c r="PS126" s="221"/>
      <c r="PT126" s="221"/>
      <c r="PU126" s="221"/>
      <c r="PV126" s="221"/>
      <c r="PW126" s="221"/>
      <c r="PX126" s="221"/>
      <c r="PY126" s="221"/>
      <c r="PZ126" s="221"/>
      <c r="QA126" s="221"/>
      <c r="QB126" s="221"/>
      <c r="QC126" s="221"/>
      <c r="QD126" s="221"/>
      <c r="QE126" s="221"/>
      <c r="QF126" s="221"/>
      <c r="QG126" s="221"/>
      <c r="QH126" s="221"/>
      <c r="QI126" s="221"/>
      <c r="QJ126" s="221"/>
      <c r="QK126" s="221"/>
      <c r="QL126" s="221"/>
      <c r="QM126" s="221"/>
      <c r="QN126" s="221"/>
      <c r="QO126" s="221"/>
      <c r="QP126" s="221"/>
      <c r="QQ126" s="221"/>
      <c r="QR126" s="221"/>
      <c r="QS126" s="221"/>
      <c r="QT126" s="221"/>
      <c r="QU126" s="221"/>
      <c r="QV126" s="221"/>
      <c r="QW126" s="221"/>
      <c r="QX126" s="221"/>
      <c r="QY126" s="221"/>
      <c r="QZ126" s="221"/>
      <c r="RA126" s="221"/>
      <c r="RB126" s="221"/>
      <c r="RC126" s="221"/>
      <c r="RD126" s="221"/>
      <c r="RE126" s="221"/>
      <c r="RF126" s="221"/>
      <c r="RG126" s="221"/>
      <c r="RH126" s="221"/>
      <c r="RI126" s="221"/>
      <c r="RJ126" s="221"/>
      <c r="RK126" s="221"/>
      <c r="RL126" s="221"/>
      <c r="RM126" s="221"/>
      <c r="RN126" s="221"/>
      <c r="RO126" s="221"/>
      <c r="RP126" s="221"/>
      <c r="RQ126" s="221"/>
      <c r="RR126" s="221"/>
      <c r="RS126" s="221"/>
      <c r="RT126" s="221"/>
      <c r="RU126" s="221"/>
      <c r="RV126" s="221"/>
      <c r="RW126" s="221"/>
      <c r="RX126" s="221"/>
      <c r="RY126" s="221"/>
      <c r="RZ126" s="221"/>
      <c r="SA126" s="221"/>
      <c r="SB126" s="221"/>
      <c r="SC126" s="221"/>
      <c r="SD126" s="221"/>
      <c r="SE126" s="221"/>
      <c r="SF126" s="221"/>
      <c r="SG126" s="221"/>
      <c r="SH126" s="221"/>
      <c r="SI126" s="221"/>
      <c r="SJ126" s="221"/>
      <c r="SK126" s="221"/>
      <c r="SL126" s="221"/>
      <c r="SM126" s="221"/>
      <c r="SN126" s="221"/>
      <c r="SO126" s="221"/>
      <c r="SP126" s="221"/>
      <c r="SQ126" s="221"/>
      <c r="SR126" s="221"/>
      <c r="SS126" s="221"/>
      <c r="ST126" s="221"/>
      <c r="SU126" s="221"/>
      <c r="SV126" s="221"/>
      <c r="SW126" s="221"/>
      <c r="SX126" s="221"/>
      <c r="SY126" s="221"/>
      <c r="SZ126" s="221"/>
      <c r="TA126" s="221"/>
      <c r="TB126" s="221"/>
      <c r="TC126" s="221"/>
      <c r="TD126" s="221"/>
      <c r="TE126" s="221"/>
      <c r="TF126" s="221"/>
      <c r="TG126" s="221"/>
      <c r="TH126" s="221"/>
      <c r="TI126" s="221"/>
      <c r="TJ126" s="221"/>
      <c r="TK126" s="221"/>
      <c r="TL126" s="221"/>
      <c r="TM126" s="221"/>
      <c r="TN126" s="221"/>
      <c r="TO126" s="221"/>
      <c r="TP126" s="221"/>
      <c r="TQ126" s="221"/>
      <c r="TR126" s="221"/>
      <c r="TS126" s="221"/>
      <c r="TT126" s="221"/>
      <c r="TU126" s="221"/>
      <c r="TV126" s="221"/>
      <c r="TW126" s="221"/>
      <c r="TX126" s="221"/>
      <c r="TY126" s="221"/>
      <c r="TZ126" s="221"/>
      <c r="UA126" s="221"/>
      <c r="UB126" s="221"/>
      <c r="UC126" s="221"/>
      <c r="UD126" s="221"/>
      <c r="UE126" s="221"/>
      <c r="UF126" s="221"/>
      <c r="UG126" s="221"/>
      <c r="UH126" s="221"/>
      <c r="UI126" s="221"/>
      <c r="UJ126" s="221"/>
      <c r="UK126" s="221"/>
      <c r="UL126" s="221"/>
      <c r="UM126" s="221"/>
      <c r="UN126" s="221"/>
      <c r="UO126" s="221"/>
      <c r="UP126" s="221"/>
      <c r="UQ126" s="221"/>
      <c r="UR126" s="221"/>
      <c r="US126" s="221"/>
      <c r="UT126" s="221"/>
      <c r="UU126" s="221"/>
      <c r="UV126" s="221"/>
      <c r="UW126" s="221"/>
      <c r="UX126" s="221"/>
      <c r="UY126" s="221"/>
      <c r="UZ126" s="221"/>
      <c r="VA126" s="221"/>
      <c r="VB126" s="221"/>
      <c r="VC126" s="221"/>
      <c r="VD126" s="221"/>
      <c r="VE126" s="221"/>
      <c r="VF126" s="221"/>
      <c r="VG126" s="221"/>
      <c r="VH126" s="221"/>
      <c r="VI126" s="221"/>
      <c r="VJ126" s="221"/>
      <c r="VK126" s="221"/>
      <c r="VL126" s="221"/>
      <c r="VM126" s="221"/>
      <c r="VN126" s="221"/>
      <c r="VO126" s="221"/>
      <c r="VP126" s="221"/>
      <c r="VQ126" s="221"/>
      <c r="VR126" s="221"/>
      <c r="VS126" s="221"/>
      <c r="VT126" s="221"/>
      <c r="VU126" s="221"/>
      <c r="VV126" s="221"/>
      <c r="VW126" s="221"/>
      <c r="VX126" s="221"/>
      <c r="VY126" s="221"/>
      <c r="VZ126" s="221"/>
      <c r="WA126" s="221"/>
      <c r="WB126" s="221"/>
      <c r="WC126" s="221"/>
      <c r="WD126" s="221"/>
      <c r="WE126" s="221"/>
      <c r="WF126" s="221"/>
      <c r="WG126" s="221"/>
      <c r="WH126" s="221"/>
      <c r="WI126" s="221"/>
      <c r="WJ126" s="221"/>
      <c r="WK126" s="221"/>
      <c r="WL126" s="221"/>
      <c r="WM126" s="221"/>
      <c r="WN126" s="221"/>
      <c r="WO126" s="221"/>
      <c r="WP126" s="221"/>
      <c r="WQ126" s="221"/>
      <c r="WR126" s="221"/>
      <c r="WS126" s="221"/>
      <c r="WT126" s="221"/>
      <c r="WU126" s="221"/>
      <c r="WV126" s="221"/>
      <c r="WW126" s="221"/>
      <c r="WX126" s="221"/>
      <c r="WY126" s="221"/>
      <c r="WZ126" s="221"/>
      <c r="XA126" s="221"/>
      <c r="XB126" s="221"/>
      <c r="XC126" s="221"/>
      <c r="XD126" s="221"/>
      <c r="XE126" s="221"/>
      <c r="XF126" s="221"/>
      <c r="XG126" s="221"/>
      <c r="XH126" s="221"/>
      <c r="XI126" s="221"/>
      <c r="XJ126" s="221"/>
      <c r="XK126" s="221"/>
      <c r="XL126" s="221"/>
      <c r="XM126" s="221"/>
      <c r="XN126" s="221"/>
      <c r="XO126" s="221"/>
      <c r="XP126" s="221"/>
      <c r="XQ126" s="221"/>
      <c r="XR126" s="221"/>
      <c r="XS126" s="221"/>
      <c r="XT126" s="221"/>
      <c r="XU126" s="221"/>
      <c r="XV126" s="221"/>
      <c r="XW126" s="221"/>
      <c r="XX126" s="221"/>
      <c r="XY126" s="221"/>
      <c r="XZ126" s="221"/>
      <c r="YA126" s="221"/>
      <c r="YB126" s="221"/>
      <c r="YC126" s="221"/>
      <c r="YD126" s="221"/>
      <c r="YE126" s="221"/>
      <c r="YF126" s="221"/>
      <c r="YG126" s="221"/>
      <c r="YH126" s="221"/>
      <c r="YI126" s="221"/>
      <c r="YJ126" s="221"/>
      <c r="YK126" s="221"/>
      <c r="YL126" s="221"/>
      <c r="YM126" s="221"/>
      <c r="YN126" s="221"/>
      <c r="YO126" s="221"/>
      <c r="YP126" s="221"/>
      <c r="YQ126" s="221"/>
      <c r="YR126" s="221"/>
      <c r="YS126" s="221"/>
      <c r="YT126" s="221"/>
      <c r="YU126" s="221"/>
      <c r="YV126" s="221"/>
      <c r="YW126" s="221"/>
      <c r="YX126" s="221"/>
      <c r="YY126" s="221"/>
      <c r="YZ126" s="221"/>
      <c r="ZA126" s="221"/>
      <c r="ZB126" s="221"/>
      <c r="ZC126" s="221"/>
      <c r="ZD126" s="221"/>
      <c r="ZE126" s="221"/>
      <c r="ZF126" s="221"/>
      <c r="ZG126" s="221"/>
      <c r="ZH126" s="221"/>
      <c r="ZI126" s="221"/>
      <c r="ZJ126" s="221"/>
      <c r="ZK126" s="221"/>
      <c r="ZL126" s="221"/>
      <c r="ZM126" s="221"/>
      <c r="ZN126" s="221"/>
      <c r="ZO126" s="221"/>
      <c r="ZP126" s="221"/>
      <c r="ZQ126" s="221"/>
      <c r="ZR126" s="221"/>
      <c r="ZS126" s="221"/>
      <c r="ZT126" s="221"/>
      <c r="ZU126" s="221"/>
      <c r="ZV126" s="221"/>
      <c r="ZW126" s="221"/>
      <c r="ZX126" s="221"/>
      <c r="ZY126" s="221"/>
      <c r="ZZ126" s="221"/>
      <c r="AAA126" s="221"/>
      <c r="AAB126" s="221"/>
      <c r="AAC126" s="221"/>
      <c r="AAD126" s="221"/>
      <c r="AAE126" s="221"/>
      <c r="AAF126" s="221"/>
      <c r="AAG126" s="221"/>
      <c r="AAH126" s="221"/>
      <c r="AAI126" s="221"/>
      <c r="AAJ126" s="221"/>
      <c r="AAK126" s="221"/>
      <c r="AAL126" s="221"/>
      <c r="AAM126" s="221"/>
      <c r="AAN126" s="221"/>
      <c r="AAO126" s="221"/>
      <c r="AAP126" s="221"/>
      <c r="AAQ126" s="221"/>
      <c r="AAR126" s="221"/>
      <c r="AAS126" s="221"/>
      <c r="AAT126" s="221"/>
      <c r="AAU126" s="221"/>
      <c r="AAV126" s="221"/>
      <c r="AAW126" s="221"/>
      <c r="AAX126" s="221"/>
      <c r="AAY126" s="221"/>
      <c r="AAZ126" s="221"/>
      <c r="ABA126" s="221"/>
      <c r="ABB126" s="221"/>
      <c r="ABC126" s="221"/>
      <c r="ABD126" s="221"/>
      <c r="ABE126" s="221"/>
      <c r="ABF126" s="221"/>
      <c r="ABG126" s="221"/>
      <c r="ABH126" s="221"/>
      <c r="ABI126" s="221"/>
      <c r="ABJ126" s="221"/>
      <c r="ABK126" s="221"/>
      <c r="ABL126" s="221"/>
      <c r="ABM126" s="221"/>
      <c r="ABN126" s="221"/>
      <c r="ABO126" s="221"/>
      <c r="ABP126" s="221"/>
      <c r="ABQ126" s="221"/>
      <c r="ABR126" s="221"/>
      <c r="ABS126" s="221"/>
      <c r="ABT126" s="221"/>
      <c r="ABU126" s="221"/>
      <c r="ABV126" s="221"/>
      <c r="ABW126" s="221"/>
      <c r="ABX126" s="221"/>
      <c r="ABY126" s="221"/>
      <c r="ABZ126" s="221"/>
      <c r="ACA126" s="221"/>
      <c r="ACB126" s="221"/>
      <c r="ACC126" s="221"/>
      <c r="ACD126" s="221"/>
      <c r="ACE126" s="221"/>
      <c r="ACF126" s="221"/>
      <c r="ACG126" s="221"/>
      <c r="ACH126" s="221"/>
      <c r="ACI126" s="221"/>
      <c r="ACJ126" s="221"/>
      <c r="ACK126" s="221"/>
      <c r="ACL126" s="221"/>
      <c r="ACM126" s="221"/>
      <c r="ACN126" s="221"/>
      <c r="ACO126" s="221"/>
      <c r="ACP126" s="221"/>
      <c r="ACQ126" s="221"/>
      <c r="ACR126" s="221"/>
      <c r="ACS126" s="221"/>
      <c r="ACT126" s="221"/>
      <c r="ACU126" s="221"/>
      <c r="ACV126" s="221"/>
      <c r="ACW126" s="221"/>
      <c r="ACX126" s="221"/>
      <c r="ACY126" s="221"/>
      <c r="ACZ126" s="221"/>
      <c r="ADA126" s="221"/>
      <c r="ADB126" s="221"/>
      <c r="ADC126" s="221"/>
      <c r="ADD126" s="221"/>
      <c r="ADE126" s="221"/>
      <c r="ADF126" s="221"/>
      <c r="ADG126" s="221"/>
      <c r="ADH126" s="221"/>
      <c r="ADI126" s="221"/>
      <c r="ADJ126" s="221"/>
      <c r="ADK126" s="221"/>
      <c r="ADL126" s="221"/>
      <c r="ADM126" s="221"/>
      <c r="ADN126" s="221"/>
      <c r="ADO126" s="221"/>
      <c r="ADP126" s="221"/>
      <c r="ADQ126" s="221"/>
      <c r="ADR126" s="221"/>
      <c r="ADS126" s="221"/>
      <c r="ADT126" s="221"/>
      <c r="ADU126" s="221"/>
      <c r="ADV126" s="221"/>
      <c r="ADW126" s="221"/>
      <c r="ADX126" s="221"/>
      <c r="ADY126" s="221"/>
      <c r="ADZ126" s="221"/>
      <c r="AEA126" s="221"/>
      <c r="AEB126" s="221"/>
      <c r="AEC126" s="221"/>
      <c r="AED126" s="221"/>
      <c r="AEE126" s="221"/>
      <c r="AEF126" s="221"/>
      <c r="AEG126" s="221"/>
      <c r="AEH126" s="221"/>
      <c r="AEI126" s="221"/>
      <c r="AEJ126" s="221"/>
      <c r="AEK126" s="221"/>
      <c r="AEL126" s="221"/>
      <c r="AEM126" s="221"/>
      <c r="AEN126" s="221"/>
      <c r="AEO126" s="221"/>
      <c r="AEP126" s="221"/>
      <c r="AEQ126" s="221"/>
      <c r="AER126" s="221"/>
      <c r="AES126" s="221"/>
      <c r="AET126" s="221"/>
      <c r="AEU126" s="221"/>
      <c r="AEV126" s="221"/>
      <c r="AEW126" s="221"/>
      <c r="AEX126" s="221"/>
      <c r="AEY126" s="221"/>
      <c r="AEZ126" s="221"/>
      <c r="AFA126" s="221"/>
      <c r="AFB126" s="221"/>
      <c r="AFC126" s="221"/>
      <c r="AFD126" s="221"/>
      <c r="AFE126" s="221"/>
      <c r="AFF126" s="221"/>
      <c r="AFG126" s="221"/>
      <c r="AFH126" s="221"/>
      <c r="AFI126" s="221"/>
      <c r="AFJ126" s="221"/>
      <c r="AFK126" s="221"/>
      <c r="AFL126" s="221"/>
      <c r="AFM126" s="221"/>
      <c r="AFN126" s="221"/>
      <c r="AFO126" s="221"/>
      <c r="AFP126" s="221"/>
      <c r="AFQ126" s="221"/>
      <c r="AFR126" s="221"/>
      <c r="AFS126" s="221"/>
      <c r="AFT126" s="221"/>
      <c r="AFU126" s="221"/>
      <c r="AFV126" s="221"/>
      <c r="AFW126" s="221"/>
      <c r="AFX126" s="221"/>
      <c r="AFY126" s="221"/>
      <c r="AFZ126" s="221"/>
      <c r="AGA126" s="221"/>
      <c r="AGB126" s="221"/>
      <c r="AGC126" s="221"/>
      <c r="AGD126" s="221"/>
      <c r="AGE126" s="221"/>
      <c r="AGF126" s="221"/>
      <c r="AGG126" s="221"/>
      <c r="AGH126" s="221"/>
      <c r="AGI126" s="221"/>
      <c r="AGJ126" s="221"/>
      <c r="AGK126" s="221"/>
      <c r="AGL126" s="221"/>
      <c r="AGM126" s="221"/>
      <c r="AGN126" s="221"/>
      <c r="AGO126" s="221"/>
      <c r="AGP126" s="221"/>
      <c r="AGQ126" s="221"/>
      <c r="AGR126" s="221"/>
      <c r="AGS126" s="221"/>
      <c r="AGT126" s="221"/>
      <c r="AGU126" s="221"/>
      <c r="AGV126" s="221"/>
      <c r="AGW126" s="221"/>
      <c r="AGX126" s="221"/>
      <c r="AGY126" s="221"/>
      <c r="AGZ126" s="221"/>
      <c r="AHA126" s="221"/>
      <c r="AHB126" s="221"/>
      <c r="AHC126" s="221"/>
      <c r="AHD126" s="221"/>
      <c r="AHE126" s="221"/>
      <c r="AHF126" s="221"/>
      <c r="AHG126" s="221"/>
      <c r="AHH126" s="221"/>
      <c r="AHI126" s="221"/>
      <c r="AHJ126" s="221"/>
      <c r="AHK126" s="221"/>
      <c r="AHL126" s="221"/>
      <c r="AHM126" s="221"/>
      <c r="AHN126" s="221"/>
      <c r="AHO126" s="221"/>
      <c r="AHP126" s="221"/>
      <c r="AHQ126" s="221"/>
      <c r="AHR126" s="221"/>
      <c r="AHS126" s="221"/>
      <c r="AHT126" s="221"/>
      <c r="AHU126" s="221"/>
      <c r="AHV126" s="221"/>
      <c r="AHW126" s="221"/>
      <c r="AHX126" s="221"/>
      <c r="AHY126" s="221"/>
      <c r="AHZ126" s="221"/>
      <c r="AIA126" s="221"/>
      <c r="AIB126" s="221"/>
      <c r="AIC126" s="221"/>
      <c r="AID126" s="221"/>
      <c r="AIE126" s="221"/>
      <c r="AIF126" s="221"/>
      <c r="AIG126" s="221"/>
      <c r="AIH126" s="221"/>
      <c r="AII126" s="221"/>
      <c r="AIJ126" s="221"/>
      <c r="AIK126" s="221"/>
      <c r="AIL126" s="221"/>
      <c r="AIM126" s="221"/>
      <c r="AIN126" s="221"/>
      <c r="AIO126" s="221"/>
      <c r="AIP126" s="221"/>
      <c r="AIQ126" s="221"/>
      <c r="AIR126" s="221"/>
      <c r="AIS126" s="221"/>
      <c r="AIT126" s="221"/>
      <c r="AIU126" s="221"/>
      <c r="AIV126" s="221"/>
      <c r="AIW126" s="221"/>
      <c r="AIX126" s="221"/>
      <c r="AIY126" s="221"/>
      <c r="AIZ126" s="221"/>
      <c r="AJA126" s="221"/>
      <c r="AJB126" s="221"/>
      <c r="AJC126" s="221"/>
      <c r="AJD126" s="221"/>
      <c r="AJE126" s="221"/>
      <c r="AJF126" s="221"/>
      <c r="AJG126" s="221"/>
      <c r="AJH126" s="221"/>
      <c r="AJI126" s="221"/>
      <c r="AJJ126" s="221"/>
      <c r="AJK126" s="221"/>
      <c r="AJL126" s="221"/>
      <c r="AJM126" s="221"/>
      <c r="AJN126" s="221"/>
      <c r="AJO126" s="221"/>
      <c r="AJP126" s="221"/>
      <c r="AJQ126" s="221"/>
      <c r="AJR126" s="221"/>
      <c r="AJS126" s="221"/>
      <c r="AJT126" s="221"/>
      <c r="AJU126" s="221"/>
      <c r="AJV126" s="221"/>
      <c r="AJW126" s="221"/>
      <c r="AJX126" s="221"/>
      <c r="AJY126" s="221"/>
      <c r="AJZ126" s="221"/>
      <c r="AKA126" s="221"/>
      <c r="AKB126" s="221"/>
      <c r="AKC126" s="221"/>
      <c r="AKD126" s="221"/>
      <c r="AKE126" s="221"/>
      <c r="AKF126" s="221"/>
      <c r="AKG126" s="221"/>
      <c r="AKH126" s="221"/>
      <c r="AKI126" s="221"/>
      <c r="AKJ126" s="221"/>
      <c r="AKK126" s="221"/>
      <c r="AKL126" s="221"/>
      <c r="AKM126" s="221"/>
      <c r="AKN126" s="221"/>
      <c r="AKO126" s="221"/>
      <c r="AKP126" s="221"/>
      <c r="AKQ126" s="221"/>
      <c r="AKR126" s="221"/>
      <c r="AKS126" s="221"/>
      <c r="AKT126" s="221"/>
      <c r="AKU126" s="221"/>
      <c r="AKV126" s="221"/>
      <c r="AKW126" s="221"/>
      <c r="AKX126" s="221"/>
      <c r="AKY126" s="221"/>
      <c r="AKZ126" s="221"/>
      <c r="ALA126" s="221"/>
      <c r="ALB126" s="221"/>
      <c r="ALC126" s="221"/>
      <c r="ALD126" s="221"/>
      <c r="ALE126" s="221"/>
      <c r="ALF126" s="221"/>
      <c r="ALG126" s="221"/>
      <c r="ALH126" s="221"/>
      <c r="ALI126" s="221"/>
      <c r="ALJ126" s="221"/>
      <c r="ALK126" s="221"/>
      <c r="ALL126" s="221"/>
      <c r="ALM126" s="221"/>
      <c r="ALN126" s="221"/>
      <c r="ALO126" s="221"/>
      <c r="ALP126" s="221"/>
      <c r="ALQ126" s="221"/>
      <c r="ALR126" s="221"/>
      <c r="ALS126" s="221"/>
      <c r="ALT126" s="221"/>
      <c r="ALU126" s="221"/>
      <c r="ALV126" s="221"/>
      <c r="ALW126" s="221"/>
      <c r="ALX126" s="221"/>
      <c r="ALY126" s="221"/>
      <c r="ALZ126" s="221"/>
      <c r="AMA126" s="221"/>
      <c r="AMB126" s="221"/>
      <c r="AMC126" s="221"/>
      <c r="AMD126" s="221"/>
      <c r="AME126" s="221"/>
      <c r="AMF126" s="221"/>
      <c r="AMG126" s="221"/>
      <c r="AMH126" s="221"/>
      <c r="AMI126" s="221"/>
      <c r="AMJ126" s="221"/>
      <c r="AMK126" s="221"/>
    </row>
    <row r="127" spans="1:1025" s="225" customFormat="1" x14ac:dyDescent="0.25">
      <c r="A127" s="221" t="s">
        <v>369</v>
      </c>
      <c r="B127" s="221" t="s">
        <v>390</v>
      </c>
      <c r="C127" s="227" t="str">
        <f>'common foods'!$D$186</f>
        <v>10120</v>
      </c>
      <c r="D127" s="223">
        <v>728</v>
      </c>
      <c r="E127" s="223">
        <v>12</v>
      </c>
      <c r="F127" s="223">
        <v>5.6</v>
      </c>
      <c r="G127" s="223">
        <v>5.0999999999999996</v>
      </c>
      <c r="H127" s="223">
        <v>5</v>
      </c>
      <c r="I127" s="223">
        <v>2.2000000000000002</v>
      </c>
      <c r="J127" s="223">
        <v>11.7</v>
      </c>
      <c r="K127" s="223">
        <v>380</v>
      </c>
      <c r="L127" s="221" t="s">
        <v>433</v>
      </c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  <c r="AA127" s="221"/>
      <c r="AB127" s="221"/>
      <c r="AC127" s="221"/>
      <c r="AD127" s="221"/>
      <c r="AE127" s="221"/>
      <c r="AF127" s="221"/>
      <c r="AG127" s="221"/>
      <c r="AH127" s="221"/>
      <c r="AI127" s="221"/>
      <c r="AJ127" s="221"/>
      <c r="AK127" s="221"/>
      <c r="AL127" s="221"/>
      <c r="AM127" s="221"/>
      <c r="AN127" s="221"/>
      <c r="AO127" s="221"/>
      <c r="AP127" s="221"/>
      <c r="AQ127" s="221"/>
      <c r="AR127" s="221"/>
      <c r="AS127" s="221"/>
      <c r="AT127" s="221"/>
      <c r="AU127" s="221"/>
      <c r="AV127" s="221"/>
      <c r="AW127" s="221"/>
      <c r="AX127" s="221"/>
      <c r="AY127" s="221"/>
      <c r="AZ127" s="221"/>
      <c r="BA127" s="221"/>
      <c r="BB127" s="221"/>
      <c r="BC127" s="221"/>
      <c r="BD127" s="221"/>
      <c r="BE127" s="221"/>
      <c r="BF127" s="221"/>
      <c r="BG127" s="221"/>
      <c r="BH127" s="221"/>
      <c r="BI127" s="221"/>
      <c r="BJ127" s="221"/>
      <c r="BK127" s="221"/>
      <c r="BL127" s="221"/>
      <c r="BM127" s="221"/>
      <c r="BN127" s="221"/>
      <c r="BO127" s="221"/>
      <c r="BP127" s="221"/>
      <c r="BQ127" s="221"/>
      <c r="BR127" s="221"/>
      <c r="BS127" s="221"/>
      <c r="BT127" s="221"/>
      <c r="BU127" s="221"/>
      <c r="BV127" s="221"/>
      <c r="BW127" s="221"/>
      <c r="BX127" s="221"/>
      <c r="BY127" s="221"/>
      <c r="BZ127" s="221"/>
      <c r="CA127" s="221"/>
      <c r="CB127" s="221"/>
      <c r="CC127" s="221"/>
      <c r="CD127" s="221"/>
      <c r="CE127" s="221"/>
      <c r="CF127" s="221"/>
      <c r="CG127" s="221"/>
      <c r="CH127" s="221"/>
      <c r="CI127" s="221"/>
      <c r="CJ127" s="221"/>
      <c r="CK127" s="221"/>
      <c r="CL127" s="221"/>
      <c r="CM127" s="221"/>
      <c r="CN127" s="221"/>
      <c r="CO127" s="221"/>
      <c r="CP127" s="221"/>
      <c r="CQ127" s="221"/>
      <c r="CR127" s="221"/>
      <c r="CS127" s="221"/>
      <c r="CT127" s="221"/>
      <c r="CU127" s="221"/>
      <c r="CV127" s="221"/>
      <c r="CW127" s="221"/>
      <c r="CX127" s="221"/>
      <c r="CY127" s="221"/>
      <c r="CZ127" s="221"/>
      <c r="DA127" s="221"/>
      <c r="DB127" s="221"/>
      <c r="DC127" s="221"/>
      <c r="DD127" s="221"/>
      <c r="DE127" s="221"/>
      <c r="DF127" s="221"/>
      <c r="DG127" s="221"/>
      <c r="DH127" s="221"/>
      <c r="DI127" s="221"/>
      <c r="DJ127" s="221"/>
      <c r="DK127" s="221"/>
      <c r="DL127" s="221"/>
      <c r="DM127" s="221"/>
      <c r="DN127" s="221"/>
      <c r="DO127" s="221"/>
      <c r="DP127" s="221"/>
      <c r="DQ127" s="221"/>
      <c r="DR127" s="221"/>
      <c r="DS127" s="221"/>
      <c r="DT127" s="221"/>
      <c r="DU127" s="221"/>
      <c r="DV127" s="221"/>
      <c r="DW127" s="221"/>
      <c r="DX127" s="221"/>
      <c r="DY127" s="221"/>
      <c r="DZ127" s="221"/>
      <c r="EA127" s="221"/>
      <c r="EB127" s="221"/>
      <c r="EC127" s="221"/>
      <c r="ED127" s="221"/>
      <c r="EE127" s="221"/>
      <c r="EF127" s="221"/>
      <c r="EG127" s="221"/>
      <c r="EH127" s="221"/>
      <c r="EI127" s="221"/>
      <c r="EJ127" s="221"/>
      <c r="EK127" s="221"/>
      <c r="EL127" s="221"/>
      <c r="EM127" s="221"/>
      <c r="EN127" s="221"/>
      <c r="EO127" s="221"/>
      <c r="EP127" s="221"/>
      <c r="EQ127" s="221"/>
      <c r="ER127" s="221"/>
      <c r="ES127" s="221"/>
      <c r="ET127" s="221"/>
      <c r="EU127" s="221"/>
      <c r="EV127" s="221"/>
      <c r="EW127" s="221"/>
      <c r="EX127" s="221"/>
      <c r="EY127" s="221"/>
      <c r="EZ127" s="221"/>
      <c r="FA127" s="221"/>
      <c r="FB127" s="221"/>
      <c r="FC127" s="221"/>
      <c r="FD127" s="221"/>
      <c r="FE127" s="221"/>
      <c r="FF127" s="221"/>
      <c r="FG127" s="221"/>
      <c r="FH127" s="221"/>
      <c r="FI127" s="221"/>
      <c r="FJ127" s="221"/>
      <c r="FK127" s="221"/>
      <c r="FL127" s="221"/>
      <c r="FM127" s="221"/>
      <c r="FN127" s="221"/>
      <c r="FO127" s="221"/>
      <c r="FP127" s="221"/>
      <c r="FQ127" s="221"/>
      <c r="FR127" s="221"/>
      <c r="FS127" s="221"/>
      <c r="FT127" s="221"/>
      <c r="FU127" s="221"/>
      <c r="FV127" s="221"/>
      <c r="FW127" s="221"/>
      <c r="FX127" s="221"/>
      <c r="FY127" s="221"/>
      <c r="FZ127" s="221"/>
      <c r="GA127" s="221"/>
      <c r="GB127" s="221"/>
      <c r="GC127" s="221"/>
      <c r="GD127" s="221"/>
      <c r="GE127" s="221"/>
      <c r="GF127" s="221"/>
      <c r="GG127" s="221"/>
      <c r="GH127" s="221"/>
      <c r="GI127" s="221"/>
      <c r="GJ127" s="221"/>
      <c r="GK127" s="221"/>
      <c r="GL127" s="221"/>
      <c r="GM127" s="221"/>
      <c r="GN127" s="221"/>
      <c r="GO127" s="221"/>
      <c r="GP127" s="221"/>
      <c r="GQ127" s="221"/>
      <c r="GR127" s="221"/>
      <c r="GS127" s="221"/>
      <c r="GT127" s="221"/>
      <c r="GU127" s="221"/>
      <c r="GV127" s="221"/>
      <c r="GW127" s="221"/>
      <c r="GX127" s="221"/>
      <c r="GY127" s="221"/>
      <c r="GZ127" s="221"/>
      <c r="HA127" s="221"/>
      <c r="HB127" s="221"/>
      <c r="HC127" s="221"/>
      <c r="HD127" s="221"/>
      <c r="HE127" s="221"/>
      <c r="HF127" s="221"/>
      <c r="HG127" s="221"/>
      <c r="HH127" s="221"/>
      <c r="HI127" s="221"/>
      <c r="HJ127" s="221"/>
      <c r="HK127" s="221"/>
      <c r="HL127" s="221"/>
      <c r="HM127" s="221"/>
      <c r="HN127" s="221"/>
      <c r="HO127" s="221"/>
      <c r="HP127" s="221"/>
      <c r="HQ127" s="221"/>
      <c r="HR127" s="221"/>
      <c r="HS127" s="221"/>
      <c r="HT127" s="221"/>
      <c r="HU127" s="221"/>
      <c r="HV127" s="221"/>
      <c r="HW127" s="221"/>
      <c r="HX127" s="221"/>
      <c r="HY127" s="221"/>
      <c r="HZ127" s="221"/>
      <c r="IA127" s="221"/>
      <c r="IB127" s="221"/>
      <c r="IC127" s="221"/>
      <c r="ID127" s="221"/>
      <c r="IE127" s="221"/>
      <c r="IF127" s="221"/>
      <c r="IG127" s="221"/>
      <c r="IH127" s="221"/>
      <c r="II127" s="221"/>
      <c r="IJ127" s="221"/>
      <c r="IK127" s="221"/>
      <c r="IL127" s="221"/>
      <c r="IM127" s="221"/>
      <c r="IN127" s="221"/>
      <c r="IO127" s="221"/>
      <c r="IP127" s="221"/>
      <c r="IQ127" s="221"/>
      <c r="IR127" s="221"/>
      <c r="IS127" s="221"/>
      <c r="IT127" s="221"/>
      <c r="IU127" s="221"/>
      <c r="IV127" s="221"/>
      <c r="IW127" s="221"/>
      <c r="IX127" s="221"/>
      <c r="IY127" s="221"/>
      <c r="IZ127" s="221"/>
      <c r="JA127" s="221"/>
      <c r="JB127" s="221"/>
      <c r="JC127" s="221"/>
      <c r="JD127" s="221"/>
      <c r="JE127" s="221"/>
      <c r="JF127" s="221"/>
      <c r="JG127" s="221"/>
      <c r="JH127" s="221"/>
      <c r="JI127" s="221"/>
      <c r="JJ127" s="221"/>
      <c r="JK127" s="221"/>
      <c r="JL127" s="221"/>
      <c r="JM127" s="221"/>
      <c r="JN127" s="221"/>
      <c r="JO127" s="221"/>
      <c r="JP127" s="221"/>
      <c r="JQ127" s="221"/>
      <c r="JR127" s="221"/>
      <c r="JS127" s="221"/>
      <c r="JT127" s="221"/>
      <c r="JU127" s="221"/>
      <c r="JV127" s="221"/>
      <c r="JW127" s="221"/>
      <c r="JX127" s="221"/>
      <c r="JY127" s="221"/>
      <c r="JZ127" s="221"/>
      <c r="KA127" s="221"/>
      <c r="KB127" s="221"/>
      <c r="KC127" s="221"/>
      <c r="KD127" s="221"/>
      <c r="KE127" s="221"/>
      <c r="KF127" s="221"/>
      <c r="KG127" s="221"/>
      <c r="KH127" s="221"/>
      <c r="KI127" s="221"/>
      <c r="KJ127" s="221"/>
      <c r="KK127" s="221"/>
      <c r="KL127" s="221"/>
      <c r="KM127" s="221"/>
      <c r="KN127" s="221"/>
      <c r="KO127" s="221"/>
      <c r="KP127" s="221"/>
      <c r="KQ127" s="221"/>
      <c r="KR127" s="221"/>
      <c r="KS127" s="221"/>
      <c r="KT127" s="221"/>
      <c r="KU127" s="221"/>
      <c r="KV127" s="221"/>
      <c r="KW127" s="221"/>
      <c r="KX127" s="221"/>
      <c r="KY127" s="221"/>
      <c r="KZ127" s="221"/>
      <c r="LA127" s="221"/>
      <c r="LB127" s="221"/>
      <c r="LC127" s="221"/>
      <c r="LD127" s="221"/>
      <c r="LE127" s="221"/>
      <c r="LF127" s="221"/>
      <c r="LG127" s="221"/>
      <c r="LH127" s="221"/>
      <c r="LI127" s="221"/>
      <c r="LJ127" s="221"/>
      <c r="LK127" s="221"/>
      <c r="LL127" s="221"/>
      <c r="LM127" s="221"/>
      <c r="LN127" s="221"/>
      <c r="LO127" s="221"/>
      <c r="LP127" s="221"/>
      <c r="LQ127" s="221"/>
      <c r="LR127" s="221"/>
      <c r="LS127" s="221"/>
      <c r="LT127" s="221"/>
      <c r="LU127" s="221"/>
      <c r="LV127" s="221"/>
      <c r="LW127" s="221"/>
      <c r="LX127" s="221"/>
      <c r="LY127" s="221"/>
      <c r="LZ127" s="221"/>
      <c r="MA127" s="221"/>
      <c r="MB127" s="221"/>
      <c r="MC127" s="221"/>
      <c r="MD127" s="221"/>
      <c r="ME127" s="221"/>
      <c r="MF127" s="221"/>
      <c r="MG127" s="221"/>
      <c r="MH127" s="221"/>
      <c r="MI127" s="221"/>
      <c r="MJ127" s="221"/>
      <c r="MK127" s="221"/>
      <c r="ML127" s="221"/>
      <c r="MM127" s="221"/>
      <c r="MN127" s="221"/>
      <c r="MO127" s="221"/>
      <c r="MP127" s="221"/>
      <c r="MQ127" s="221"/>
      <c r="MR127" s="221"/>
      <c r="MS127" s="221"/>
      <c r="MT127" s="221"/>
      <c r="MU127" s="221"/>
      <c r="MV127" s="221"/>
      <c r="MW127" s="221"/>
      <c r="MX127" s="221"/>
      <c r="MY127" s="221"/>
      <c r="MZ127" s="221"/>
      <c r="NA127" s="221"/>
      <c r="NB127" s="221"/>
      <c r="NC127" s="221"/>
      <c r="ND127" s="221"/>
      <c r="NE127" s="221"/>
      <c r="NF127" s="221"/>
      <c r="NG127" s="221"/>
      <c r="NH127" s="221"/>
      <c r="NI127" s="221"/>
      <c r="NJ127" s="221"/>
      <c r="NK127" s="221"/>
      <c r="NL127" s="221"/>
      <c r="NM127" s="221"/>
      <c r="NN127" s="221"/>
      <c r="NO127" s="221"/>
      <c r="NP127" s="221"/>
      <c r="NQ127" s="221"/>
      <c r="NR127" s="221"/>
      <c r="NS127" s="221"/>
      <c r="NT127" s="221"/>
      <c r="NU127" s="221"/>
      <c r="NV127" s="221"/>
      <c r="NW127" s="221"/>
      <c r="NX127" s="221"/>
      <c r="NY127" s="221"/>
      <c r="NZ127" s="221"/>
      <c r="OA127" s="221"/>
      <c r="OB127" s="221"/>
      <c r="OC127" s="221"/>
      <c r="OD127" s="221"/>
      <c r="OE127" s="221"/>
      <c r="OF127" s="221"/>
      <c r="OG127" s="221"/>
      <c r="OH127" s="221"/>
      <c r="OI127" s="221"/>
      <c r="OJ127" s="221"/>
      <c r="OK127" s="221"/>
      <c r="OL127" s="221"/>
      <c r="OM127" s="221"/>
      <c r="ON127" s="221"/>
      <c r="OO127" s="221"/>
      <c r="OP127" s="221"/>
      <c r="OQ127" s="221"/>
      <c r="OR127" s="221"/>
      <c r="OS127" s="221"/>
      <c r="OT127" s="221"/>
      <c r="OU127" s="221"/>
      <c r="OV127" s="221"/>
      <c r="OW127" s="221"/>
      <c r="OX127" s="221"/>
      <c r="OY127" s="221"/>
      <c r="OZ127" s="221"/>
      <c r="PA127" s="221"/>
      <c r="PB127" s="221"/>
      <c r="PC127" s="221"/>
      <c r="PD127" s="221"/>
      <c r="PE127" s="221"/>
      <c r="PF127" s="221"/>
      <c r="PG127" s="221"/>
      <c r="PH127" s="221"/>
      <c r="PI127" s="221"/>
      <c r="PJ127" s="221"/>
      <c r="PK127" s="221"/>
      <c r="PL127" s="221"/>
      <c r="PM127" s="221"/>
      <c r="PN127" s="221"/>
      <c r="PO127" s="221"/>
      <c r="PP127" s="221"/>
      <c r="PQ127" s="221"/>
      <c r="PR127" s="221"/>
      <c r="PS127" s="221"/>
      <c r="PT127" s="221"/>
      <c r="PU127" s="221"/>
      <c r="PV127" s="221"/>
      <c r="PW127" s="221"/>
      <c r="PX127" s="221"/>
      <c r="PY127" s="221"/>
      <c r="PZ127" s="221"/>
      <c r="QA127" s="221"/>
      <c r="QB127" s="221"/>
      <c r="QC127" s="221"/>
      <c r="QD127" s="221"/>
      <c r="QE127" s="221"/>
      <c r="QF127" s="221"/>
      <c r="QG127" s="221"/>
      <c r="QH127" s="221"/>
      <c r="QI127" s="221"/>
      <c r="QJ127" s="221"/>
      <c r="QK127" s="221"/>
      <c r="QL127" s="221"/>
      <c r="QM127" s="221"/>
      <c r="QN127" s="221"/>
      <c r="QO127" s="221"/>
      <c r="QP127" s="221"/>
      <c r="QQ127" s="221"/>
      <c r="QR127" s="221"/>
      <c r="QS127" s="221"/>
      <c r="QT127" s="221"/>
      <c r="QU127" s="221"/>
      <c r="QV127" s="221"/>
      <c r="QW127" s="221"/>
      <c r="QX127" s="221"/>
      <c r="QY127" s="221"/>
      <c r="QZ127" s="221"/>
      <c r="RA127" s="221"/>
      <c r="RB127" s="221"/>
      <c r="RC127" s="221"/>
      <c r="RD127" s="221"/>
      <c r="RE127" s="221"/>
      <c r="RF127" s="221"/>
      <c r="RG127" s="221"/>
      <c r="RH127" s="221"/>
      <c r="RI127" s="221"/>
      <c r="RJ127" s="221"/>
      <c r="RK127" s="221"/>
      <c r="RL127" s="221"/>
      <c r="RM127" s="221"/>
      <c r="RN127" s="221"/>
      <c r="RO127" s="221"/>
      <c r="RP127" s="221"/>
      <c r="RQ127" s="221"/>
      <c r="RR127" s="221"/>
      <c r="RS127" s="221"/>
      <c r="RT127" s="221"/>
      <c r="RU127" s="221"/>
      <c r="RV127" s="221"/>
      <c r="RW127" s="221"/>
      <c r="RX127" s="221"/>
      <c r="RY127" s="221"/>
      <c r="RZ127" s="221"/>
      <c r="SA127" s="221"/>
      <c r="SB127" s="221"/>
      <c r="SC127" s="221"/>
      <c r="SD127" s="221"/>
      <c r="SE127" s="221"/>
      <c r="SF127" s="221"/>
      <c r="SG127" s="221"/>
      <c r="SH127" s="221"/>
      <c r="SI127" s="221"/>
      <c r="SJ127" s="221"/>
      <c r="SK127" s="221"/>
      <c r="SL127" s="221"/>
      <c r="SM127" s="221"/>
      <c r="SN127" s="221"/>
      <c r="SO127" s="221"/>
      <c r="SP127" s="221"/>
      <c r="SQ127" s="221"/>
      <c r="SR127" s="221"/>
      <c r="SS127" s="221"/>
      <c r="ST127" s="221"/>
      <c r="SU127" s="221"/>
      <c r="SV127" s="221"/>
      <c r="SW127" s="221"/>
      <c r="SX127" s="221"/>
      <c r="SY127" s="221"/>
      <c r="SZ127" s="221"/>
      <c r="TA127" s="221"/>
      <c r="TB127" s="221"/>
      <c r="TC127" s="221"/>
      <c r="TD127" s="221"/>
      <c r="TE127" s="221"/>
      <c r="TF127" s="221"/>
      <c r="TG127" s="221"/>
      <c r="TH127" s="221"/>
      <c r="TI127" s="221"/>
      <c r="TJ127" s="221"/>
      <c r="TK127" s="221"/>
      <c r="TL127" s="221"/>
      <c r="TM127" s="221"/>
      <c r="TN127" s="221"/>
      <c r="TO127" s="221"/>
      <c r="TP127" s="221"/>
      <c r="TQ127" s="221"/>
      <c r="TR127" s="221"/>
      <c r="TS127" s="221"/>
      <c r="TT127" s="221"/>
      <c r="TU127" s="221"/>
      <c r="TV127" s="221"/>
      <c r="TW127" s="221"/>
      <c r="TX127" s="221"/>
      <c r="TY127" s="221"/>
      <c r="TZ127" s="221"/>
      <c r="UA127" s="221"/>
      <c r="UB127" s="221"/>
      <c r="UC127" s="221"/>
      <c r="UD127" s="221"/>
      <c r="UE127" s="221"/>
      <c r="UF127" s="221"/>
      <c r="UG127" s="221"/>
      <c r="UH127" s="221"/>
      <c r="UI127" s="221"/>
      <c r="UJ127" s="221"/>
      <c r="UK127" s="221"/>
      <c r="UL127" s="221"/>
      <c r="UM127" s="221"/>
      <c r="UN127" s="221"/>
      <c r="UO127" s="221"/>
      <c r="UP127" s="221"/>
      <c r="UQ127" s="221"/>
      <c r="UR127" s="221"/>
      <c r="US127" s="221"/>
      <c r="UT127" s="221"/>
      <c r="UU127" s="221"/>
      <c r="UV127" s="221"/>
      <c r="UW127" s="221"/>
      <c r="UX127" s="221"/>
      <c r="UY127" s="221"/>
      <c r="UZ127" s="221"/>
      <c r="VA127" s="221"/>
      <c r="VB127" s="221"/>
      <c r="VC127" s="221"/>
      <c r="VD127" s="221"/>
      <c r="VE127" s="221"/>
      <c r="VF127" s="221"/>
      <c r="VG127" s="221"/>
      <c r="VH127" s="221"/>
      <c r="VI127" s="221"/>
      <c r="VJ127" s="221"/>
      <c r="VK127" s="221"/>
      <c r="VL127" s="221"/>
      <c r="VM127" s="221"/>
      <c r="VN127" s="221"/>
      <c r="VO127" s="221"/>
      <c r="VP127" s="221"/>
      <c r="VQ127" s="221"/>
      <c r="VR127" s="221"/>
      <c r="VS127" s="221"/>
      <c r="VT127" s="221"/>
      <c r="VU127" s="221"/>
      <c r="VV127" s="221"/>
      <c r="VW127" s="221"/>
      <c r="VX127" s="221"/>
      <c r="VY127" s="221"/>
      <c r="VZ127" s="221"/>
      <c r="WA127" s="221"/>
      <c r="WB127" s="221"/>
      <c r="WC127" s="221"/>
      <c r="WD127" s="221"/>
      <c r="WE127" s="221"/>
      <c r="WF127" s="221"/>
      <c r="WG127" s="221"/>
      <c r="WH127" s="221"/>
      <c r="WI127" s="221"/>
      <c r="WJ127" s="221"/>
      <c r="WK127" s="221"/>
      <c r="WL127" s="221"/>
      <c r="WM127" s="221"/>
      <c r="WN127" s="221"/>
      <c r="WO127" s="221"/>
      <c r="WP127" s="221"/>
      <c r="WQ127" s="221"/>
      <c r="WR127" s="221"/>
      <c r="WS127" s="221"/>
      <c r="WT127" s="221"/>
      <c r="WU127" s="221"/>
      <c r="WV127" s="221"/>
      <c r="WW127" s="221"/>
      <c r="WX127" s="221"/>
      <c r="WY127" s="221"/>
      <c r="WZ127" s="221"/>
      <c r="XA127" s="221"/>
      <c r="XB127" s="221"/>
      <c r="XC127" s="221"/>
      <c r="XD127" s="221"/>
      <c r="XE127" s="221"/>
      <c r="XF127" s="221"/>
      <c r="XG127" s="221"/>
      <c r="XH127" s="221"/>
      <c r="XI127" s="221"/>
      <c r="XJ127" s="221"/>
      <c r="XK127" s="221"/>
      <c r="XL127" s="221"/>
      <c r="XM127" s="221"/>
      <c r="XN127" s="221"/>
      <c r="XO127" s="221"/>
      <c r="XP127" s="221"/>
      <c r="XQ127" s="221"/>
      <c r="XR127" s="221"/>
      <c r="XS127" s="221"/>
      <c r="XT127" s="221"/>
      <c r="XU127" s="221"/>
      <c r="XV127" s="221"/>
      <c r="XW127" s="221"/>
      <c r="XX127" s="221"/>
      <c r="XY127" s="221"/>
      <c r="XZ127" s="221"/>
      <c r="YA127" s="221"/>
      <c r="YB127" s="221"/>
      <c r="YC127" s="221"/>
      <c r="YD127" s="221"/>
      <c r="YE127" s="221"/>
      <c r="YF127" s="221"/>
      <c r="YG127" s="221"/>
      <c r="YH127" s="221"/>
      <c r="YI127" s="221"/>
      <c r="YJ127" s="221"/>
      <c r="YK127" s="221"/>
      <c r="YL127" s="221"/>
      <c r="YM127" s="221"/>
      <c r="YN127" s="221"/>
      <c r="YO127" s="221"/>
      <c r="YP127" s="221"/>
      <c r="YQ127" s="221"/>
      <c r="YR127" s="221"/>
      <c r="YS127" s="221"/>
      <c r="YT127" s="221"/>
      <c r="YU127" s="221"/>
      <c r="YV127" s="221"/>
      <c r="YW127" s="221"/>
      <c r="YX127" s="221"/>
      <c r="YY127" s="221"/>
      <c r="YZ127" s="221"/>
      <c r="ZA127" s="221"/>
      <c r="ZB127" s="221"/>
      <c r="ZC127" s="221"/>
      <c r="ZD127" s="221"/>
      <c r="ZE127" s="221"/>
      <c r="ZF127" s="221"/>
      <c r="ZG127" s="221"/>
      <c r="ZH127" s="221"/>
      <c r="ZI127" s="221"/>
      <c r="ZJ127" s="221"/>
      <c r="ZK127" s="221"/>
      <c r="ZL127" s="221"/>
      <c r="ZM127" s="221"/>
      <c r="ZN127" s="221"/>
      <c r="ZO127" s="221"/>
      <c r="ZP127" s="221"/>
      <c r="ZQ127" s="221"/>
      <c r="ZR127" s="221"/>
      <c r="ZS127" s="221"/>
      <c r="ZT127" s="221"/>
      <c r="ZU127" s="221"/>
      <c r="ZV127" s="221"/>
      <c r="ZW127" s="221"/>
      <c r="ZX127" s="221"/>
      <c r="ZY127" s="221"/>
      <c r="ZZ127" s="221"/>
      <c r="AAA127" s="221"/>
      <c r="AAB127" s="221"/>
      <c r="AAC127" s="221"/>
      <c r="AAD127" s="221"/>
      <c r="AAE127" s="221"/>
      <c r="AAF127" s="221"/>
      <c r="AAG127" s="221"/>
      <c r="AAH127" s="221"/>
      <c r="AAI127" s="221"/>
      <c r="AAJ127" s="221"/>
      <c r="AAK127" s="221"/>
      <c r="AAL127" s="221"/>
      <c r="AAM127" s="221"/>
      <c r="AAN127" s="221"/>
      <c r="AAO127" s="221"/>
      <c r="AAP127" s="221"/>
      <c r="AAQ127" s="221"/>
      <c r="AAR127" s="221"/>
      <c r="AAS127" s="221"/>
      <c r="AAT127" s="221"/>
      <c r="AAU127" s="221"/>
      <c r="AAV127" s="221"/>
      <c r="AAW127" s="221"/>
      <c r="AAX127" s="221"/>
      <c r="AAY127" s="221"/>
      <c r="AAZ127" s="221"/>
      <c r="ABA127" s="221"/>
      <c r="ABB127" s="221"/>
      <c r="ABC127" s="221"/>
      <c r="ABD127" s="221"/>
      <c r="ABE127" s="221"/>
      <c r="ABF127" s="221"/>
      <c r="ABG127" s="221"/>
      <c r="ABH127" s="221"/>
      <c r="ABI127" s="221"/>
      <c r="ABJ127" s="221"/>
      <c r="ABK127" s="221"/>
      <c r="ABL127" s="221"/>
      <c r="ABM127" s="221"/>
      <c r="ABN127" s="221"/>
      <c r="ABO127" s="221"/>
      <c r="ABP127" s="221"/>
      <c r="ABQ127" s="221"/>
      <c r="ABR127" s="221"/>
      <c r="ABS127" s="221"/>
      <c r="ABT127" s="221"/>
      <c r="ABU127" s="221"/>
      <c r="ABV127" s="221"/>
      <c r="ABW127" s="221"/>
      <c r="ABX127" s="221"/>
      <c r="ABY127" s="221"/>
      <c r="ABZ127" s="221"/>
      <c r="ACA127" s="221"/>
      <c r="ACB127" s="221"/>
      <c r="ACC127" s="221"/>
      <c r="ACD127" s="221"/>
      <c r="ACE127" s="221"/>
      <c r="ACF127" s="221"/>
      <c r="ACG127" s="221"/>
      <c r="ACH127" s="221"/>
      <c r="ACI127" s="221"/>
      <c r="ACJ127" s="221"/>
      <c r="ACK127" s="221"/>
      <c r="ACL127" s="221"/>
      <c r="ACM127" s="221"/>
      <c r="ACN127" s="221"/>
      <c r="ACO127" s="221"/>
      <c r="ACP127" s="221"/>
      <c r="ACQ127" s="221"/>
      <c r="ACR127" s="221"/>
      <c r="ACS127" s="221"/>
      <c r="ACT127" s="221"/>
      <c r="ACU127" s="221"/>
      <c r="ACV127" s="221"/>
      <c r="ACW127" s="221"/>
      <c r="ACX127" s="221"/>
      <c r="ACY127" s="221"/>
      <c r="ACZ127" s="221"/>
      <c r="ADA127" s="221"/>
      <c r="ADB127" s="221"/>
      <c r="ADC127" s="221"/>
      <c r="ADD127" s="221"/>
      <c r="ADE127" s="221"/>
      <c r="ADF127" s="221"/>
      <c r="ADG127" s="221"/>
      <c r="ADH127" s="221"/>
      <c r="ADI127" s="221"/>
      <c r="ADJ127" s="221"/>
      <c r="ADK127" s="221"/>
      <c r="ADL127" s="221"/>
      <c r="ADM127" s="221"/>
      <c r="ADN127" s="221"/>
      <c r="ADO127" s="221"/>
      <c r="ADP127" s="221"/>
      <c r="ADQ127" s="221"/>
      <c r="ADR127" s="221"/>
      <c r="ADS127" s="221"/>
      <c r="ADT127" s="221"/>
      <c r="ADU127" s="221"/>
      <c r="ADV127" s="221"/>
      <c r="ADW127" s="221"/>
      <c r="ADX127" s="221"/>
      <c r="ADY127" s="221"/>
      <c r="ADZ127" s="221"/>
      <c r="AEA127" s="221"/>
      <c r="AEB127" s="221"/>
      <c r="AEC127" s="221"/>
      <c r="AED127" s="221"/>
      <c r="AEE127" s="221"/>
      <c r="AEF127" s="221"/>
      <c r="AEG127" s="221"/>
      <c r="AEH127" s="221"/>
      <c r="AEI127" s="221"/>
      <c r="AEJ127" s="221"/>
      <c r="AEK127" s="221"/>
      <c r="AEL127" s="221"/>
      <c r="AEM127" s="221"/>
      <c r="AEN127" s="221"/>
      <c r="AEO127" s="221"/>
      <c r="AEP127" s="221"/>
      <c r="AEQ127" s="221"/>
      <c r="AER127" s="221"/>
      <c r="AES127" s="221"/>
      <c r="AET127" s="221"/>
      <c r="AEU127" s="221"/>
      <c r="AEV127" s="221"/>
      <c r="AEW127" s="221"/>
      <c r="AEX127" s="221"/>
      <c r="AEY127" s="221"/>
      <c r="AEZ127" s="221"/>
      <c r="AFA127" s="221"/>
      <c r="AFB127" s="221"/>
      <c r="AFC127" s="221"/>
      <c r="AFD127" s="221"/>
      <c r="AFE127" s="221"/>
      <c r="AFF127" s="221"/>
      <c r="AFG127" s="221"/>
      <c r="AFH127" s="221"/>
      <c r="AFI127" s="221"/>
      <c r="AFJ127" s="221"/>
      <c r="AFK127" s="221"/>
      <c r="AFL127" s="221"/>
      <c r="AFM127" s="221"/>
      <c r="AFN127" s="221"/>
      <c r="AFO127" s="221"/>
      <c r="AFP127" s="221"/>
      <c r="AFQ127" s="221"/>
      <c r="AFR127" s="221"/>
      <c r="AFS127" s="221"/>
      <c r="AFT127" s="221"/>
      <c r="AFU127" s="221"/>
      <c r="AFV127" s="221"/>
      <c r="AFW127" s="221"/>
      <c r="AFX127" s="221"/>
      <c r="AFY127" s="221"/>
      <c r="AFZ127" s="221"/>
      <c r="AGA127" s="221"/>
      <c r="AGB127" s="221"/>
      <c r="AGC127" s="221"/>
      <c r="AGD127" s="221"/>
      <c r="AGE127" s="221"/>
      <c r="AGF127" s="221"/>
      <c r="AGG127" s="221"/>
      <c r="AGH127" s="221"/>
      <c r="AGI127" s="221"/>
      <c r="AGJ127" s="221"/>
      <c r="AGK127" s="221"/>
      <c r="AGL127" s="221"/>
      <c r="AGM127" s="221"/>
      <c r="AGN127" s="221"/>
      <c r="AGO127" s="221"/>
      <c r="AGP127" s="221"/>
      <c r="AGQ127" s="221"/>
      <c r="AGR127" s="221"/>
      <c r="AGS127" s="221"/>
      <c r="AGT127" s="221"/>
      <c r="AGU127" s="221"/>
      <c r="AGV127" s="221"/>
      <c r="AGW127" s="221"/>
      <c r="AGX127" s="221"/>
      <c r="AGY127" s="221"/>
      <c r="AGZ127" s="221"/>
      <c r="AHA127" s="221"/>
      <c r="AHB127" s="221"/>
      <c r="AHC127" s="221"/>
      <c r="AHD127" s="221"/>
      <c r="AHE127" s="221"/>
      <c r="AHF127" s="221"/>
      <c r="AHG127" s="221"/>
      <c r="AHH127" s="221"/>
      <c r="AHI127" s="221"/>
      <c r="AHJ127" s="221"/>
      <c r="AHK127" s="221"/>
      <c r="AHL127" s="221"/>
      <c r="AHM127" s="221"/>
      <c r="AHN127" s="221"/>
      <c r="AHO127" s="221"/>
      <c r="AHP127" s="221"/>
      <c r="AHQ127" s="221"/>
      <c r="AHR127" s="221"/>
      <c r="AHS127" s="221"/>
      <c r="AHT127" s="221"/>
      <c r="AHU127" s="221"/>
      <c r="AHV127" s="221"/>
      <c r="AHW127" s="221"/>
      <c r="AHX127" s="221"/>
      <c r="AHY127" s="221"/>
      <c r="AHZ127" s="221"/>
      <c r="AIA127" s="221"/>
      <c r="AIB127" s="221"/>
      <c r="AIC127" s="221"/>
      <c r="AID127" s="221"/>
      <c r="AIE127" s="221"/>
      <c r="AIF127" s="221"/>
      <c r="AIG127" s="221"/>
      <c r="AIH127" s="221"/>
      <c r="AII127" s="221"/>
      <c r="AIJ127" s="221"/>
      <c r="AIK127" s="221"/>
      <c r="AIL127" s="221"/>
      <c r="AIM127" s="221"/>
      <c r="AIN127" s="221"/>
      <c r="AIO127" s="221"/>
      <c r="AIP127" s="221"/>
      <c r="AIQ127" s="221"/>
      <c r="AIR127" s="221"/>
      <c r="AIS127" s="221"/>
      <c r="AIT127" s="221"/>
      <c r="AIU127" s="221"/>
      <c r="AIV127" s="221"/>
      <c r="AIW127" s="221"/>
      <c r="AIX127" s="221"/>
      <c r="AIY127" s="221"/>
      <c r="AIZ127" s="221"/>
      <c r="AJA127" s="221"/>
      <c r="AJB127" s="221"/>
      <c r="AJC127" s="221"/>
      <c r="AJD127" s="221"/>
      <c r="AJE127" s="221"/>
      <c r="AJF127" s="221"/>
      <c r="AJG127" s="221"/>
      <c r="AJH127" s="221"/>
      <c r="AJI127" s="221"/>
      <c r="AJJ127" s="221"/>
      <c r="AJK127" s="221"/>
      <c r="AJL127" s="221"/>
      <c r="AJM127" s="221"/>
      <c r="AJN127" s="221"/>
      <c r="AJO127" s="221"/>
      <c r="AJP127" s="221"/>
      <c r="AJQ127" s="221"/>
      <c r="AJR127" s="221"/>
      <c r="AJS127" s="221"/>
      <c r="AJT127" s="221"/>
      <c r="AJU127" s="221"/>
      <c r="AJV127" s="221"/>
      <c r="AJW127" s="221"/>
      <c r="AJX127" s="221"/>
      <c r="AJY127" s="221"/>
      <c r="AJZ127" s="221"/>
      <c r="AKA127" s="221"/>
      <c r="AKB127" s="221"/>
      <c r="AKC127" s="221"/>
      <c r="AKD127" s="221"/>
      <c r="AKE127" s="221"/>
      <c r="AKF127" s="221"/>
      <c r="AKG127" s="221"/>
      <c r="AKH127" s="221"/>
      <c r="AKI127" s="221"/>
      <c r="AKJ127" s="221"/>
      <c r="AKK127" s="221"/>
      <c r="AKL127" s="221"/>
      <c r="AKM127" s="221"/>
      <c r="AKN127" s="221"/>
      <c r="AKO127" s="221"/>
      <c r="AKP127" s="221"/>
      <c r="AKQ127" s="221"/>
      <c r="AKR127" s="221"/>
      <c r="AKS127" s="221"/>
      <c r="AKT127" s="221"/>
      <c r="AKU127" s="221"/>
      <c r="AKV127" s="221"/>
      <c r="AKW127" s="221"/>
      <c r="AKX127" s="221"/>
      <c r="AKY127" s="221"/>
      <c r="AKZ127" s="221"/>
      <c r="ALA127" s="221"/>
      <c r="ALB127" s="221"/>
      <c r="ALC127" s="221"/>
      <c r="ALD127" s="221"/>
      <c r="ALE127" s="221"/>
      <c r="ALF127" s="221"/>
      <c r="ALG127" s="221"/>
      <c r="ALH127" s="221"/>
      <c r="ALI127" s="221"/>
      <c r="ALJ127" s="221"/>
      <c r="ALK127" s="221"/>
      <c r="ALL127" s="221"/>
      <c r="ALM127" s="221"/>
      <c r="ALN127" s="221"/>
      <c r="ALO127" s="221"/>
      <c r="ALP127" s="221"/>
      <c r="ALQ127" s="221"/>
      <c r="ALR127" s="221"/>
      <c r="ALS127" s="221"/>
      <c r="ALT127" s="221"/>
      <c r="ALU127" s="221"/>
      <c r="ALV127" s="221"/>
      <c r="ALW127" s="221"/>
      <c r="ALX127" s="221"/>
      <c r="ALY127" s="221"/>
      <c r="ALZ127" s="221"/>
      <c r="AMA127" s="221"/>
      <c r="AMB127" s="221"/>
      <c r="AMC127" s="221"/>
      <c r="AMD127" s="221"/>
      <c r="AME127" s="221"/>
      <c r="AMF127" s="221"/>
      <c r="AMG127" s="221"/>
      <c r="AMH127" s="221"/>
      <c r="AMI127" s="221"/>
      <c r="AMJ127" s="221"/>
      <c r="AMK127" s="221"/>
    </row>
    <row r="128" spans="1:1025" s="225" customFormat="1" x14ac:dyDescent="0.25">
      <c r="A128" s="221" t="s">
        <v>8</v>
      </c>
      <c r="B128" s="221" t="s">
        <v>18</v>
      </c>
      <c r="C128" s="227" t="str">
        <f>'common foods'!$D$5</f>
        <v>01004</v>
      </c>
      <c r="D128" s="227">
        <v>221.71</v>
      </c>
      <c r="E128" s="227">
        <v>0.71</v>
      </c>
      <c r="F128" s="227">
        <v>0.189</v>
      </c>
      <c r="G128" s="227">
        <v>10.55</v>
      </c>
      <c r="H128" s="227">
        <v>10.220000000000001</v>
      </c>
      <c r="I128" s="227">
        <v>2.21</v>
      </c>
      <c r="J128" s="227">
        <v>0.94</v>
      </c>
      <c r="K128" s="227">
        <v>1.81</v>
      </c>
      <c r="L128" s="221" t="s">
        <v>433</v>
      </c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221"/>
      <c r="AF128" s="221"/>
      <c r="AG128" s="221"/>
      <c r="AH128" s="221"/>
      <c r="AI128" s="221"/>
      <c r="AJ128" s="221"/>
      <c r="AK128" s="221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21"/>
      <c r="BL128" s="221"/>
      <c r="BM128" s="221"/>
      <c r="BN128" s="221"/>
      <c r="BO128" s="221"/>
      <c r="BP128" s="221"/>
      <c r="BQ128" s="221"/>
      <c r="BR128" s="221"/>
      <c r="BS128" s="221"/>
      <c r="BT128" s="221"/>
      <c r="BU128" s="221"/>
      <c r="BV128" s="221"/>
      <c r="BW128" s="221"/>
      <c r="BX128" s="221"/>
      <c r="BY128" s="221"/>
      <c r="BZ128" s="221"/>
      <c r="CA128" s="221"/>
      <c r="CB128" s="221"/>
      <c r="CC128" s="221"/>
      <c r="CD128" s="221"/>
      <c r="CE128" s="221"/>
      <c r="CF128" s="221"/>
      <c r="CG128" s="221"/>
      <c r="CH128" s="221"/>
      <c r="CI128" s="221"/>
      <c r="CJ128" s="221"/>
      <c r="CK128" s="221"/>
      <c r="CL128" s="221"/>
      <c r="CM128" s="221"/>
      <c r="CN128" s="221"/>
      <c r="CO128" s="221"/>
      <c r="CP128" s="221"/>
      <c r="CQ128" s="221"/>
      <c r="CR128" s="221"/>
      <c r="CS128" s="221"/>
      <c r="CT128" s="221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221"/>
      <c r="DE128" s="221"/>
      <c r="DF128" s="221"/>
      <c r="DG128" s="221"/>
      <c r="DH128" s="221"/>
      <c r="DI128" s="221"/>
      <c r="DJ128" s="221"/>
      <c r="DK128" s="221"/>
      <c r="DL128" s="221"/>
      <c r="DM128" s="221"/>
      <c r="DN128" s="221"/>
      <c r="DO128" s="221"/>
      <c r="DP128" s="221"/>
      <c r="DQ128" s="221"/>
      <c r="DR128" s="221"/>
      <c r="DS128" s="221"/>
      <c r="DT128" s="221"/>
      <c r="DU128" s="221"/>
      <c r="DV128" s="221"/>
      <c r="DW128" s="221"/>
      <c r="DX128" s="221"/>
      <c r="DY128" s="221"/>
      <c r="DZ128" s="221"/>
      <c r="EA128" s="221"/>
      <c r="EB128" s="221"/>
      <c r="EC128" s="221"/>
      <c r="ED128" s="221"/>
      <c r="EE128" s="221"/>
      <c r="EF128" s="221"/>
      <c r="EG128" s="221"/>
      <c r="EH128" s="221"/>
      <c r="EI128" s="221"/>
      <c r="EJ128" s="221"/>
      <c r="EK128" s="221"/>
      <c r="EL128" s="221"/>
      <c r="EM128" s="221"/>
      <c r="EN128" s="221"/>
      <c r="EO128" s="221"/>
      <c r="EP128" s="221"/>
      <c r="EQ128" s="221"/>
      <c r="ER128" s="221"/>
      <c r="ES128" s="221"/>
      <c r="ET128" s="221"/>
      <c r="EU128" s="221"/>
      <c r="EV128" s="221"/>
      <c r="EW128" s="221"/>
      <c r="EX128" s="221"/>
      <c r="EY128" s="221"/>
      <c r="EZ128" s="221"/>
      <c r="FA128" s="221"/>
      <c r="FB128" s="221"/>
      <c r="FC128" s="221"/>
      <c r="FD128" s="221"/>
      <c r="FE128" s="221"/>
      <c r="FF128" s="221"/>
      <c r="FG128" s="221"/>
      <c r="FH128" s="221"/>
      <c r="FI128" s="221"/>
      <c r="FJ128" s="221"/>
      <c r="FK128" s="221"/>
      <c r="FL128" s="221"/>
      <c r="FM128" s="221"/>
      <c r="FN128" s="221"/>
      <c r="FO128" s="221"/>
      <c r="FP128" s="221"/>
      <c r="FQ128" s="221"/>
      <c r="FR128" s="221"/>
      <c r="FS128" s="221"/>
      <c r="FT128" s="221"/>
      <c r="FU128" s="221"/>
      <c r="FV128" s="221"/>
      <c r="FW128" s="221"/>
      <c r="FX128" s="221"/>
      <c r="FY128" s="221"/>
      <c r="FZ128" s="221"/>
      <c r="GA128" s="221"/>
      <c r="GB128" s="221"/>
      <c r="GC128" s="221"/>
      <c r="GD128" s="221"/>
      <c r="GE128" s="221"/>
      <c r="GF128" s="221"/>
      <c r="GG128" s="221"/>
      <c r="GH128" s="221"/>
      <c r="GI128" s="221"/>
      <c r="GJ128" s="221"/>
      <c r="GK128" s="221"/>
      <c r="GL128" s="221"/>
      <c r="GM128" s="221"/>
      <c r="GN128" s="221"/>
      <c r="GO128" s="221"/>
      <c r="GP128" s="221"/>
      <c r="GQ128" s="221"/>
      <c r="GR128" s="221"/>
      <c r="GS128" s="221"/>
      <c r="GT128" s="221"/>
      <c r="GU128" s="221"/>
      <c r="GV128" s="221"/>
      <c r="GW128" s="221"/>
      <c r="GX128" s="221"/>
      <c r="GY128" s="221"/>
      <c r="GZ128" s="221"/>
      <c r="HA128" s="221"/>
      <c r="HB128" s="221"/>
      <c r="HC128" s="221"/>
      <c r="HD128" s="221"/>
      <c r="HE128" s="221"/>
      <c r="HF128" s="221"/>
      <c r="HG128" s="221"/>
      <c r="HH128" s="221"/>
      <c r="HI128" s="221"/>
      <c r="HJ128" s="221"/>
      <c r="HK128" s="221"/>
      <c r="HL128" s="221"/>
      <c r="HM128" s="221"/>
      <c r="HN128" s="221"/>
      <c r="HO128" s="221"/>
      <c r="HP128" s="221"/>
      <c r="HQ128" s="221"/>
      <c r="HR128" s="221"/>
      <c r="HS128" s="221"/>
      <c r="HT128" s="221"/>
      <c r="HU128" s="221"/>
      <c r="HV128" s="221"/>
      <c r="HW128" s="221"/>
      <c r="HX128" s="221"/>
      <c r="HY128" s="221"/>
      <c r="HZ128" s="221"/>
      <c r="IA128" s="221"/>
      <c r="IB128" s="221"/>
      <c r="IC128" s="221"/>
      <c r="ID128" s="221"/>
      <c r="IE128" s="221"/>
      <c r="IF128" s="221"/>
      <c r="IG128" s="221"/>
      <c r="IH128" s="221"/>
      <c r="II128" s="221"/>
      <c r="IJ128" s="221"/>
      <c r="IK128" s="221"/>
      <c r="IL128" s="221"/>
      <c r="IM128" s="221"/>
      <c r="IN128" s="221"/>
      <c r="IO128" s="221"/>
      <c r="IP128" s="221"/>
      <c r="IQ128" s="221"/>
      <c r="IR128" s="221"/>
      <c r="IS128" s="221"/>
      <c r="IT128" s="221"/>
      <c r="IU128" s="221"/>
      <c r="IV128" s="221"/>
      <c r="IW128" s="221"/>
      <c r="IX128" s="221"/>
      <c r="IY128" s="221"/>
      <c r="IZ128" s="221"/>
      <c r="JA128" s="221"/>
      <c r="JB128" s="221"/>
      <c r="JC128" s="221"/>
      <c r="JD128" s="221"/>
      <c r="JE128" s="221"/>
      <c r="JF128" s="221"/>
      <c r="JG128" s="221"/>
      <c r="JH128" s="221"/>
      <c r="JI128" s="221"/>
      <c r="JJ128" s="221"/>
      <c r="JK128" s="221"/>
      <c r="JL128" s="221"/>
      <c r="JM128" s="221"/>
      <c r="JN128" s="221"/>
      <c r="JO128" s="221"/>
      <c r="JP128" s="221"/>
      <c r="JQ128" s="221"/>
      <c r="JR128" s="221"/>
      <c r="JS128" s="221"/>
      <c r="JT128" s="221"/>
      <c r="JU128" s="221"/>
      <c r="JV128" s="221"/>
      <c r="JW128" s="221"/>
      <c r="JX128" s="221"/>
      <c r="JY128" s="221"/>
      <c r="JZ128" s="221"/>
      <c r="KA128" s="221"/>
      <c r="KB128" s="221"/>
      <c r="KC128" s="221"/>
      <c r="KD128" s="221"/>
      <c r="KE128" s="221"/>
      <c r="KF128" s="221"/>
      <c r="KG128" s="221"/>
      <c r="KH128" s="221"/>
      <c r="KI128" s="221"/>
      <c r="KJ128" s="221"/>
      <c r="KK128" s="221"/>
      <c r="KL128" s="221"/>
      <c r="KM128" s="221"/>
      <c r="KN128" s="221"/>
      <c r="KO128" s="221"/>
      <c r="KP128" s="221"/>
      <c r="KQ128" s="221"/>
      <c r="KR128" s="221"/>
      <c r="KS128" s="221"/>
      <c r="KT128" s="221"/>
      <c r="KU128" s="221"/>
      <c r="KV128" s="221"/>
      <c r="KW128" s="221"/>
      <c r="KX128" s="221"/>
      <c r="KY128" s="221"/>
      <c r="KZ128" s="221"/>
      <c r="LA128" s="221"/>
      <c r="LB128" s="221"/>
      <c r="LC128" s="221"/>
      <c r="LD128" s="221"/>
      <c r="LE128" s="221"/>
      <c r="LF128" s="221"/>
      <c r="LG128" s="221"/>
      <c r="LH128" s="221"/>
      <c r="LI128" s="221"/>
      <c r="LJ128" s="221"/>
      <c r="LK128" s="221"/>
      <c r="LL128" s="221"/>
      <c r="LM128" s="221"/>
      <c r="LN128" s="221"/>
      <c r="LO128" s="221"/>
      <c r="LP128" s="221"/>
      <c r="LQ128" s="221"/>
      <c r="LR128" s="221"/>
      <c r="LS128" s="221"/>
      <c r="LT128" s="221"/>
      <c r="LU128" s="221"/>
      <c r="LV128" s="221"/>
      <c r="LW128" s="221"/>
      <c r="LX128" s="221"/>
      <c r="LY128" s="221"/>
      <c r="LZ128" s="221"/>
      <c r="MA128" s="221"/>
      <c r="MB128" s="221"/>
      <c r="MC128" s="221"/>
      <c r="MD128" s="221"/>
      <c r="ME128" s="221"/>
      <c r="MF128" s="221"/>
      <c r="MG128" s="221"/>
      <c r="MH128" s="221"/>
      <c r="MI128" s="221"/>
      <c r="MJ128" s="221"/>
      <c r="MK128" s="221"/>
      <c r="ML128" s="221"/>
      <c r="MM128" s="221"/>
      <c r="MN128" s="221"/>
      <c r="MO128" s="221"/>
      <c r="MP128" s="221"/>
      <c r="MQ128" s="221"/>
      <c r="MR128" s="221"/>
      <c r="MS128" s="221"/>
      <c r="MT128" s="221"/>
      <c r="MU128" s="221"/>
      <c r="MV128" s="221"/>
      <c r="MW128" s="221"/>
      <c r="MX128" s="221"/>
      <c r="MY128" s="221"/>
      <c r="MZ128" s="221"/>
      <c r="NA128" s="221"/>
      <c r="NB128" s="221"/>
      <c r="NC128" s="221"/>
      <c r="ND128" s="221"/>
      <c r="NE128" s="221"/>
      <c r="NF128" s="221"/>
      <c r="NG128" s="221"/>
      <c r="NH128" s="221"/>
      <c r="NI128" s="221"/>
      <c r="NJ128" s="221"/>
      <c r="NK128" s="221"/>
      <c r="NL128" s="221"/>
      <c r="NM128" s="221"/>
      <c r="NN128" s="221"/>
      <c r="NO128" s="221"/>
      <c r="NP128" s="221"/>
      <c r="NQ128" s="221"/>
      <c r="NR128" s="221"/>
      <c r="NS128" s="221"/>
      <c r="NT128" s="221"/>
      <c r="NU128" s="221"/>
      <c r="NV128" s="221"/>
      <c r="NW128" s="221"/>
      <c r="NX128" s="221"/>
      <c r="NY128" s="221"/>
      <c r="NZ128" s="221"/>
      <c r="OA128" s="221"/>
      <c r="OB128" s="221"/>
      <c r="OC128" s="221"/>
      <c r="OD128" s="221"/>
      <c r="OE128" s="221"/>
      <c r="OF128" s="221"/>
      <c r="OG128" s="221"/>
      <c r="OH128" s="221"/>
      <c r="OI128" s="221"/>
      <c r="OJ128" s="221"/>
      <c r="OK128" s="221"/>
      <c r="OL128" s="221"/>
      <c r="OM128" s="221"/>
      <c r="ON128" s="221"/>
      <c r="OO128" s="221"/>
      <c r="OP128" s="221"/>
      <c r="OQ128" s="221"/>
      <c r="OR128" s="221"/>
      <c r="OS128" s="221"/>
      <c r="OT128" s="221"/>
      <c r="OU128" s="221"/>
      <c r="OV128" s="221"/>
      <c r="OW128" s="221"/>
      <c r="OX128" s="221"/>
      <c r="OY128" s="221"/>
      <c r="OZ128" s="221"/>
      <c r="PA128" s="221"/>
      <c r="PB128" s="221"/>
      <c r="PC128" s="221"/>
      <c r="PD128" s="221"/>
      <c r="PE128" s="221"/>
      <c r="PF128" s="221"/>
      <c r="PG128" s="221"/>
      <c r="PH128" s="221"/>
      <c r="PI128" s="221"/>
      <c r="PJ128" s="221"/>
      <c r="PK128" s="221"/>
      <c r="PL128" s="221"/>
      <c r="PM128" s="221"/>
      <c r="PN128" s="221"/>
      <c r="PO128" s="221"/>
      <c r="PP128" s="221"/>
      <c r="PQ128" s="221"/>
      <c r="PR128" s="221"/>
      <c r="PS128" s="221"/>
      <c r="PT128" s="221"/>
      <c r="PU128" s="221"/>
      <c r="PV128" s="221"/>
      <c r="PW128" s="221"/>
      <c r="PX128" s="221"/>
      <c r="PY128" s="221"/>
      <c r="PZ128" s="221"/>
      <c r="QA128" s="221"/>
      <c r="QB128" s="221"/>
      <c r="QC128" s="221"/>
      <c r="QD128" s="221"/>
      <c r="QE128" s="221"/>
      <c r="QF128" s="221"/>
      <c r="QG128" s="221"/>
      <c r="QH128" s="221"/>
      <c r="QI128" s="221"/>
      <c r="QJ128" s="221"/>
      <c r="QK128" s="221"/>
      <c r="QL128" s="221"/>
      <c r="QM128" s="221"/>
      <c r="QN128" s="221"/>
      <c r="QO128" s="221"/>
      <c r="QP128" s="221"/>
      <c r="QQ128" s="221"/>
      <c r="QR128" s="221"/>
      <c r="QS128" s="221"/>
      <c r="QT128" s="221"/>
      <c r="QU128" s="221"/>
      <c r="QV128" s="221"/>
      <c r="QW128" s="221"/>
      <c r="QX128" s="221"/>
      <c r="QY128" s="221"/>
      <c r="QZ128" s="221"/>
      <c r="RA128" s="221"/>
      <c r="RB128" s="221"/>
      <c r="RC128" s="221"/>
      <c r="RD128" s="221"/>
      <c r="RE128" s="221"/>
      <c r="RF128" s="221"/>
      <c r="RG128" s="221"/>
      <c r="RH128" s="221"/>
      <c r="RI128" s="221"/>
      <c r="RJ128" s="221"/>
      <c r="RK128" s="221"/>
      <c r="RL128" s="221"/>
      <c r="RM128" s="221"/>
      <c r="RN128" s="221"/>
      <c r="RO128" s="221"/>
      <c r="RP128" s="221"/>
      <c r="RQ128" s="221"/>
      <c r="RR128" s="221"/>
      <c r="RS128" s="221"/>
      <c r="RT128" s="221"/>
      <c r="RU128" s="221"/>
      <c r="RV128" s="221"/>
      <c r="RW128" s="221"/>
      <c r="RX128" s="221"/>
      <c r="RY128" s="221"/>
      <c r="RZ128" s="221"/>
      <c r="SA128" s="221"/>
      <c r="SB128" s="221"/>
      <c r="SC128" s="221"/>
      <c r="SD128" s="221"/>
      <c r="SE128" s="221"/>
      <c r="SF128" s="221"/>
      <c r="SG128" s="221"/>
      <c r="SH128" s="221"/>
      <c r="SI128" s="221"/>
      <c r="SJ128" s="221"/>
      <c r="SK128" s="221"/>
      <c r="SL128" s="221"/>
      <c r="SM128" s="221"/>
      <c r="SN128" s="221"/>
      <c r="SO128" s="221"/>
      <c r="SP128" s="221"/>
      <c r="SQ128" s="221"/>
      <c r="SR128" s="221"/>
      <c r="SS128" s="221"/>
      <c r="ST128" s="221"/>
      <c r="SU128" s="221"/>
      <c r="SV128" s="221"/>
      <c r="SW128" s="221"/>
      <c r="SX128" s="221"/>
      <c r="SY128" s="221"/>
      <c r="SZ128" s="221"/>
      <c r="TA128" s="221"/>
      <c r="TB128" s="221"/>
      <c r="TC128" s="221"/>
      <c r="TD128" s="221"/>
      <c r="TE128" s="221"/>
      <c r="TF128" s="221"/>
      <c r="TG128" s="221"/>
      <c r="TH128" s="221"/>
      <c r="TI128" s="221"/>
      <c r="TJ128" s="221"/>
      <c r="TK128" s="221"/>
      <c r="TL128" s="221"/>
      <c r="TM128" s="221"/>
      <c r="TN128" s="221"/>
      <c r="TO128" s="221"/>
      <c r="TP128" s="221"/>
      <c r="TQ128" s="221"/>
      <c r="TR128" s="221"/>
      <c r="TS128" s="221"/>
      <c r="TT128" s="221"/>
      <c r="TU128" s="221"/>
      <c r="TV128" s="221"/>
      <c r="TW128" s="221"/>
      <c r="TX128" s="221"/>
      <c r="TY128" s="221"/>
      <c r="TZ128" s="221"/>
      <c r="UA128" s="221"/>
      <c r="UB128" s="221"/>
      <c r="UC128" s="221"/>
      <c r="UD128" s="221"/>
      <c r="UE128" s="221"/>
      <c r="UF128" s="221"/>
      <c r="UG128" s="221"/>
      <c r="UH128" s="221"/>
      <c r="UI128" s="221"/>
      <c r="UJ128" s="221"/>
      <c r="UK128" s="221"/>
      <c r="UL128" s="221"/>
      <c r="UM128" s="221"/>
      <c r="UN128" s="221"/>
      <c r="UO128" s="221"/>
      <c r="UP128" s="221"/>
      <c r="UQ128" s="221"/>
      <c r="UR128" s="221"/>
      <c r="US128" s="221"/>
      <c r="UT128" s="221"/>
      <c r="UU128" s="221"/>
      <c r="UV128" s="221"/>
      <c r="UW128" s="221"/>
      <c r="UX128" s="221"/>
      <c r="UY128" s="221"/>
      <c r="UZ128" s="221"/>
      <c r="VA128" s="221"/>
      <c r="VB128" s="221"/>
      <c r="VC128" s="221"/>
      <c r="VD128" s="221"/>
      <c r="VE128" s="221"/>
      <c r="VF128" s="221"/>
      <c r="VG128" s="221"/>
      <c r="VH128" s="221"/>
      <c r="VI128" s="221"/>
      <c r="VJ128" s="221"/>
      <c r="VK128" s="221"/>
      <c r="VL128" s="221"/>
      <c r="VM128" s="221"/>
      <c r="VN128" s="221"/>
      <c r="VO128" s="221"/>
      <c r="VP128" s="221"/>
      <c r="VQ128" s="221"/>
      <c r="VR128" s="221"/>
      <c r="VS128" s="221"/>
      <c r="VT128" s="221"/>
      <c r="VU128" s="221"/>
      <c r="VV128" s="221"/>
      <c r="VW128" s="221"/>
      <c r="VX128" s="221"/>
      <c r="VY128" s="221"/>
      <c r="VZ128" s="221"/>
      <c r="WA128" s="221"/>
      <c r="WB128" s="221"/>
      <c r="WC128" s="221"/>
      <c r="WD128" s="221"/>
      <c r="WE128" s="221"/>
      <c r="WF128" s="221"/>
      <c r="WG128" s="221"/>
      <c r="WH128" s="221"/>
      <c r="WI128" s="221"/>
      <c r="WJ128" s="221"/>
      <c r="WK128" s="221"/>
      <c r="WL128" s="221"/>
      <c r="WM128" s="221"/>
      <c r="WN128" s="221"/>
      <c r="WO128" s="221"/>
      <c r="WP128" s="221"/>
      <c r="WQ128" s="221"/>
      <c r="WR128" s="221"/>
      <c r="WS128" s="221"/>
      <c r="WT128" s="221"/>
      <c r="WU128" s="221"/>
      <c r="WV128" s="221"/>
      <c r="WW128" s="221"/>
      <c r="WX128" s="221"/>
      <c r="WY128" s="221"/>
      <c r="WZ128" s="221"/>
      <c r="XA128" s="221"/>
      <c r="XB128" s="221"/>
      <c r="XC128" s="221"/>
      <c r="XD128" s="221"/>
      <c r="XE128" s="221"/>
      <c r="XF128" s="221"/>
      <c r="XG128" s="221"/>
      <c r="XH128" s="221"/>
      <c r="XI128" s="221"/>
      <c r="XJ128" s="221"/>
      <c r="XK128" s="221"/>
      <c r="XL128" s="221"/>
      <c r="XM128" s="221"/>
      <c r="XN128" s="221"/>
      <c r="XO128" s="221"/>
      <c r="XP128" s="221"/>
      <c r="XQ128" s="221"/>
      <c r="XR128" s="221"/>
      <c r="XS128" s="221"/>
      <c r="XT128" s="221"/>
      <c r="XU128" s="221"/>
      <c r="XV128" s="221"/>
      <c r="XW128" s="221"/>
      <c r="XX128" s="221"/>
      <c r="XY128" s="221"/>
      <c r="XZ128" s="221"/>
      <c r="YA128" s="221"/>
      <c r="YB128" s="221"/>
      <c r="YC128" s="221"/>
      <c r="YD128" s="221"/>
      <c r="YE128" s="221"/>
      <c r="YF128" s="221"/>
      <c r="YG128" s="221"/>
      <c r="YH128" s="221"/>
      <c r="YI128" s="221"/>
      <c r="YJ128" s="221"/>
      <c r="YK128" s="221"/>
      <c r="YL128" s="221"/>
      <c r="YM128" s="221"/>
      <c r="YN128" s="221"/>
      <c r="YO128" s="221"/>
      <c r="YP128" s="221"/>
      <c r="YQ128" s="221"/>
      <c r="YR128" s="221"/>
      <c r="YS128" s="221"/>
      <c r="YT128" s="221"/>
      <c r="YU128" s="221"/>
      <c r="YV128" s="221"/>
      <c r="YW128" s="221"/>
      <c r="YX128" s="221"/>
      <c r="YY128" s="221"/>
      <c r="YZ128" s="221"/>
      <c r="ZA128" s="221"/>
      <c r="ZB128" s="221"/>
      <c r="ZC128" s="221"/>
      <c r="ZD128" s="221"/>
      <c r="ZE128" s="221"/>
      <c r="ZF128" s="221"/>
      <c r="ZG128" s="221"/>
      <c r="ZH128" s="221"/>
      <c r="ZI128" s="221"/>
      <c r="ZJ128" s="221"/>
      <c r="ZK128" s="221"/>
      <c r="ZL128" s="221"/>
      <c r="ZM128" s="221"/>
      <c r="ZN128" s="221"/>
      <c r="ZO128" s="221"/>
      <c r="ZP128" s="221"/>
      <c r="ZQ128" s="221"/>
      <c r="ZR128" s="221"/>
      <c r="ZS128" s="221"/>
      <c r="ZT128" s="221"/>
      <c r="ZU128" s="221"/>
      <c r="ZV128" s="221"/>
      <c r="ZW128" s="221"/>
      <c r="ZX128" s="221"/>
      <c r="ZY128" s="221"/>
      <c r="ZZ128" s="221"/>
      <c r="AAA128" s="221"/>
      <c r="AAB128" s="221"/>
      <c r="AAC128" s="221"/>
      <c r="AAD128" s="221"/>
      <c r="AAE128" s="221"/>
      <c r="AAF128" s="221"/>
      <c r="AAG128" s="221"/>
      <c r="AAH128" s="221"/>
      <c r="AAI128" s="221"/>
      <c r="AAJ128" s="221"/>
      <c r="AAK128" s="221"/>
      <c r="AAL128" s="221"/>
      <c r="AAM128" s="221"/>
      <c r="AAN128" s="221"/>
      <c r="AAO128" s="221"/>
      <c r="AAP128" s="221"/>
      <c r="AAQ128" s="221"/>
      <c r="AAR128" s="221"/>
      <c r="AAS128" s="221"/>
      <c r="AAT128" s="221"/>
      <c r="AAU128" s="221"/>
      <c r="AAV128" s="221"/>
      <c r="AAW128" s="221"/>
      <c r="AAX128" s="221"/>
      <c r="AAY128" s="221"/>
      <c r="AAZ128" s="221"/>
      <c r="ABA128" s="221"/>
      <c r="ABB128" s="221"/>
      <c r="ABC128" s="221"/>
      <c r="ABD128" s="221"/>
      <c r="ABE128" s="221"/>
      <c r="ABF128" s="221"/>
      <c r="ABG128" s="221"/>
      <c r="ABH128" s="221"/>
      <c r="ABI128" s="221"/>
      <c r="ABJ128" s="221"/>
      <c r="ABK128" s="221"/>
      <c r="ABL128" s="221"/>
      <c r="ABM128" s="221"/>
      <c r="ABN128" s="221"/>
      <c r="ABO128" s="221"/>
      <c r="ABP128" s="221"/>
      <c r="ABQ128" s="221"/>
      <c r="ABR128" s="221"/>
      <c r="ABS128" s="221"/>
      <c r="ABT128" s="221"/>
      <c r="ABU128" s="221"/>
      <c r="ABV128" s="221"/>
      <c r="ABW128" s="221"/>
      <c r="ABX128" s="221"/>
      <c r="ABY128" s="221"/>
      <c r="ABZ128" s="221"/>
      <c r="ACA128" s="221"/>
      <c r="ACB128" s="221"/>
      <c r="ACC128" s="221"/>
      <c r="ACD128" s="221"/>
      <c r="ACE128" s="221"/>
      <c r="ACF128" s="221"/>
      <c r="ACG128" s="221"/>
      <c r="ACH128" s="221"/>
      <c r="ACI128" s="221"/>
      <c r="ACJ128" s="221"/>
      <c r="ACK128" s="221"/>
      <c r="ACL128" s="221"/>
      <c r="ACM128" s="221"/>
      <c r="ACN128" s="221"/>
      <c r="ACO128" s="221"/>
      <c r="ACP128" s="221"/>
      <c r="ACQ128" s="221"/>
      <c r="ACR128" s="221"/>
      <c r="ACS128" s="221"/>
      <c r="ACT128" s="221"/>
      <c r="ACU128" s="221"/>
      <c r="ACV128" s="221"/>
      <c r="ACW128" s="221"/>
      <c r="ACX128" s="221"/>
      <c r="ACY128" s="221"/>
      <c r="ACZ128" s="221"/>
      <c r="ADA128" s="221"/>
      <c r="ADB128" s="221"/>
      <c r="ADC128" s="221"/>
      <c r="ADD128" s="221"/>
      <c r="ADE128" s="221"/>
      <c r="ADF128" s="221"/>
      <c r="ADG128" s="221"/>
      <c r="ADH128" s="221"/>
      <c r="ADI128" s="221"/>
      <c r="ADJ128" s="221"/>
      <c r="ADK128" s="221"/>
      <c r="ADL128" s="221"/>
      <c r="ADM128" s="221"/>
      <c r="ADN128" s="221"/>
      <c r="ADO128" s="221"/>
      <c r="ADP128" s="221"/>
      <c r="ADQ128" s="221"/>
      <c r="ADR128" s="221"/>
      <c r="ADS128" s="221"/>
      <c r="ADT128" s="221"/>
      <c r="ADU128" s="221"/>
      <c r="ADV128" s="221"/>
      <c r="ADW128" s="221"/>
      <c r="ADX128" s="221"/>
      <c r="ADY128" s="221"/>
      <c r="ADZ128" s="221"/>
      <c r="AEA128" s="221"/>
      <c r="AEB128" s="221"/>
      <c r="AEC128" s="221"/>
      <c r="AED128" s="221"/>
      <c r="AEE128" s="221"/>
      <c r="AEF128" s="221"/>
      <c r="AEG128" s="221"/>
      <c r="AEH128" s="221"/>
      <c r="AEI128" s="221"/>
      <c r="AEJ128" s="221"/>
      <c r="AEK128" s="221"/>
      <c r="AEL128" s="221"/>
      <c r="AEM128" s="221"/>
      <c r="AEN128" s="221"/>
      <c r="AEO128" s="221"/>
      <c r="AEP128" s="221"/>
      <c r="AEQ128" s="221"/>
      <c r="AER128" s="221"/>
      <c r="AES128" s="221"/>
      <c r="AET128" s="221"/>
      <c r="AEU128" s="221"/>
      <c r="AEV128" s="221"/>
      <c r="AEW128" s="221"/>
      <c r="AEX128" s="221"/>
      <c r="AEY128" s="221"/>
      <c r="AEZ128" s="221"/>
      <c r="AFA128" s="221"/>
      <c r="AFB128" s="221"/>
      <c r="AFC128" s="221"/>
      <c r="AFD128" s="221"/>
      <c r="AFE128" s="221"/>
      <c r="AFF128" s="221"/>
      <c r="AFG128" s="221"/>
      <c r="AFH128" s="221"/>
      <c r="AFI128" s="221"/>
      <c r="AFJ128" s="221"/>
      <c r="AFK128" s="221"/>
      <c r="AFL128" s="221"/>
      <c r="AFM128" s="221"/>
      <c r="AFN128" s="221"/>
      <c r="AFO128" s="221"/>
      <c r="AFP128" s="221"/>
      <c r="AFQ128" s="221"/>
      <c r="AFR128" s="221"/>
      <c r="AFS128" s="221"/>
      <c r="AFT128" s="221"/>
      <c r="AFU128" s="221"/>
      <c r="AFV128" s="221"/>
      <c r="AFW128" s="221"/>
      <c r="AFX128" s="221"/>
      <c r="AFY128" s="221"/>
      <c r="AFZ128" s="221"/>
      <c r="AGA128" s="221"/>
      <c r="AGB128" s="221"/>
      <c r="AGC128" s="221"/>
      <c r="AGD128" s="221"/>
      <c r="AGE128" s="221"/>
      <c r="AGF128" s="221"/>
      <c r="AGG128" s="221"/>
      <c r="AGH128" s="221"/>
      <c r="AGI128" s="221"/>
      <c r="AGJ128" s="221"/>
      <c r="AGK128" s="221"/>
      <c r="AGL128" s="221"/>
      <c r="AGM128" s="221"/>
      <c r="AGN128" s="221"/>
      <c r="AGO128" s="221"/>
      <c r="AGP128" s="221"/>
      <c r="AGQ128" s="221"/>
      <c r="AGR128" s="221"/>
      <c r="AGS128" s="221"/>
      <c r="AGT128" s="221"/>
      <c r="AGU128" s="221"/>
      <c r="AGV128" s="221"/>
      <c r="AGW128" s="221"/>
      <c r="AGX128" s="221"/>
      <c r="AGY128" s="221"/>
      <c r="AGZ128" s="221"/>
      <c r="AHA128" s="221"/>
      <c r="AHB128" s="221"/>
      <c r="AHC128" s="221"/>
      <c r="AHD128" s="221"/>
      <c r="AHE128" s="221"/>
      <c r="AHF128" s="221"/>
      <c r="AHG128" s="221"/>
      <c r="AHH128" s="221"/>
      <c r="AHI128" s="221"/>
      <c r="AHJ128" s="221"/>
      <c r="AHK128" s="221"/>
      <c r="AHL128" s="221"/>
      <c r="AHM128" s="221"/>
      <c r="AHN128" s="221"/>
      <c r="AHO128" s="221"/>
      <c r="AHP128" s="221"/>
      <c r="AHQ128" s="221"/>
      <c r="AHR128" s="221"/>
      <c r="AHS128" s="221"/>
      <c r="AHT128" s="221"/>
      <c r="AHU128" s="221"/>
      <c r="AHV128" s="221"/>
      <c r="AHW128" s="221"/>
      <c r="AHX128" s="221"/>
      <c r="AHY128" s="221"/>
      <c r="AHZ128" s="221"/>
      <c r="AIA128" s="221"/>
      <c r="AIB128" s="221"/>
      <c r="AIC128" s="221"/>
      <c r="AID128" s="221"/>
      <c r="AIE128" s="221"/>
      <c r="AIF128" s="221"/>
      <c r="AIG128" s="221"/>
      <c r="AIH128" s="221"/>
      <c r="AII128" s="221"/>
      <c r="AIJ128" s="221"/>
      <c r="AIK128" s="221"/>
      <c r="AIL128" s="221"/>
      <c r="AIM128" s="221"/>
      <c r="AIN128" s="221"/>
      <c r="AIO128" s="221"/>
      <c r="AIP128" s="221"/>
      <c r="AIQ128" s="221"/>
      <c r="AIR128" s="221"/>
      <c r="AIS128" s="221"/>
      <c r="AIT128" s="221"/>
      <c r="AIU128" s="221"/>
      <c r="AIV128" s="221"/>
      <c r="AIW128" s="221"/>
      <c r="AIX128" s="221"/>
      <c r="AIY128" s="221"/>
      <c r="AIZ128" s="221"/>
      <c r="AJA128" s="221"/>
      <c r="AJB128" s="221"/>
      <c r="AJC128" s="221"/>
      <c r="AJD128" s="221"/>
      <c r="AJE128" s="221"/>
      <c r="AJF128" s="221"/>
      <c r="AJG128" s="221"/>
      <c r="AJH128" s="221"/>
      <c r="AJI128" s="221"/>
      <c r="AJJ128" s="221"/>
      <c r="AJK128" s="221"/>
      <c r="AJL128" s="221"/>
      <c r="AJM128" s="221"/>
      <c r="AJN128" s="221"/>
      <c r="AJO128" s="221"/>
      <c r="AJP128" s="221"/>
      <c r="AJQ128" s="221"/>
      <c r="AJR128" s="221"/>
      <c r="AJS128" s="221"/>
      <c r="AJT128" s="221"/>
      <c r="AJU128" s="221"/>
      <c r="AJV128" s="221"/>
      <c r="AJW128" s="221"/>
      <c r="AJX128" s="221"/>
      <c r="AJY128" s="221"/>
      <c r="AJZ128" s="221"/>
      <c r="AKA128" s="221"/>
      <c r="AKB128" s="221"/>
      <c r="AKC128" s="221"/>
      <c r="AKD128" s="221"/>
      <c r="AKE128" s="221"/>
      <c r="AKF128" s="221"/>
      <c r="AKG128" s="221"/>
      <c r="AKH128" s="221"/>
      <c r="AKI128" s="221"/>
      <c r="AKJ128" s="221"/>
      <c r="AKK128" s="221"/>
      <c r="AKL128" s="221"/>
      <c r="AKM128" s="221"/>
      <c r="AKN128" s="221"/>
      <c r="AKO128" s="221"/>
      <c r="AKP128" s="221"/>
      <c r="AKQ128" s="221"/>
      <c r="AKR128" s="221"/>
      <c r="AKS128" s="221"/>
      <c r="AKT128" s="221"/>
      <c r="AKU128" s="221"/>
      <c r="AKV128" s="221"/>
      <c r="AKW128" s="221"/>
      <c r="AKX128" s="221"/>
      <c r="AKY128" s="221"/>
      <c r="AKZ128" s="221"/>
      <c r="ALA128" s="221"/>
      <c r="ALB128" s="221"/>
      <c r="ALC128" s="221"/>
      <c r="ALD128" s="221"/>
      <c r="ALE128" s="221"/>
      <c r="ALF128" s="221"/>
      <c r="ALG128" s="221"/>
      <c r="ALH128" s="221"/>
      <c r="ALI128" s="221"/>
      <c r="ALJ128" s="221"/>
      <c r="ALK128" s="221"/>
      <c r="ALL128" s="221"/>
      <c r="ALM128" s="221"/>
      <c r="ALN128" s="221"/>
      <c r="ALO128" s="221"/>
      <c r="ALP128" s="221"/>
      <c r="ALQ128" s="221"/>
      <c r="ALR128" s="221"/>
      <c r="ALS128" s="221"/>
      <c r="ALT128" s="221"/>
      <c r="ALU128" s="221"/>
      <c r="ALV128" s="221"/>
      <c r="ALW128" s="221"/>
      <c r="ALX128" s="221"/>
      <c r="ALY128" s="221"/>
      <c r="ALZ128" s="221"/>
      <c r="AMA128" s="221"/>
      <c r="AMB128" s="221"/>
      <c r="AMC128" s="221"/>
      <c r="AMD128" s="221"/>
      <c r="AME128" s="221"/>
      <c r="AMF128" s="221"/>
      <c r="AMG128" s="221"/>
      <c r="AMH128" s="221"/>
      <c r="AMI128" s="221"/>
      <c r="AMJ128" s="221"/>
      <c r="AMK128" s="221"/>
    </row>
    <row r="129" spans="1:1025" s="228" customFormat="1" x14ac:dyDescent="0.25">
      <c r="A129" s="221" t="s">
        <v>271</v>
      </c>
      <c r="B129" s="221" t="s">
        <v>283</v>
      </c>
      <c r="C129" s="227" t="str">
        <f>'common foods'!$D$133</f>
        <v>03045</v>
      </c>
      <c r="D129" s="227">
        <v>1516.87</v>
      </c>
      <c r="E129" s="227">
        <v>18</v>
      </c>
      <c r="F129" s="227">
        <v>3.234</v>
      </c>
      <c r="G129" s="227">
        <v>45.84</v>
      </c>
      <c r="H129" s="227">
        <v>27.3</v>
      </c>
      <c r="I129" s="227">
        <v>2.2999999999999998</v>
      </c>
      <c r="J129" s="227">
        <v>4.16</v>
      </c>
      <c r="K129" s="227">
        <v>240</v>
      </c>
      <c r="L129" s="221" t="s">
        <v>433</v>
      </c>
      <c r="M129" s="221"/>
    </row>
    <row r="130" spans="1:1025" s="228" customFormat="1" x14ac:dyDescent="0.25">
      <c r="A130" s="228" t="s">
        <v>43</v>
      </c>
      <c r="B130" s="228" t="s">
        <v>94</v>
      </c>
      <c r="C130" s="242" t="str">
        <f>'common foods'!$D$41</f>
        <v>02041</v>
      </c>
      <c r="D130" s="229">
        <v>522</v>
      </c>
      <c r="E130" s="229">
        <v>0.1</v>
      </c>
      <c r="F130" s="229">
        <v>0</v>
      </c>
      <c r="G130" s="229">
        <v>28.4</v>
      </c>
      <c r="H130" s="229">
        <v>0.9</v>
      </c>
      <c r="I130" s="229">
        <v>2.2999999999999998</v>
      </c>
      <c r="J130" s="229">
        <v>1</v>
      </c>
      <c r="K130" s="229">
        <v>4</v>
      </c>
      <c r="L130" s="228" t="s">
        <v>433</v>
      </c>
    </row>
    <row r="131" spans="1:1025" s="221" customFormat="1" x14ac:dyDescent="0.25">
      <c r="A131" s="221" t="s">
        <v>43</v>
      </c>
      <c r="B131" s="221" t="s">
        <v>66</v>
      </c>
      <c r="C131" s="241" t="str">
        <f>'common foods'!$D$27</f>
        <v>02023</v>
      </c>
      <c r="D131" s="227">
        <v>50.28</v>
      </c>
      <c r="E131" s="227">
        <v>0.2</v>
      </c>
      <c r="F131" s="227">
        <v>4.8000000000000001E-2</v>
      </c>
      <c r="G131" s="227">
        <v>0.21</v>
      </c>
      <c r="H131" s="227">
        <v>0.2</v>
      </c>
      <c r="I131" s="227">
        <v>2.5</v>
      </c>
      <c r="J131" s="227">
        <v>2.31</v>
      </c>
      <c r="K131" s="227">
        <v>6.08</v>
      </c>
      <c r="L131" s="221" t="s">
        <v>433</v>
      </c>
    </row>
    <row r="132" spans="1:1025" s="225" customFormat="1" x14ac:dyDescent="0.25">
      <c r="A132" s="234" t="s">
        <v>43</v>
      </c>
      <c r="B132" s="234" t="s">
        <v>98</v>
      </c>
      <c r="C132" s="243" t="str">
        <f>'common foods'!$D$43</f>
        <v>02044</v>
      </c>
      <c r="D132" s="235">
        <v>107</v>
      </c>
      <c r="E132" s="235">
        <v>0.2</v>
      </c>
      <c r="F132" s="223" t="s">
        <v>463</v>
      </c>
      <c r="G132" s="235">
        <v>2.8</v>
      </c>
      <c r="H132" s="235">
        <v>2.8</v>
      </c>
      <c r="I132" s="235">
        <v>2.5</v>
      </c>
      <c r="J132" s="235">
        <v>1.9</v>
      </c>
      <c r="K132" s="235">
        <v>7.4000000000000003E-3</v>
      </c>
      <c r="L132" s="222" t="s">
        <v>433</v>
      </c>
      <c r="M132" s="234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221"/>
      <c r="BI132" s="221"/>
      <c r="BJ132" s="221"/>
      <c r="BK132" s="221"/>
      <c r="BL132" s="221"/>
      <c r="BM132" s="221"/>
      <c r="BN132" s="221"/>
      <c r="BO132" s="221"/>
      <c r="BP132" s="221"/>
      <c r="BQ132" s="221"/>
      <c r="BR132" s="221"/>
      <c r="BS132" s="221"/>
      <c r="BT132" s="221"/>
      <c r="BU132" s="221"/>
      <c r="BV132" s="221"/>
      <c r="BW132" s="221"/>
      <c r="BX132" s="221"/>
      <c r="BY132" s="221"/>
      <c r="BZ132" s="221"/>
      <c r="CA132" s="221"/>
      <c r="CB132" s="221"/>
      <c r="CC132" s="221"/>
      <c r="CD132" s="221"/>
      <c r="CE132" s="221"/>
      <c r="CF132" s="221"/>
      <c r="CG132" s="221"/>
      <c r="CH132" s="221"/>
      <c r="CI132" s="221"/>
      <c r="CJ132" s="221"/>
      <c r="CK132" s="221"/>
      <c r="CL132" s="221"/>
      <c r="CM132" s="221"/>
      <c r="CN132" s="221"/>
      <c r="CO132" s="221"/>
      <c r="CP132" s="221"/>
      <c r="CQ132" s="221"/>
      <c r="CR132" s="221"/>
      <c r="CS132" s="221"/>
      <c r="CT132" s="221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221"/>
      <c r="DE132" s="221"/>
      <c r="DF132" s="221"/>
      <c r="DG132" s="221"/>
      <c r="DH132" s="221"/>
      <c r="DI132" s="221"/>
      <c r="DJ132" s="221"/>
      <c r="DK132" s="221"/>
      <c r="DL132" s="221"/>
      <c r="DM132" s="221"/>
      <c r="DN132" s="221"/>
      <c r="DO132" s="221"/>
      <c r="DP132" s="221"/>
      <c r="DQ132" s="221"/>
      <c r="DR132" s="221"/>
      <c r="DS132" s="221"/>
      <c r="DT132" s="221"/>
      <c r="DU132" s="221"/>
      <c r="DV132" s="221"/>
      <c r="DW132" s="221"/>
      <c r="DX132" s="221"/>
      <c r="DY132" s="221"/>
      <c r="DZ132" s="221"/>
      <c r="EA132" s="221"/>
      <c r="EB132" s="221"/>
      <c r="EC132" s="221"/>
      <c r="ED132" s="221"/>
      <c r="EE132" s="221"/>
      <c r="EF132" s="221"/>
      <c r="EG132" s="221"/>
      <c r="EH132" s="221"/>
      <c r="EI132" s="221"/>
      <c r="EJ132" s="221"/>
      <c r="EK132" s="221"/>
      <c r="EL132" s="221"/>
      <c r="EM132" s="221"/>
      <c r="EN132" s="221"/>
      <c r="EO132" s="221"/>
      <c r="EP132" s="221"/>
      <c r="EQ132" s="221"/>
      <c r="ER132" s="221"/>
      <c r="ES132" s="221"/>
      <c r="ET132" s="221"/>
      <c r="EU132" s="221"/>
      <c r="EV132" s="221"/>
      <c r="EW132" s="221"/>
      <c r="EX132" s="221"/>
      <c r="EY132" s="221"/>
      <c r="EZ132" s="221"/>
      <c r="FA132" s="221"/>
      <c r="FB132" s="221"/>
      <c r="FC132" s="221"/>
      <c r="FD132" s="221"/>
      <c r="FE132" s="221"/>
      <c r="FF132" s="221"/>
      <c r="FG132" s="221"/>
      <c r="FH132" s="221"/>
      <c r="FI132" s="221"/>
      <c r="FJ132" s="221"/>
      <c r="FK132" s="221"/>
      <c r="FL132" s="221"/>
      <c r="FM132" s="221"/>
      <c r="FN132" s="221"/>
      <c r="FO132" s="221"/>
      <c r="FP132" s="221"/>
      <c r="FQ132" s="221"/>
      <c r="FR132" s="221"/>
      <c r="FS132" s="221"/>
      <c r="FT132" s="221"/>
      <c r="FU132" s="221"/>
      <c r="FV132" s="221"/>
      <c r="FW132" s="221"/>
      <c r="FX132" s="221"/>
      <c r="FY132" s="221"/>
      <c r="FZ132" s="221"/>
      <c r="GA132" s="221"/>
      <c r="GB132" s="221"/>
      <c r="GC132" s="221"/>
      <c r="GD132" s="221"/>
      <c r="GE132" s="221"/>
      <c r="GF132" s="221"/>
      <c r="GG132" s="221"/>
      <c r="GH132" s="221"/>
      <c r="GI132" s="221"/>
      <c r="GJ132" s="221"/>
      <c r="GK132" s="221"/>
      <c r="GL132" s="221"/>
      <c r="GM132" s="221"/>
      <c r="GN132" s="221"/>
      <c r="GO132" s="221"/>
      <c r="GP132" s="221"/>
      <c r="GQ132" s="221"/>
      <c r="GR132" s="221"/>
      <c r="GS132" s="221"/>
      <c r="GT132" s="221"/>
      <c r="GU132" s="221"/>
      <c r="GV132" s="221"/>
      <c r="GW132" s="221"/>
      <c r="GX132" s="221"/>
      <c r="GY132" s="221"/>
      <c r="GZ132" s="221"/>
      <c r="HA132" s="221"/>
      <c r="HB132" s="221"/>
      <c r="HC132" s="221"/>
      <c r="HD132" s="221"/>
      <c r="HE132" s="221"/>
      <c r="HF132" s="221"/>
      <c r="HG132" s="221"/>
      <c r="HH132" s="221"/>
      <c r="HI132" s="221"/>
      <c r="HJ132" s="221"/>
      <c r="HK132" s="221"/>
      <c r="HL132" s="221"/>
      <c r="HM132" s="221"/>
      <c r="HN132" s="221"/>
      <c r="HO132" s="221"/>
      <c r="HP132" s="221"/>
      <c r="HQ132" s="221"/>
      <c r="HR132" s="221"/>
      <c r="HS132" s="221"/>
      <c r="HT132" s="221"/>
      <c r="HU132" s="221"/>
      <c r="HV132" s="221"/>
      <c r="HW132" s="221"/>
      <c r="HX132" s="221"/>
      <c r="HY132" s="221"/>
      <c r="HZ132" s="221"/>
      <c r="IA132" s="221"/>
      <c r="IB132" s="221"/>
      <c r="IC132" s="221"/>
      <c r="ID132" s="221"/>
      <c r="IE132" s="221"/>
      <c r="IF132" s="221"/>
      <c r="IG132" s="221"/>
      <c r="IH132" s="221"/>
      <c r="II132" s="221"/>
      <c r="IJ132" s="221"/>
      <c r="IK132" s="221"/>
      <c r="IL132" s="221"/>
      <c r="IM132" s="221"/>
      <c r="IN132" s="221"/>
      <c r="IO132" s="221"/>
      <c r="IP132" s="221"/>
      <c r="IQ132" s="221"/>
      <c r="IR132" s="221"/>
      <c r="IS132" s="221"/>
      <c r="IT132" s="221"/>
      <c r="IU132" s="221"/>
      <c r="IV132" s="221"/>
      <c r="IW132" s="221"/>
      <c r="IX132" s="221"/>
      <c r="IY132" s="221"/>
      <c r="IZ132" s="221"/>
      <c r="JA132" s="221"/>
      <c r="JB132" s="221"/>
      <c r="JC132" s="221"/>
      <c r="JD132" s="221"/>
      <c r="JE132" s="221"/>
      <c r="JF132" s="221"/>
      <c r="JG132" s="221"/>
      <c r="JH132" s="221"/>
      <c r="JI132" s="221"/>
      <c r="JJ132" s="221"/>
      <c r="JK132" s="221"/>
      <c r="JL132" s="221"/>
      <c r="JM132" s="221"/>
      <c r="JN132" s="221"/>
      <c r="JO132" s="221"/>
      <c r="JP132" s="221"/>
      <c r="JQ132" s="221"/>
      <c r="JR132" s="221"/>
      <c r="JS132" s="221"/>
      <c r="JT132" s="221"/>
      <c r="JU132" s="221"/>
      <c r="JV132" s="221"/>
      <c r="JW132" s="221"/>
      <c r="JX132" s="221"/>
      <c r="JY132" s="221"/>
      <c r="JZ132" s="221"/>
      <c r="KA132" s="221"/>
      <c r="KB132" s="221"/>
      <c r="KC132" s="221"/>
      <c r="KD132" s="221"/>
      <c r="KE132" s="221"/>
      <c r="KF132" s="221"/>
      <c r="KG132" s="221"/>
      <c r="KH132" s="221"/>
      <c r="KI132" s="221"/>
      <c r="KJ132" s="221"/>
      <c r="KK132" s="221"/>
      <c r="KL132" s="221"/>
      <c r="KM132" s="221"/>
      <c r="KN132" s="221"/>
      <c r="KO132" s="221"/>
      <c r="KP132" s="221"/>
      <c r="KQ132" s="221"/>
      <c r="KR132" s="221"/>
      <c r="KS132" s="221"/>
      <c r="KT132" s="221"/>
      <c r="KU132" s="221"/>
      <c r="KV132" s="221"/>
      <c r="KW132" s="221"/>
      <c r="KX132" s="221"/>
      <c r="KY132" s="221"/>
      <c r="KZ132" s="221"/>
      <c r="LA132" s="221"/>
      <c r="LB132" s="221"/>
      <c r="LC132" s="221"/>
      <c r="LD132" s="221"/>
      <c r="LE132" s="221"/>
      <c r="LF132" s="221"/>
      <c r="LG132" s="221"/>
      <c r="LH132" s="221"/>
      <c r="LI132" s="221"/>
      <c r="LJ132" s="221"/>
      <c r="LK132" s="221"/>
      <c r="LL132" s="221"/>
      <c r="LM132" s="221"/>
      <c r="LN132" s="221"/>
      <c r="LO132" s="221"/>
      <c r="LP132" s="221"/>
      <c r="LQ132" s="221"/>
      <c r="LR132" s="221"/>
      <c r="LS132" s="221"/>
      <c r="LT132" s="221"/>
      <c r="LU132" s="221"/>
      <c r="LV132" s="221"/>
      <c r="LW132" s="221"/>
      <c r="LX132" s="221"/>
      <c r="LY132" s="221"/>
      <c r="LZ132" s="221"/>
      <c r="MA132" s="221"/>
      <c r="MB132" s="221"/>
      <c r="MC132" s="221"/>
      <c r="MD132" s="221"/>
      <c r="ME132" s="221"/>
      <c r="MF132" s="221"/>
      <c r="MG132" s="221"/>
      <c r="MH132" s="221"/>
      <c r="MI132" s="221"/>
      <c r="MJ132" s="221"/>
      <c r="MK132" s="221"/>
      <c r="ML132" s="221"/>
      <c r="MM132" s="221"/>
      <c r="MN132" s="221"/>
      <c r="MO132" s="221"/>
      <c r="MP132" s="221"/>
      <c r="MQ132" s="221"/>
      <c r="MR132" s="221"/>
      <c r="MS132" s="221"/>
      <c r="MT132" s="221"/>
      <c r="MU132" s="221"/>
      <c r="MV132" s="221"/>
      <c r="MW132" s="221"/>
      <c r="MX132" s="221"/>
      <c r="MY132" s="221"/>
      <c r="MZ132" s="221"/>
      <c r="NA132" s="221"/>
      <c r="NB132" s="221"/>
      <c r="NC132" s="221"/>
      <c r="ND132" s="221"/>
      <c r="NE132" s="221"/>
      <c r="NF132" s="221"/>
      <c r="NG132" s="221"/>
      <c r="NH132" s="221"/>
      <c r="NI132" s="221"/>
      <c r="NJ132" s="221"/>
      <c r="NK132" s="221"/>
      <c r="NL132" s="221"/>
      <c r="NM132" s="221"/>
      <c r="NN132" s="221"/>
      <c r="NO132" s="221"/>
      <c r="NP132" s="221"/>
      <c r="NQ132" s="221"/>
      <c r="NR132" s="221"/>
      <c r="NS132" s="221"/>
      <c r="NT132" s="221"/>
      <c r="NU132" s="221"/>
      <c r="NV132" s="221"/>
      <c r="NW132" s="221"/>
      <c r="NX132" s="221"/>
      <c r="NY132" s="221"/>
      <c r="NZ132" s="221"/>
      <c r="OA132" s="221"/>
      <c r="OB132" s="221"/>
      <c r="OC132" s="221"/>
      <c r="OD132" s="221"/>
      <c r="OE132" s="221"/>
      <c r="OF132" s="221"/>
      <c r="OG132" s="221"/>
      <c r="OH132" s="221"/>
      <c r="OI132" s="221"/>
      <c r="OJ132" s="221"/>
      <c r="OK132" s="221"/>
      <c r="OL132" s="221"/>
      <c r="OM132" s="221"/>
      <c r="ON132" s="221"/>
      <c r="OO132" s="221"/>
      <c r="OP132" s="221"/>
      <c r="OQ132" s="221"/>
      <c r="OR132" s="221"/>
      <c r="OS132" s="221"/>
      <c r="OT132" s="221"/>
      <c r="OU132" s="221"/>
      <c r="OV132" s="221"/>
      <c r="OW132" s="221"/>
      <c r="OX132" s="221"/>
      <c r="OY132" s="221"/>
      <c r="OZ132" s="221"/>
      <c r="PA132" s="221"/>
      <c r="PB132" s="221"/>
      <c r="PC132" s="221"/>
      <c r="PD132" s="221"/>
      <c r="PE132" s="221"/>
      <c r="PF132" s="221"/>
      <c r="PG132" s="221"/>
      <c r="PH132" s="221"/>
      <c r="PI132" s="221"/>
      <c r="PJ132" s="221"/>
      <c r="PK132" s="221"/>
      <c r="PL132" s="221"/>
      <c r="PM132" s="221"/>
      <c r="PN132" s="221"/>
      <c r="PO132" s="221"/>
      <c r="PP132" s="221"/>
      <c r="PQ132" s="221"/>
      <c r="PR132" s="221"/>
      <c r="PS132" s="221"/>
      <c r="PT132" s="221"/>
      <c r="PU132" s="221"/>
      <c r="PV132" s="221"/>
      <c r="PW132" s="221"/>
      <c r="PX132" s="221"/>
      <c r="PY132" s="221"/>
      <c r="PZ132" s="221"/>
      <c r="QA132" s="221"/>
      <c r="QB132" s="221"/>
      <c r="QC132" s="221"/>
      <c r="QD132" s="221"/>
      <c r="QE132" s="221"/>
      <c r="QF132" s="221"/>
      <c r="QG132" s="221"/>
      <c r="QH132" s="221"/>
      <c r="QI132" s="221"/>
      <c r="QJ132" s="221"/>
      <c r="QK132" s="221"/>
      <c r="QL132" s="221"/>
      <c r="QM132" s="221"/>
      <c r="QN132" s="221"/>
      <c r="QO132" s="221"/>
      <c r="QP132" s="221"/>
      <c r="QQ132" s="221"/>
      <c r="QR132" s="221"/>
      <c r="QS132" s="221"/>
      <c r="QT132" s="221"/>
      <c r="QU132" s="221"/>
      <c r="QV132" s="221"/>
      <c r="QW132" s="221"/>
      <c r="QX132" s="221"/>
      <c r="QY132" s="221"/>
      <c r="QZ132" s="221"/>
      <c r="RA132" s="221"/>
      <c r="RB132" s="221"/>
      <c r="RC132" s="221"/>
      <c r="RD132" s="221"/>
      <c r="RE132" s="221"/>
      <c r="RF132" s="221"/>
      <c r="RG132" s="221"/>
      <c r="RH132" s="221"/>
      <c r="RI132" s="221"/>
      <c r="RJ132" s="221"/>
      <c r="RK132" s="221"/>
      <c r="RL132" s="221"/>
      <c r="RM132" s="221"/>
      <c r="RN132" s="221"/>
      <c r="RO132" s="221"/>
      <c r="RP132" s="221"/>
      <c r="RQ132" s="221"/>
      <c r="RR132" s="221"/>
      <c r="RS132" s="221"/>
      <c r="RT132" s="221"/>
      <c r="RU132" s="221"/>
      <c r="RV132" s="221"/>
      <c r="RW132" s="221"/>
      <c r="RX132" s="221"/>
      <c r="RY132" s="221"/>
      <c r="RZ132" s="221"/>
      <c r="SA132" s="221"/>
      <c r="SB132" s="221"/>
      <c r="SC132" s="221"/>
      <c r="SD132" s="221"/>
      <c r="SE132" s="221"/>
      <c r="SF132" s="221"/>
      <c r="SG132" s="221"/>
      <c r="SH132" s="221"/>
      <c r="SI132" s="221"/>
      <c r="SJ132" s="221"/>
      <c r="SK132" s="221"/>
      <c r="SL132" s="221"/>
      <c r="SM132" s="221"/>
      <c r="SN132" s="221"/>
      <c r="SO132" s="221"/>
      <c r="SP132" s="221"/>
      <c r="SQ132" s="221"/>
      <c r="SR132" s="221"/>
      <c r="SS132" s="221"/>
      <c r="ST132" s="221"/>
      <c r="SU132" s="221"/>
      <c r="SV132" s="221"/>
      <c r="SW132" s="221"/>
      <c r="SX132" s="221"/>
      <c r="SY132" s="221"/>
      <c r="SZ132" s="221"/>
      <c r="TA132" s="221"/>
      <c r="TB132" s="221"/>
      <c r="TC132" s="221"/>
      <c r="TD132" s="221"/>
      <c r="TE132" s="221"/>
      <c r="TF132" s="221"/>
      <c r="TG132" s="221"/>
      <c r="TH132" s="221"/>
      <c r="TI132" s="221"/>
      <c r="TJ132" s="221"/>
      <c r="TK132" s="221"/>
      <c r="TL132" s="221"/>
      <c r="TM132" s="221"/>
      <c r="TN132" s="221"/>
      <c r="TO132" s="221"/>
      <c r="TP132" s="221"/>
      <c r="TQ132" s="221"/>
      <c r="TR132" s="221"/>
      <c r="TS132" s="221"/>
      <c r="TT132" s="221"/>
      <c r="TU132" s="221"/>
      <c r="TV132" s="221"/>
      <c r="TW132" s="221"/>
      <c r="TX132" s="221"/>
      <c r="TY132" s="221"/>
      <c r="TZ132" s="221"/>
      <c r="UA132" s="221"/>
      <c r="UB132" s="221"/>
      <c r="UC132" s="221"/>
      <c r="UD132" s="221"/>
      <c r="UE132" s="221"/>
      <c r="UF132" s="221"/>
      <c r="UG132" s="221"/>
      <c r="UH132" s="221"/>
      <c r="UI132" s="221"/>
      <c r="UJ132" s="221"/>
      <c r="UK132" s="221"/>
      <c r="UL132" s="221"/>
      <c r="UM132" s="221"/>
      <c r="UN132" s="221"/>
      <c r="UO132" s="221"/>
      <c r="UP132" s="221"/>
      <c r="UQ132" s="221"/>
      <c r="UR132" s="221"/>
      <c r="US132" s="221"/>
      <c r="UT132" s="221"/>
      <c r="UU132" s="221"/>
      <c r="UV132" s="221"/>
      <c r="UW132" s="221"/>
      <c r="UX132" s="221"/>
      <c r="UY132" s="221"/>
      <c r="UZ132" s="221"/>
      <c r="VA132" s="221"/>
      <c r="VB132" s="221"/>
      <c r="VC132" s="221"/>
      <c r="VD132" s="221"/>
      <c r="VE132" s="221"/>
      <c r="VF132" s="221"/>
      <c r="VG132" s="221"/>
      <c r="VH132" s="221"/>
      <c r="VI132" s="221"/>
      <c r="VJ132" s="221"/>
      <c r="VK132" s="221"/>
      <c r="VL132" s="221"/>
      <c r="VM132" s="221"/>
      <c r="VN132" s="221"/>
      <c r="VO132" s="221"/>
      <c r="VP132" s="221"/>
      <c r="VQ132" s="221"/>
      <c r="VR132" s="221"/>
      <c r="VS132" s="221"/>
      <c r="VT132" s="221"/>
      <c r="VU132" s="221"/>
      <c r="VV132" s="221"/>
      <c r="VW132" s="221"/>
      <c r="VX132" s="221"/>
      <c r="VY132" s="221"/>
      <c r="VZ132" s="221"/>
      <c r="WA132" s="221"/>
      <c r="WB132" s="221"/>
      <c r="WC132" s="221"/>
      <c r="WD132" s="221"/>
      <c r="WE132" s="221"/>
      <c r="WF132" s="221"/>
      <c r="WG132" s="221"/>
      <c r="WH132" s="221"/>
      <c r="WI132" s="221"/>
      <c r="WJ132" s="221"/>
      <c r="WK132" s="221"/>
      <c r="WL132" s="221"/>
      <c r="WM132" s="221"/>
      <c r="WN132" s="221"/>
      <c r="WO132" s="221"/>
      <c r="WP132" s="221"/>
      <c r="WQ132" s="221"/>
      <c r="WR132" s="221"/>
      <c r="WS132" s="221"/>
      <c r="WT132" s="221"/>
      <c r="WU132" s="221"/>
      <c r="WV132" s="221"/>
      <c r="WW132" s="221"/>
      <c r="WX132" s="221"/>
      <c r="WY132" s="221"/>
      <c r="WZ132" s="221"/>
      <c r="XA132" s="221"/>
      <c r="XB132" s="221"/>
      <c r="XC132" s="221"/>
      <c r="XD132" s="221"/>
      <c r="XE132" s="221"/>
      <c r="XF132" s="221"/>
      <c r="XG132" s="221"/>
      <c r="XH132" s="221"/>
      <c r="XI132" s="221"/>
      <c r="XJ132" s="221"/>
      <c r="XK132" s="221"/>
      <c r="XL132" s="221"/>
      <c r="XM132" s="221"/>
      <c r="XN132" s="221"/>
      <c r="XO132" s="221"/>
      <c r="XP132" s="221"/>
      <c r="XQ132" s="221"/>
      <c r="XR132" s="221"/>
      <c r="XS132" s="221"/>
      <c r="XT132" s="221"/>
      <c r="XU132" s="221"/>
      <c r="XV132" s="221"/>
      <c r="XW132" s="221"/>
      <c r="XX132" s="221"/>
      <c r="XY132" s="221"/>
      <c r="XZ132" s="221"/>
      <c r="YA132" s="221"/>
      <c r="YB132" s="221"/>
      <c r="YC132" s="221"/>
      <c r="YD132" s="221"/>
      <c r="YE132" s="221"/>
      <c r="YF132" s="221"/>
      <c r="YG132" s="221"/>
      <c r="YH132" s="221"/>
      <c r="YI132" s="221"/>
      <c r="YJ132" s="221"/>
      <c r="YK132" s="221"/>
      <c r="YL132" s="221"/>
      <c r="YM132" s="221"/>
      <c r="YN132" s="221"/>
      <c r="YO132" s="221"/>
      <c r="YP132" s="221"/>
      <c r="YQ132" s="221"/>
      <c r="YR132" s="221"/>
      <c r="YS132" s="221"/>
      <c r="YT132" s="221"/>
      <c r="YU132" s="221"/>
      <c r="YV132" s="221"/>
      <c r="YW132" s="221"/>
      <c r="YX132" s="221"/>
      <c r="YY132" s="221"/>
      <c r="YZ132" s="221"/>
      <c r="ZA132" s="221"/>
      <c r="ZB132" s="221"/>
      <c r="ZC132" s="221"/>
      <c r="ZD132" s="221"/>
      <c r="ZE132" s="221"/>
      <c r="ZF132" s="221"/>
      <c r="ZG132" s="221"/>
      <c r="ZH132" s="221"/>
      <c r="ZI132" s="221"/>
      <c r="ZJ132" s="221"/>
      <c r="ZK132" s="221"/>
      <c r="ZL132" s="221"/>
      <c r="ZM132" s="221"/>
      <c r="ZN132" s="221"/>
      <c r="ZO132" s="221"/>
      <c r="ZP132" s="221"/>
      <c r="ZQ132" s="221"/>
      <c r="ZR132" s="221"/>
      <c r="ZS132" s="221"/>
      <c r="ZT132" s="221"/>
      <c r="ZU132" s="221"/>
      <c r="ZV132" s="221"/>
      <c r="ZW132" s="221"/>
      <c r="ZX132" s="221"/>
      <c r="ZY132" s="221"/>
      <c r="ZZ132" s="221"/>
      <c r="AAA132" s="221"/>
      <c r="AAB132" s="221"/>
      <c r="AAC132" s="221"/>
      <c r="AAD132" s="221"/>
      <c r="AAE132" s="221"/>
      <c r="AAF132" s="221"/>
      <c r="AAG132" s="221"/>
      <c r="AAH132" s="221"/>
      <c r="AAI132" s="221"/>
      <c r="AAJ132" s="221"/>
      <c r="AAK132" s="221"/>
      <c r="AAL132" s="221"/>
      <c r="AAM132" s="221"/>
      <c r="AAN132" s="221"/>
      <c r="AAO132" s="221"/>
      <c r="AAP132" s="221"/>
      <c r="AAQ132" s="221"/>
      <c r="AAR132" s="221"/>
      <c r="AAS132" s="221"/>
      <c r="AAT132" s="221"/>
      <c r="AAU132" s="221"/>
      <c r="AAV132" s="221"/>
      <c r="AAW132" s="221"/>
      <c r="AAX132" s="221"/>
      <c r="AAY132" s="221"/>
      <c r="AAZ132" s="221"/>
      <c r="ABA132" s="221"/>
      <c r="ABB132" s="221"/>
      <c r="ABC132" s="221"/>
      <c r="ABD132" s="221"/>
      <c r="ABE132" s="221"/>
      <c r="ABF132" s="221"/>
      <c r="ABG132" s="221"/>
      <c r="ABH132" s="221"/>
      <c r="ABI132" s="221"/>
      <c r="ABJ132" s="221"/>
      <c r="ABK132" s="221"/>
      <c r="ABL132" s="221"/>
      <c r="ABM132" s="221"/>
      <c r="ABN132" s="221"/>
      <c r="ABO132" s="221"/>
      <c r="ABP132" s="221"/>
      <c r="ABQ132" s="221"/>
      <c r="ABR132" s="221"/>
      <c r="ABS132" s="221"/>
      <c r="ABT132" s="221"/>
      <c r="ABU132" s="221"/>
      <c r="ABV132" s="221"/>
      <c r="ABW132" s="221"/>
      <c r="ABX132" s="221"/>
      <c r="ABY132" s="221"/>
      <c r="ABZ132" s="221"/>
      <c r="ACA132" s="221"/>
      <c r="ACB132" s="221"/>
      <c r="ACC132" s="221"/>
      <c r="ACD132" s="221"/>
      <c r="ACE132" s="221"/>
      <c r="ACF132" s="221"/>
      <c r="ACG132" s="221"/>
      <c r="ACH132" s="221"/>
      <c r="ACI132" s="221"/>
      <c r="ACJ132" s="221"/>
      <c r="ACK132" s="221"/>
      <c r="ACL132" s="221"/>
      <c r="ACM132" s="221"/>
      <c r="ACN132" s="221"/>
      <c r="ACO132" s="221"/>
      <c r="ACP132" s="221"/>
      <c r="ACQ132" s="221"/>
      <c r="ACR132" s="221"/>
      <c r="ACS132" s="221"/>
      <c r="ACT132" s="221"/>
      <c r="ACU132" s="221"/>
      <c r="ACV132" s="221"/>
      <c r="ACW132" s="221"/>
      <c r="ACX132" s="221"/>
      <c r="ACY132" s="221"/>
      <c r="ACZ132" s="221"/>
      <c r="ADA132" s="221"/>
      <c r="ADB132" s="221"/>
      <c r="ADC132" s="221"/>
      <c r="ADD132" s="221"/>
      <c r="ADE132" s="221"/>
      <c r="ADF132" s="221"/>
      <c r="ADG132" s="221"/>
      <c r="ADH132" s="221"/>
      <c r="ADI132" s="221"/>
      <c r="ADJ132" s="221"/>
      <c r="ADK132" s="221"/>
      <c r="ADL132" s="221"/>
      <c r="ADM132" s="221"/>
      <c r="ADN132" s="221"/>
      <c r="ADO132" s="221"/>
      <c r="ADP132" s="221"/>
      <c r="ADQ132" s="221"/>
      <c r="ADR132" s="221"/>
      <c r="ADS132" s="221"/>
      <c r="ADT132" s="221"/>
      <c r="ADU132" s="221"/>
      <c r="ADV132" s="221"/>
      <c r="ADW132" s="221"/>
      <c r="ADX132" s="221"/>
      <c r="ADY132" s="221"/>
      <c r="ADZ132" s="221"/>
      <c r="AEA132" s="221"/>
      <c r="AEB132" s="221"/>
      <c r="AEC132" s="221"/>
      <c r="AED132" s="221"/>
      <c r="AEE132" s="221"/>
      <c r="AEF132" s="221"/>
      <c r="AEG132" s="221"/>
      <c r="AEH132" s="221"/>
      <c r="AEI132" s="221"/>
      <c r="AEJ132" s="221"/>
      <c r="AEK132" s="221"/>
      <c r="AEL132" s="221"/>
      <c r="AEM132" s="221"/>
      <c r="AEN132" s="221"/>
      <c r="AEO132" s="221"/>
      <c r="AEP132" s="221"/>
      <c r="AEQ132" s="221"/>
      <c r="AER132" s="221"/>
      <c r="AES132" s="221"/>
      <c r="AET132" s="221"/>
      <c r="AEU132" s="221"/>
      <c r="AEV132" s="221"/>
      <c r="AEW132" s="221"/>
      <c r="AEX132" s="221"/>
      <c r="AEY132" s="221"/>
      <c r="AEZ132" s="221"/>
      <c r="AFA132" s="221"/>
      <c r="AFB132" s="221"/>
      <c r="AFC132" s="221"/>
      <c r="AFD132" s="221"/>
      <c r="AFE132" s="221"/>
      <c r="AFF132" s="221"/>
      <c r="AFG132" s="221"/>
      <c r="AFH132" s="221"/>
      <c r="AFI132" s="221"/>
      <c r="AFJ132" s="221"/>
      <c r="AFK132" s="221"/>
      <c r="AFL132" s="221"/>
      <c r="AFM132" s="221"/>
      <c r="AFN132" s="221"/>
      <c r="AFO132" s="221"/>
      <c r="AFP132" s="221"/>
      <c r="AFQ132" s="221"/>
      <c r="AFR132" s="221"/>
      <c r="AFS132" s="221"/>
      <c r="AFT132" s="221"/>
      <c r="AFU132" s="221"/>
      <c r="AFV132" s="221"/>
      <c r="AFW132" s="221"/>
      <c r="AFX132" s="221"/>
      <c r="AFY132" s="221"/>
      <c r="AFZ132" s="221"/>
      <c r="AGA132" s="221"/>
      <c r="AGB132" s="221"/>
      <c r="AGC132" s="221"/>
      <c r="AGD132" s="221"/>
      <c r="AGE132" s="221"/>
      <c r="AGF132" s="221"/>
      <c r="AGG132" s="221"/>
      <c r="AGH132" s="221"/>
      <c r="AGI132" s="221"/>
      <c r="AGJ132" s="221"/>
      <c r="AGK132" s="221"/>
      <c r="AGL132" s="221"/>
      <c r="AGM132" s="221"/>
      <c r="AGN132" s="221"/>
      <c r="AGO132" s="221"/>
      <c r="AGP132" s="221"/>
      <c r="AGQ132" s="221"/>
      <c r="AGR132" s="221"/>
      <c r="AGS132" s="221"/>
      <c r="AGT132" s="221"/>
      <c r="AGU132" s="221"/>
      <c r="AGV132" s="221"/>
      <c r="AGW132" s="221"/>
      <c r="AGX132" s="221"/>
      <c r="AGY132" s="221"/>
      <c r="AGZ132" s="221"/>
      <c r="AHA132" s="221"/>
      <c r="AHB132" s="221"/>
      <c r="AHC132" s="221"/>
      <c r="AHD132" s="221"/>
      <c r="AHE132" s="221"/>
      <c r="AHF132" s="221"/>
      <c r="AHG132" s="221"/>
      <c r="AHH132" s="221"/>
      <c r="AHI132" s="221"/>
      <c r="AHJ132" s="221"/>
      <c r="AHK132" s="221"/>
      <c r="AHL132" s="221"/>
      <c r="AHM132" s="221"/>
      <c r="AHN132" s="221"/>
      <c r="AHO132" s="221"/>
      <c r="AHP132" s="221"/>
      <c r="AHQ132" s="221"/>
      <c r="AHR132" s="221"/>
      <c r="AHS132" s="221"/>
      <c r="AHT132" s="221"/>
      <c r="AHU132" s="221"/>
      <c r="AHV132" s="221"/>
      <c r="AHW132" s="221"/>
      <c r="AHX132" s="221"/>
      <c r="AHY132" s="221"/>
      <c r="AHZ132" s="221"/>
      <c r="AIA132" s="221"/>
      <c r="AIB132" s="221"/>
      <c r="AIC132" s="221"/>
      <c r="AID132" s="221"/>
      <c r="AIE132" s="221"/>
      <c r="AIF132" s="221"/>
      <c r="AIG132" s="221"/>
      <c r="AIH132" s="221"/>
      <c r="AII132" s="221"/>
      <c r="AIJ132" s="221"/>
      <c r="AIK132" s="221"/>
      <c r="AIL132" s="221"/>
      <c r="AIM132" s="221"/>
      <c r="AIN132" s="221"/>
      <c r="AIO132" s="221"/>
      <c r="AIP132" s="221"/>
      <c r="AIQ132" s="221"/>
      <c r="AIR132" s="221"/>
      <c r="AIS132" s="221"/>
      <c r="AIT132" s="221"/>
      <c r="AIU132" s="221"/>
      <c r="AIV132" s="221"/>
      <c r="AIW132" s="221"/>
      <c r="AIX132" s="221"/>
      <c r="AIY132" s="221"/>
      <c r="AIZ132" s="221"/>
      <c r="AJA132" s="221"/>
      <c r="AJB132" s="221"/>
      <c r="AJC132" s="221"/>
      <c r="AJD132" s="221"/>
      <c r="AJE132" s="221"/>
      <c r="AJF132" s="221"/>
      <c r="AJG132" s="221"/>
      <c r="AJH132" s="221"/>
      <c r="AJI132" s="221"/>
      <c r="AJJ132" s="221"/>
      <c r="AJK132" s="221"/>
      <c r="AJL132" s="221"/>
      <c r="AJM132" s="221"/>
      <c r="AJN132" s="221"/>
      <c r="AJO132" s="221"/>
      <c r="AJP132" s="221"/>
      <c r="AJQ132" s="221"/>
      <c r="AJR132" s="221"/>
      <c r="AJS132" s="221"/>
      <c r="AJT132" s="221"/>
      <c r="AJU132" s="221"/>
      <c r="AJV132" s="221"/>
      <c r="AJW132" s="221"/>
      <c r="AJX132" s="221"/>
      <c r="AJY132" s="221"/>
      <c r="AJZ132" s="221"/>
      <c r="AKA132" s="221"/>
      <c r="AKB132" s="221"/>
      <c r="AKC132" s="221"/>
      <c r="AKD132" s="221"/>
      <c r="AKE132" s="221"/>
      <c r="AKF132" s="221"/>
      <c r="AKG132" s="221"/>
      <c r="AKH132" s="221"/>
      <c r="AKI132" s="221"/>
      <c r="AKJ132" s="221"/>
      <c r="AKK132" s="221"/>
      <c r="AKL132" s="221"/>
      <c r="AKM132" s="221"/>
      <c r="AKN132" s="221"/>
      <c r="AKO132" s="221"/>
      <c r="AKP132" s="221"/>
      <c r="AKQ132" s="221"/>
      <c r="AKR132" s="221"/>
      <c r="AKS132" s="221"/>
      <c r="AKT132" s="221"/>
      <c r="AKU132" s="221"/>
      <c r="AKV132" s="221"/>
      <c r="AKW132" s="221"/>
      <c r="AKX132" s="221"/>
      <c r="AKY132" s="221"/>
      <c r="AKZ132" s="221"/>
      <c r="ALA132" s="221"/>
      <c r="ALB132" s="221"/>
      <c r="ALC132" s="221"/>
      <c r="ALD132" s="221"/>
      <c r="ALE132" s="221"/>
      <c r="ALF132" s="221"/>
      <c r="ALG132" s="221"/>
      <c r="ALH132" s="221"/>
      <c r="ALI132" s="221"/>
      <c r="ALJ132" s="221"/>
      <c r="ALK132" s="221"/>
      <c r="ALL132" s="221"/>
      <c r="ALM132" s="221"/>
      <c r="ALN132" s="221"/>
      <c r="ALO132" s="221"/>
      <c r="ALP132" s="221"/>
      <c r="ALQ132" s="221"/>
      <c r="ALR132" s="221"/>
      <c r="ALS132" s="221"/>
      <c r="ALT132" s="221"/>
      <c r="ALU132" s="221"/>
      <c r="ALV132" s="221"/>
      <c r="ALW132" s="221"/>
      <c r="ALX132" s="221"/>
      <c r="ALY132" s="221"/>
      <c r="ALZ132" s="221"/>
      <c r="AMA132" s="221"/>
      <c r="AMB132" s="221"/>
      <c r="AMC132" s="221"/>
      <c r="AMD132" s="221"/>
      <c r="AME132" s="221"/>
      <c r="AMF132" s="221"/>
      <c r="AMG132" s="221"/>
      <c r="AMH132" s="221"/>
      <c r="AMI132" s="221"/>
      <c r="AMJ132" s="221"/>
      <c r="AMK132" s="221"/>
    </row>
    <row r="133" spans="1:1025" s="225" customFormat="1" x14ac:dyDescent="0.25">
      <c r="A133" s="221" t="s">
        <v>43</v>
      </c>
      <c r="B133" s="221" t="s">
        <v>52</v>
      </c>
      <c r="C133" s="241" t="str">
        <f>'common foods'!$D$20</f>
        <v>02015</v>
      </c>
      <c r="D133" s="227">
        <v>133.63</v>
      </c>
      <c r="E133" s="227">
        <v>0.2</v>
      </c>
      <c r="F133" s="227">
        <v>2.5999999999999999E-2</v>
      </c>
      <c r="G133" s="227">
        <v>6.8</v>
      </c>
      <c r="H133" s="227">
        <v>6.6</v>
      </c>
      <c r="I133" s="227">
        <v>2.8</v>
      </c>
      <c r="J133" s="227">
        <v>0.63</v>
      </c>
      <c r="K133" s="227">
        <v>41</v>
      </c>
      <c r="L133" s="221" t="s">
        <v>433</v>
      </c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  <c r="AA133" s="221"/>
      <c r="AB133" s="221"/>
      <c r="AC133" s="221"/>
      <c r="AD133" s="221"/>
      <c r="AE133" s="221"/>
      <c r="AF133" s="221"/>
      <c r="AG133" s="221"/>
      <c r="AH133" s="221"/>
      <c r="AI133" s="221"/>
      <c r="AJ133" s="221"/>
      <c r="AK133" s="221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1"/>
      <c r="BD133" s="221"/>
      <c r="BE133" s="221"/>
      <c r="BF133" s="221"/>
      <c r="BG133" s="221"/>
      <c r="BH133" s="221"/>
      <c r="BI133" s="221"/>
      <c r="BJ133" s="221"/>
      <c r="BK133" s="221"/>
      <c r="BL133" s="221"/>
      <c r="BM133" s="221"/>
      <c r="BN133" s="221"/>
      <c r="BO133" s="221"/>
      <c r="BP133" s="221"/>
      <c r="BQ133" s="221"/>
      <c r="BR133" s="221"/>
      <c r="BS133" s="221"/>
      <c r="BT133" s="221"/>
      <c r="BU133" s="221"/>
      <c r="BV133" s="221"/>
      <c r="BW133" s="221"/>
      <c r="BX133" s="221"/>
      <c r="BY133" s="221"/>
      <c r="BZ133" s="221"/>
      <c r="CA133" s="221"/>
      <c r="CB133" s="221"/>
      <c r="CC133" s="221"/>
      <c r="CD133" s="221"/>
      <c r="CE133" s="221"/>
      <c r="CF133" s="221"/>
      <c r="CG133" s="221"/>
      <c r="CH133" s="221"/>
      <c r="CI133" s="221"/>
      <c r="CJ133" s="221"/>
      <c r="CK133" s="221"/>
      <c r="CL133" s="221"/>
      <c r="CM133" s="221"/>
      <c r="CN133" s="221"/>
      <c r="CO133" s="221"/>
      <c r="CP133" s="221"/>
      <c r="CQ133" s="221"/>
      <c r="CR133" s="221"/>
      <c r="CS133" s="221"/>
      <c r="CT133" s="221"/>
      <c r="CU133" s="221"/>
      <c r="CV133" s="221"/>
      <c r="CW133" s="221"/>
      <c r="CX133" s="221"/>
      <c r="CY133" s="221"/>
      <c r="CZ133" s="221"/>
      <c r="DA133" s="221"/>
      <c r="DB133" s="221"/>
      <c r="DC133" s="221"/>
      <c r="DD133" s="221"/>
      <c r="DE133" s="221"/>
      <c r="DF133" s="221"/>
      <c r="DG133" s="221"/>
      <c r="DH133" s="221"/>
      <c r="DI133" s="221"/>
      <c r="DJ133" s="221"/>
      <c r="DK133" s="221"/>
      <c r="DL133" s="221"/>
      <c r="DM133" s="221"/>
      <c r="DN133" s="221"/>
      <c r="DO133" s="221"/>
      <c r="DP133" s="221"/>
      <c r="DQ133" s="221"/>
      <c r="DR133" s="221"/>
      <c r="DS133" s="221"/>
      <c r="DT133" s="221"/>
      <c r="DU133" s="221"/>
      <c r="DV133" s="221"/>
      <c r="DW133" s="221"/>
      <c r="DX133" s="221"/>
      <c r="DY133" s="221"/>
      <c r="DZ133" s="221"/>
      <c r="EA133" s="221"/>
      <c r="EB133" s="221"/>
      <c r="EC133" s="221"/>
      <c r="ED133" s="221"/>
      <c r="EE133" s="221"/>
      <c r="EF133" s="221"/>
      <c r="EG133" s="221"/>
      <c r="EH133" s="221"/>
      <c r="EI133" s="221"/>
      <c r="EJ133" s="221"/>
      <c r="EK133" s="221"/>
      <c r="EL133" s="221"/>
      <c r="EM133" s="221"/>
      <c r="EN133" s="221"/>
      <c r="EO133" s="221"/>
      <c r="EP133" s="221"/>
      <c r="EQ133" s="221"/>
      <c r="ER133" s="221"/>
      <c r="ES133" s="221"/>
      <c r="ET133" s="221"/>
      <c r="EU133" s="221"/>
      <c r="EV133" s="221"/>
      <c r="EW133" s="221"/>
      <c r="EX133" s="221"/>
      <c r="EY133" s="221"/>
      <c r="EZ133" s="221"/>
      <c r="FA133" s="221"/>
      <c r="FB133" s="221"/>
      <c r="FC133" s="221"/>
      <c r="FD133" s="221"/>
      <c r="FE133" s="221"/>
      <c r="FF133" s="221"/>
      <c r="FG133" s="221"/>
      <c r="FH133" s="221"/>
      <c r="FI133" s="221"/>
      <c r="FJ133" s="221"/>
      <c r="FK133" s="221"/>
      <c r="FL133" s="221"/>
      <c r="FM133" s="221"/>
      <c r="FN133" s="221"/>
      <c r="FO133" s="221"/>
      <c r="FP133" s="221"/>
      <c r="FQ133" s="221"/>
      <c r="FR133" s="221"/>
      <c r="FS133" s="221"/>
      <c r="FT133" s="221"/>
      <c r="FU133" s="221"/>
      <c r="FV133" s="221"/>
      <c r="FW133" s="221"/>
      <c r="FX133" s="221"/>
      <c r="FY133" s="221"/>
      <c r="FZ133" s="221"/>
      <c r="GA133" s="221"/>
      <c r="GB133" s="221"/>
      <c r="GC133" s="221"/>
      <c r="GD133" s="221"/>
      <c r="GE133" s="221"/>
      <c r="GF133" s="221"/>
      <c r="GG133" s="221"/>
      <c r="GH133" s="221"/>
      <c r="GI133" s="221"/>
      <c r="GJ133" s="221"/>
      <c r="GK133" s="221"/>
      <c r="GL133" s="221"/>
      <c r="GM133" s="221"/>
      <c r="GN133" s="221"/>
      <c r="GO133" s="221"/>
      <c r="GP133" s="221"/>
      <c r="GQ133" s="221"/>
      <c r="GR133" s="221"/>
      <c r="GS133" s="221"/>
      <c r="GT133" s="221"/>
      <c r="GU133" s="221"/>
      <c r="GV133" s="221"/>
      <c r="GW133" s="221"/>
      <c r="GX133" s="221"/>
      <c r="GY133" s="221"/>
      <c r="GZ133" s="221"/>
      <c r="HA133" s="221"/>
      <c r="HB133" s="221"/>
      <c r="HC133" s="221"/>
      <c r="HD133" s="221"/>
      <c r="HE133" s="221"/>
      <c r="HF133" s="221"/>
      <c r="HG133" s="221"/>
      <c r="HH133" s="221"/>
      <c r="HI133" s="221"/>
      <c r="HJ133" s="221"/>
      <c r="HK133" s="221"/>
      <c r="HL133" s="221"/>
      <c r="HM133" s="221"/>
      <c r="HN133" s="221"/>
      <c r="HO133" s="221"/>
      <c r="HP133" s="221"/>
      <c r="HQ133" s="221"/>
      <c r="HR133" s="221"/>
      <c r="HS133" s="221"/>
      <c r="HT133" s="221"/>
      <c r="HU133" s="221"/>
      <c r="HV133" s="221"/>
      <c r="HW133" s="221"/>
      <c r="HX133" s="221"/>
      <c r="HY133" s="221"/>
      <c r="HZ133" s="221"/>
      <c r="IA133" s="221"/>
      <c r="IB133" s="221"/>
      <c r="IC133" s="221"/>
      <c r="ID133" s="221"/>
      <c r="IE133" s="221"/>
      <c r="IF133" s="221"/>
      <c r="IG133" s="221"/>
      <c r="IH133" s="221"/>
      <c r="II133" s="221"/>
      <c r="IJ133" s="221"/>
      <c r="IK133" s="221"/>
      <c r="IL133" s="221"/>
      <c r="IM133" s="221"/>
      <c r="IN133" s="221"/>
      <c r="IO133" s="221"/>
      <c r="IP133" s="221"/>
      <c r="IQ133" s="221"/>
      <c r="IR133" s="221"/>
      <c r="IS133" s="221"/>
      <c r="IT133" s="221"/>
      <c r="IU133" s="221"/>
      <c r="IV133" s="221"/>
      <c r="IW133" s="221"/>
      <c r="IX133" s="221"/>
      <c r="IY133" s="221"/>
      <c r="IZ133" s="221"/>
      <c r="JA133" s="221"/>
      <c r="JB133" s="221"/>
      <c r="JC133" s="221"/>
      <c r="JD133" s="221"/>
      <c r="JE133" s="221"/>
      <c r="JF133" s="221"/>
      <c r="JG133" s="221"/>
      <c r="JH133" s="221"/>
      <c r="JI133" s="221"/>
      <c r="JJ133" s="221"/>
      <c r="JK133" s="221"/>
      <c r="JL133" s="221"/>
      <c r="JM133" s="221"/>
      <c r="JN133" s="221"/>
      <c r="JO133" s="221"/>
      <c r="JP133" s="221"/>
      <c r="JQ133" s="221"/>
      <c r="JR133" s="221"/>
      <c r="JS133" s="221"/>
      <c r="JT133" s="221"/>
      <c r="JU133" s="221"/>
      <c r="JV133" s="221"/>
      <c r="JW133" s="221"/>
      <c r="JX133" s="221"/>
      <c r="JY133" s="221"/>
      <c r="JZ133" s="221"/>
      <c r="KA133" s="221"/>
      <c r="KB133" s="221"/>
      <c r="KC133" s="221"/>
      <c r="KD133" s="221"/>
      <c r="KE133" s="221"/>
      <c r="KF133" s="221"/>
      <c r="KG133" s="221"/>
      <c r="KH133" s="221"/>
      <c r="KI133" s="221"/>
      <c r="KJ133" s="221"/>
      <c r="KK133" s="221"/>
      <c r="KL133" s="221"/>
      <c r="KM133" s="221"/>
      <c r="KN133" s="221"/>
      <c r="KO133" s="221"/>
      <c r="KP133" s="221"/>
      <c r="KQ133" s="221"/>
      <c r="KR133" s="221"/>
      <c r="KS133" s="221"/>
      <c r="KT133" s="221"/>
      <c r="KU133" s="221"/>
      <c r="KV133" s="221"/>
      <c r="KW133" s="221"/>
      <c r="KX133" s="221"/>
      <c r="KY133" s="221"/>
      <c r="KZ133" s="221"/>
      <c r="LA133" s="221"/>
      <c r="LB133" s="221"/>
      <c r="LC133" s="221"/>
      <c r="LD133" s="221"/>
      <c r="LE133" s="221"/>
      <c r="LF133" s="221"/>
      <c r="LG133" s="221"/>
      <c r="LH133" s="221"/>
      <c r="LI133" s="221"/>
      <c r="LJ133" s="221"/>
      <c r="LK133" s="221"/>
      <c r="LL133" s="221"/>
      <c r="LM133" s="221"/>
      <c r="LN133" s="221"/>
      <c r="LO133" s="221"/>
      <c r="LP133" s="221"/>
      <c r="LQ133" s="221"/>
      <c r="LR133" s="221"/>
      <c r="LS133" s="221"/>
      <c r="LT133" s="221"/>
      <c r="LU133" s="221"/>
      <c r="LV133" s="221"/>
      <c r="LW133" s="221"/>
      <c r="LX133" s="221"/>
      <c r="LY133" s="221"/>
      <c r="LZ133" s="221"/>
      <c r="MA133" s="221"/>
      <c r="MB133" s="221"/>
      <c r="MC133" s="221"/>
      <c r="MD133" s="221"/>
      <c r="ME133" s="221"/>
      <c r="MF133" s="221"/>
      <c r="MG133" s="221"/>
      <c r="MH133" s="221"/>
      <c r="MI133" s="221"/>
      <c r="MJ133" s="221"/>
      <c r="MK133" s="221"/>
      <c r="ML133" s="221"/>
      <c r="MM133" s="221"/>
      <c r="MN133" s="221"/>
      <c r="MO133" s="221"/>
      <c r="MP133" s="221"/>
      <c r="MQ133" s="221"/>
      <c r="MR133" s="221"/>
      <c r="MS133" s="221"/>
      <c r="MT133" s="221"/>
      <c r="MU133" s="221"/>
      <c r="MV133" s="221"/>
      <c r="MW133" s="221"/>
      <c r="MX133" s="221"/>
      <c r="MY133" s="221"/>
      <c r="MZ133" s="221"/>
      <c r="NA133" s="221"/>
      <c r="NB133" s="221"/>
      <c r="NC133" s="221"/>
      <c r="ND133" s="221"/>
      <c r="NE133" s="221"/>
      <c r="NF133" s="221"/>
      <c r="NG133" s="221"/>
      <c r="NH133" s="221"/>
      <c r="NI133" s="221"/>
      <c r="NJ133" s="221"/>
      <c r="NK133" s="221"/>
      <c r="NL133" s="221"/>
      <c r="NM133" s="221"/>
      <c r="NN133" s="221"/>
      <c r="NO133" s="221"/>
      <c r="NP133" s="221"/>
      <c r="NQ133" s="221"/>
      <c r="NR133" s="221"/>
      <c r="NS133" s="221"/>
      <c r="NT133" s="221"/>
      <c r="NU133" s="221"/>
      <c r="NV133" s="221"/>
      <c r="NW133" s="221"/>
      <c r="NX133" s="221"/>
      <c r="NY133" s="221"/>
      <c r="NZ133" s="221"/>
      <c r="OA133" s="221"/>
      <c r="OB133" s="221"/>
      <c r="OC133" s="221"/>
      <c r="OD133" s="221"/>
      <c r="OE133" s="221"/>
      <c r="OF133" s="221"/>
      <c r="OG133" s="221"/>
      <c r="OH133" s="221"/>
      <c r="OI133" s="221"/>
      <c r="OJ133" s="221"/>
      <c r="OK133" s="221"/>
      <c r="OL133" s="221"/>
      <c r="OM133" s="221"/>
      <c r="ON133" s="221"/>
      <c r="OO133" s="221"/>
      <c r="OP133" s="221"/>
      <c r="OQ133" s="221"/>
      <c r="OR133" s="221"/>
      <c r="OS133" s="221"/>
      <c r="OT133" s="221"/>
      <c r="OU133" s="221"/>
      <c r="OV133" s="221"/>
      <c r="OW133" s="221"/>
      <c r="OX133" s="221"/>
      <c r="OY133" s="221"/>
      <c r="OZ133" s="221"/>
      <c r="PA133" s="221"/>
      <c r="PB133" s="221"/>
      <c r="PC133" s="221"/>
      <c r="PD133" s="221"/>
      <c r="PE133" s="221"/>
      <c r="PF133" s="221"/>
      <c r="PG133" s="221"/>
      <c r="PH133" s="221"/>
      <c r="PI133" s="221"/>
      <c r="PJ133" s="221"/>
      <c r="PK133" s="221"/>
      <c r="PL133" s="221"/>
      <c r="PM133" s="221"/>
      <c r="PN133" s="221"/>
      <c r="PO133" s="221"/>
      <c r="PP133" s="221"/>
      <c r="PQ133" s="221"/>
      <c r="PR133" s="221"/>
      <c r="PS133" s="221"/>
      <c r="PT133" s="221"/>
      <c r="PU133" s="221"/>
      <c r="PV133" s="221"/>
      <c r="PW133" s="221"/>
      <c r="PX133" s="221"/>
      <c r="PY133" s="221"/>
      <c r="PZ133" s="221"/>
      <c r="QA133" s="221"/>
      <c r="QB133" s="221"/>
      <c r="QC133" s="221"/>
      <c r="QD133" s="221"/>
      <c r="QE133" s="221"/>
      <c r="QF133" s="221"/>
      <c r="QG133" s="221"/>
      <c r="QH133" s="221"/>
      <c r="QI133" s="221"/>
      <c r="QJ133" s="221"/>
      <c r="QK133" s="221"/>
      <c r="QL133" s="221"/>
      <c r="QM133" s="221"/>
      <c r="QN133" s="221"/>
      <c r="QO133" s="221"/>
      <c r="QP133" s="221"/>
      <c r="QQ133" s="221"/>
      <c r="QR133" s="221"/>
      <c r="QS133" s="221"/>
      <c r="QT133" s="221"/>
      <c r="QU133" s="221"/>
      <c r="QV133" s="221"/>
      <c r="QW133" s="221"/>
      <c r="QX133" s="221"/>
      <c r="QY133" s="221"/>
      <c r="QZ133" s="221"/>
      <c r="RA133" s="221"/>
      <c r="RB133" s="221"/>
      <c r="RC133" s="221"/>
      <c r="RD133" s="221"/>
      <c r="RE133" s="221"/>
      <c r="RF133" s="221"/>
      <c r="RG133" s="221"/>
      <c r="RH133" s="221"/>
      <c r="RI133" s="221"/>
      <c r="RJ133" s="221"/>
      <c r="RK133" s="221"/>
      <c r="RL133" s="221"/>
      <c r="RM133" s="221"/>
      <c r="RN133" s="221"/>
      <c r="RO133" s="221"/>
      <c r="RP133" s="221"/>
      <c r="RQ133" s="221"/>
      <c r="RR133" s="221"/>
      <c r="RS133" s="221"/>
      <c r="RT133" s="221"/>
      <c r="RU133" s="221"/>
      <c r="RV133" s="221"/>
      <c r="RW133" s="221"/>
      <c r="RX133" s="221"/>
      <c r="RY133" s="221"/>
      <c r="RZ133" s="221"/>
      <c r="SA133" s="221"/>
      <c r="SB133" s="221"/>
      <c r="SC133" s="221"/>
      <c r="SD133" s="221"/>
      <c r="SE133" s="221"/>
      <c r="SF133" s="221"/>
      <c r="SG133" s="221"/>
      <c r="SH133" s="221"/>
      <c r="SI133" s="221"/>
      <c r="SJ133" s="221"/>
      <c r="SK133" s="221"/>
      <c r="SL133" s="221"/>
      <c r="SM133" s="221"/>
      <c r="SN133" s="221"/>
      <c r="SO133" s="221"/>
      <c r="SP133" s="221"/>
      <c r="SQ133" s="221"/>
      <c r="SR133" s="221"/>
      <c r="SS133" s="221"/>
      <c r="ST133" s="221"/>
      <c r="SU133" s="221"/>
      <c r="SV133" s="221"/>
      <c r="SW133" s="221"/>
      <c r="SX133" s="221"/>
      <c r="SY133" s="221"/>
      <c r="SZ133" s="221"/>
      <c r="TA133" s="221"/>
      <c r="TB133" s="221"/>
      <c r="TC133" s="221"/>
      <c r="TD133" s="221"/>
      <c r="TE133" s="221"/>
      <c r="TF133" s="221"/>
      <c r="TG133" s="221"/>
      <c r="TH133" s="221"/>
      <c r="TI133" s="221"/>
      <c r="TJ133" s="221"/>
      <c r="TK133" s="221"/>
      <c r="TL133" s="221"/>
      <c r="TM133" s="221"/>
      <c r="TN133" s="221"/>
      <c r="TO133" s="221"/>
      <c r="TP133" s="221"/>
      <c r="TQ133" s="221"/>
      <c r="TR133" s="221"/>
      <c r="TS133" s="221"/>
      <c r="TT133" s="221"/>
      <c r="TU133" s="221"/>
      <c r="TV133" s="221"/>
      <c r="TW133" s="221"/>
      <c r="TX133" s="221"/>
      <c r="TY133" s="221"/>
      <c r="TZ133" s="221"/>
      <c r="UA133" s="221"/>
      <c r="UB133" s="221"/>
      <c r="UC133" s="221"/>
      <c r="UD133" s="221"/>
      <c r="UE133" s="221"/>
      <c r="UF133" s="221"/>
      <c r="UG133" s="221"/>
      <c r="UH133" s="221"/>
      <c r="UI133" s="221"/>
      <c r="UJ133" s="221"/>
      <c r="UK133" s="221"/>
      <c r="UL133" s="221"/>
      <c r="UM133" s="221"/>
      <c r="UN133" s="221"/>
      <c r="UO133" s="221"/>
      <c r="UP133" s="221"/>
      <c r="UQ133" s="221"/>
      <c r="UR133" s="221"/>
      <c r="US133" s="221"/>
      <c r="UT133" s="221"/>
      <c r="UU133" s="221"/>
      <c r="UV133" s="221"/>
      <c r="UW133" s="221"/>
      <c r="UX133" s="221"/>
      <c r="UY133" s="221"/>
      <c r="UZ133" s="221"/>
      <c r="VA133" s="221"/>
      <c r="VB133" s="221"/>
      <c r="VC133" s="221"/>
      <c r="VD133" s="221"/>
      <c r="VE133" s="221"/>
      <c r="VF133" s="221"/>
      <c r="VG133" s="221"/>
      <c r="VH133" s="221"/>
      <c r="VI133" s="221"/>
      <c r="VJ133" s="221"/>
      <c r="VK133" s="221"/>
      <c r="VL133" s="221"/>
      <c r="VM133" s="221"/>
      <c r="VN133" s="221"/>
      <c r="VO133" s="221"/>
      <c r="VP133" s="221"/>
      <c r="VQ133" s="221"/>
      <c r="VR133" s="221"/>
      <c r="VS133" s="221"/>
      <c r="VT133" s="221"/>
      <c r="VU133" s="221"/>
      <c r="VV133" s="221"/>
      <c r="VW133" s="221"/>
      <c r="VX133" s="221"/>
      <c r="VY133" s="221"/>
      <c r="VZ133" s="221"/>
      <c r="WA133" s="221"/>
      <c r="WB133" s="221"/>
      <c r="WC133" s="221"/>
      <c r="WD133" s="221"/>
      <c r="WE133" s="221"/>
      <c r="WF133" s="221"/>
      <c r="WG133" s="221"/>
      <c r="WH133" s="221"/>
      <c r="WI133" s="221"/>
      <c r="WJ133" s="221"/>
      <c r="WK133" s="221"/>
      <c r="WL133" s="221"/>
      <c r="WM133" s="221"/>
      <c r="WN133" s="221"/>
      <c r="WO133" s="221"/>
      <c r="WP133" s="221"/>
      <c r="WQ133" s="221"/>
      <c r="WR133" s="221"/>
      <c r="WS133" s="221"/>
      <c r="WT133" s="221"/>
      <c r="WU133" s="221"/>
      <c r="WV133" s="221"/>
      <c r="WW133" s="221"/>
      <c r="WX133" s="221"/>
      <c r="WY133" s="221"/>
      <c r="WZ133" s="221"/>
      <c r="XA133" s="221"/>
      <c r="XB133" s="221"/>
      <c r="XC133" s="221"/>
      <c r="XD133" s="221"/>
      <c r="XE133" s="221"/>
      <c r="XF133" s="221"/>
      <c r="XG133" s="221"/>
      <c r="XH133" s="221"/>
      <c r="XI133" s="221"/>
      <c r="XJ133" s="221"/>
      <c r="XK133" s="221"/>
      <c r="XL133" s="221"/>
      <c r="XM133" s="221"/>
      <c r="XN133" s="221"/>
      <c r="XO133" s="221"/>
      <c r="XP133" s="221"/>
      <c r="XQ133" s="221"/>
      <c r="XR133" s="221"/>
      <c r="XS133" s="221"/>
      <c r="XT133" s="221"/>
      <c r="XU133" s="221"/>
      <c r="XV133" s="221"/>
      <c r="XW133" s="221"/>
      <c r="XX133" s="221"/>
      <c r="XY133" s="221"/>
      <c r="XZ133" s="221"/>
      <c r="YA133" s="221"/>
      <c r="YB133" s="221"/>
      <c r="YC133" s="221"/>
      <c r="YD133" s="221"/>
      <c r="YE133" s="221"/>
      <c r="YF133" s="221"/>
      <c r="YG133" s="221"/>
      <c r="YH133" s="221"/>
      <c r="YI133" s="221"/>
      <c r="YJ133" s="221"/>
      <c r="YK133" s="221"/>
      <c r="YL133" s="221"/>
      <c r="YM133" s="221"/>
      <c r="YN133" s="221"/>
      <c r="YO133" s="221"/>
      <c r="YP133" s="221"/>
      <c r="YQ133" s="221"/>
      <c r="YR133" s="221"/>
      <c r="YS133" s="221"/>
      <c r="YT133" s="221"/>
      <c r="YU133" s="221"/>
      <c r="YV133" s="221"/>
      <c r="YW133" s="221"/>
      <c r="YX133" s="221"/>
      <c r="YY133" s="221"/>
      <c r="YZ133" s="221"/>
      <c r="ZA133" s="221"/>
      <c r="ZB133" s="221"/>
      <c r="ZC133" s="221"/>
      <c r="ZD133" s="221"/>
      <c r="ZE133" s="221"/>
      <c r="ZF133" s="221"/>
      <c r="ZG133" s="221"/>
      <c r="ZH133" s="221"/>
      <c r="ZI133" s="221"/>
      <c r="ZJ133" s="221"/>
      <c r="ZK133" s="221"/>
      <c r="ZL133" s="221"/>
      <c r="ZM133" s="221"/>
      <c r="ZN133" s="221"/>
      <c r="ZO133" s="221"/>
      <c r="ZP133" s="221"/>
      <c r="ZQ133" s="221"/>
      <c r="ZR133" s="221"/>
      <c r="ZS133" s="221"/>
      <c r="ZT133" s="221"/>
      <c r="ZU133" s="221"/>
      <c r="ZV133" s="221"/>
      <c r="ZW133" s="221"/>
      <c r="ZX133" s="221"/>
      <c r="ZY133" s="221"/>
      <c r="ZZ133" s="221"/>
      <c r="AAA133" s="221"/>
      <c r="AAB133" s="221"/>
      <c r="AAC133" s="221"/>
      <c r="AAD133" s="221"/>
      <c r="AAE133" s="221"/>
      <c r="AAF133" s="221"/>
      <c r="AAG133" s="221"/>
      <c r="AAH133" s="221"/>
      <c r="AAI133" s="221"/>
      <c r="AAJ133" s="221"/>
      <c r="AAK133" s="221"/>
      <c r="AAL133" s="221"/>
      <c r="AAM133" s="221"/>
      <c r="AAN133" s="221"/>
      <c r="AAO133" s="221"/>
      <c r="AAP133" s="221"/>
      <c r="AAQ133" s="221"/>
      <c r="AAR133" s="221"/>
      <c r="AAS133" s="221"/>
      <c r="AAT133" s="221"/>
      <c r="AAU133" s="221"/>
      <c r="AAV133" s="221"/>
      <c r="AAW133" s="221"/>
      <c r="AAX133" s="221"/>
      <c r="AAY133" s="221"/>
      <c r="AAZ133" s="221"/>
      <c r="ABA133" s="221"/>
      <c r="ABB133" s="221"/>
      <c r="ABC133" s="221"/>
      <c r="ABD133" s="221"/>
      <c r="ABE133" s="221"/>
      <c r="ABF133" s="221"/>
      <c r="ABG133" s="221"/>
      <c r="ABH133" s="221"/>
      <c r="ABI133" s="221"/>
      <c r="ABJ133" s="221"/>
      <c r="ABK133" s="221"/>
      <c r="ABL133" s="221"/>
      <c r="ABM133" s="221"/>
      <c r="ABN133" s="221"/>
      <c r="ABO133" s="221"/>
      <c r="ABP133" s="221"/>
      <c r="ABQ133" s="221"/>
      <c r="ABR133" s="221"/>
      <c r="ABS133" s="221"/>
      <c r="ABT133" s="221"/>
      <c r="ABU133" s="221"/>
      <c r="ABV133" s="221"/>
      <c r="ABW133" s="221"/>
      <c r="ABX133" s="221"/>
      <c r="ABY133" s="221"/>
      <c r="ABZ133" s="221"/>
      <c r="ACA133" s="221"/>
      <c r="ACB133" s="221"/>
      <c r="ACC133" s="221"/>
      <c r="ACD133" s="221"/>
      <c r="ACE133" s="221"/>
      <c r="ACF133" s="221"/>
      <c r="ACG133" s="221"/>
      <c r="ACH133" s="221"/>
      <c r="ACI133" s="221"/>
      <c r="ACJ133" s="221"/>
      <c r="ACK133" s="221"/>
      <c r="ACL133" s="221"/>
      <c r="ACM133" s="221"/>
      <c r="ACN133" s="221"/>
      <c r="ACO133" s="221"/>
      <c r="ACP133" s="221"/>
      <c r="ACQ133" s="221"/>
      <c r="ACR133" s="221"/>
      <c r="ACS133" s="221"/>
      <c r="ACT133" s="221"/>
      <c r="ACU133" s="221"/>
      <c r="ACV133" s="221"/>
      <c r="ACW133" s="221"/>
      <c r="ACX133" s="221"/>
      <c r="ACY133" s="221"/>
      <c r="ACZ133" s="221"/>
      <c r="ADA133" s="221"/>
      <c r="ADB133" s="221"/>
      <c r="ADC133" s="221"/>
      <c r="ADD133" s="221"/>
      <c r="ADE133" s="221"/>
      <c r="ADF133" s="221"/>
      <c r="ADG133" s="221"/>
      <c r="ADH133" s="221"/>
      <c r="ADI133" s="221"/>
      <c r="ADJ133" s="221"/>
      <c r="ADK133" s="221"/>
      <c r="ADL133" s="221"/>
      <c r="ADM133" s="221"/>
      <c r="ADN133" s="221"/>
      <c r="ADO133" s="221"/>
      <c r="ADP133" s="221"/>
      <c r="ADQ133" s="221"/>
      <c r="ADR133" s="221"/>
      <c r="ADS133" s="221"/>
      <c r="ADT133" s="221"/>
      <c r="ADU133" s="221"/>
      <c r="ADV133" s="221"/>
      <c r="ADW133" s="221"/>
      <c r="ADX133" s="221"/>
      <c r="ADY133" s="221"/>
      <c r="ADZ133" s="221"/>
      <c r="AEA133" s="221"/>
      <c r="AEB133" s="221"/>
      <c r="AEC133" s="221"/>
      <c r="AED133" s="221"/>
      <c r="AEE133" s="221"/>
      <c r="AEF133" s="221"/>
      <c r="AEG133" s="221"/>
      <c r="AEH133" s="221"/>
      <c r="AEI133" s="221"/>
      <c r="AEJ133" s="221"/>
      <c r="AEK133" s="221"/>
      <c r="AEL133" s="221"/>
      <c r="AEM133" s="221"/>
      <c r="AEN133" s="221"/>
      <c r="AEO133" s="221"/>
      <c r="AEP133" s="221"/>
      <c r="AEQ133" s="221"/>
      <c r="AER133" s="221"/>
      <c r="AES133" s="221"/>
      <c r="AET133" s="221"/>
      <c r="AEU133" s="221"/>
      <c r="AEV133" s="221"/>
      <c r="AEW133" s="221"/>
      <c r="AEX133" s="221"/>
      <c r="AEY133" s="221"/>
      <c r="AEZ133" s="221"/>
      <c r="AFA133" s="221"/>
      <c r="AFB133" s="221"/>
      <c r="AFC133" s="221"/>
      <c r="AFD133" s="221"/>
      <c r="AFE133" s="221"/>
      <c r="AFF133" s="221"/>
      <c r="AFG133" s="221"/>
      <c r="AFH133" s="221"/>
      <c r="AFI133" s="221"/>
      <c r="AFJ133" s="221"/>
      <c r="AFK133" s="221"/>
      <c r="AFL133" s="221"/>
      <c r="AFM133" s="221"/>
      <c r="AFN133" s="221"/>
      <c r="AFO133" s="221"/>
      <c r="AFP133" s="221"/>
      <c r="AFQ133" s="221"/>
      <c r="AFR133" s="221"/>
      <c r="AFS133" s="221"/>
      <c r="AFT133" s="221"/>
      <c r="AFU133" s="221"/>
      <c r="AFV133" s="221"/>
      <c r="AFW133" s="221"/>
      <c r="AFX133" s="221"/>
      <c r="AFY133" s="221"/>
      <c r="AFZ133" s="221"/>
      <c r="AGA133" s="221"/>
      <c r="AGB133" s="221"/>
      <c r="AGC133" s="221"/>
      <c r="AGD133" s="221"/>
      <c r="AGE133" s="221"/>
      <c r="AGF133" s="221"/>
      <c r="AGG133" s="221"/>
      <c r="AGH133" s="221"/>
      <c r="AGI133" s="221"/>
      <c r="AGJ133" s="221"/>
      <c r="AGK133" s="221"/>
      <c r="AGL133" s="221"/>
      <c r="AGM133" s="221"/>
      <c r="AGN133" s="221"/>
      <c r="AGO133" s="221"/>
      <c r="AGP133" s="221"/>
      <c r="AGQ133" s="221"/>
      <c r="AGR133" s="221"/>
      <c r="AGS133" s="221"/>
      <c r="AGT133" s="221"/>
      <c r="AGU133" s="221"/>
      <c r="AGV133" s="221"/>
      <c r="AGW133" s="221"/>
      <c r="AGX133" s="221"/>
      <c r="AGY133" s="221"/>
      <c r="AGZ133" s="221"/>
      <c r="AHA133" s="221"/>
      <c r="AHB133" s="221"/>
      <c r="AHC133" s="221"/>
      <c r="AHD133" s="221"/>
      <c r="AHE133" s="221"/>
      <c r="AHF133" s="221"/>
      <c r="AHG133" s="221"/>
      <c r="AHH133" s="221"/>
      <c r="AHI133" s="221"/>
      <c r="AHJ133" s="221"/>
      <c r="AHK133" s="221"/>
      <c r="AHL133" s="221"/>
      <c r="AHM133" s="221"/>
      <c r="AHN133" s="221"/>
      <c r="AHO133" s="221"/>
      <c r="AHP133" s="221"/>
      <c r="AHQ133" s="221"/>
      <c r="AHR133" s="221"/>
      <c r="AHS133" s="221"/>
      <c r="AHT133" s="221"/>
      <c r="AHU133" s="221"/>
      <c r="AHV133" s="221"/>
      <c r="AHW133" s="221"/>
      <c r="AHX133" s="221"/>
      <c r="AHY133" s="221"/>
      <c r="AHZ133" s="221"/>
      <c r="AIA133" s="221"/>
      <c r="AIB133" s="221"/>
      <c r="AIC133" s="221"/>
      <c r="AID133" s="221"/>
      <c r="AIE133" s="221"/>
      <c r="AIF133" s="221"/>
      <c r="AIG133" s="221"/>
      <c r="AIH133" s="221"/>
      <c r="AII133" s="221"/>
      <c r="AIJ133" s="221"/>
      <c r="AIK133" s="221"/>
      <c r="AIL133" s="221"/>
      <c r="AIM133" s="221"/>
      <c r="AIN133" s="221"/>
      <c r="AIO133" s="221"/>
      <c r="AIP133" s="221"/>
      <c r="AIQ133" s="221"/>
      <c r="AIR133" s="221"/>
      <c r="AIS133" s="221"/>
      <c r="AIT133" s="221"/>
      <c r="AIU133" s="221"/>
      <c r="AIV133" s="221"/>
      <c r="AIW133" s="221"/>
      <c r="AIX133" s="221"/>
      <c r="AIY133" s="221"/>
      <c r="AIZ133" s="221"/>
      <c r="AJA133" s="221"/>
      <c r="AJB133" s="221"/>
      <c r="AJC133" s="221"/>
      <c r="AJD133" s="221"/>
      <c r="AJE133" s="221"/>
      <c r="AJF133" s="221"/>
      <c r="AJG133" s="221"/>
      <c r="AJH133" s="221"/>
      <c r="AJI133" s="221"/>
      <c r="AJJ133" s="221"/>
      <c r="AJK133" s="221"/>
      <c r="AJL133" s="221"/>
      <c r="AJM133" s="221"/>
      <c r="AJN133" s="221"/>
      <c r="AJO133" s="221"/>
      <c r="AJP133" s="221"/>
      <c r="AJQ133" s="221"/>
      <c r="AJR133" s="221"/>
      <c r="AJS133" s="221"/>
      <c r="AJT133" s="221"/>
      <c r="AJU133" s="221"/>
      <c r="AJV133" s="221"/>
      <c r="AJW133" s="221"/>
      <c r="AJX133" s="221"/>
      <c r="AJY133" s="221"/>
      <c r="AJZ133" s="221"/>
      <c r="AKA133" s="221"/>
      <c r="AKB133" s="221"/>
      <c r="AKC133" s="221"/>
      <c r="AKD133" s="221"/>
      <c r="AKE133" s="221"/>
      <c r="AKF133" s="221"/>
      <c r="AKG133" s="221"/>
      <c r="AKH133" s="221"/>
      <c r="AKI133" s="221"/>
      <c r="AKJ133" s="221"/>
      <c r="AKK133" s="221"/>
      <c r="AKL133" s="221"/>
      <c r="AKM133" s="221"/>
      <c r="AKN133" s="221"/>
      <c r="AKO133" s="221"/>
      <c r="AKP133" s="221"/>
      <c r="AKQ133" s="221"/>
      <c r="AKR133" s="221"/>
      <c r="AKS133" s="221"/>
      <c r="AKT133" s="221"/>
      <c r="AKU133" s="221"/>
      <c r="AKV133" s="221"/>
      <c r="AKW133" s="221"/>
      <c r="AKX133" s="221"/>
      <c r="AKY133" s="221"/>
      <c r="AKZ133" s="221"/>
      <c r="ALA133" s="221"/>
      <c r="ALB133" s="221"/>
      <c r="ALC133" s="221"/>
      <c r="ALD133" s="221"/>
      <c r="ALE133" s="221"/>
      <c r="ALF133" s="221"/>
      <c r="ALG133" s="221"/>
      <c r="ALH133" s="221"/>
      <c r="ALI133" s="221"/>
      <c r="ALJ133" s="221"/>
      <c r="ALK133" s="221"/>
      <c r="ALL133" s="221"/>
      <c r="ALM133" s="221"/>
      <c r="ALN133" s="221"/>
      <c r="ALO133" s="221"/>
      <c r="ALP133" s="221"/>
      <c r="ALQ133" s="221"/>
      <c r="ALR133" s="221"/>
      <c r="ALS133" s="221"/>
      <c r="ALT133" s="221"/>
      <c r="ALU133" s="221"/>
      <c r="ALV133" s="221"/>
      <c r="ALW133" s="221"/>
      <c r="ALX133" s="221"/>
      <c r="ALY133" s="221"/>
      <c r="ALZ133" s="221"/>
      <c r="AMA133" s="221"/>
      <c r="AMB133" s="221"/>
      <c r="AMC133" s="221"/>
      <c r="AMD133" s="221"/>
      <c r="AME133" s="221"/>
      <c r="AMF133" s="221"/>
      <c r="AMG133" s="221"/>
      <c r="AMH133" s="221"/>
      <c r="AMI133" s="221"/>
      <c r="AMJ133" s="221"/>
      <c r="AMK133" s="221"/>
    </row>
    <row r="134" spans="1:1025" s="225" customFormat="1" x14ac:dyDescent="0.25">
      <c r="A134" s="234" t="s">
        <v>43</v>
      </c>
      <c r="B134" s="234" t="s">
        <v>100</v>
      </c>
      <c r="C134" s="243" t="str">
        <f>'common foods'!$D$44</f>
        <v>02047</v>
      </c>
      <c r="D134" s="235">
        <v>109</v>
      </c>
      <c r="E134" s="235">
        <v>0.4</v>
      </c>
      <c r="F134" s="235">
        <v>0.1</v>
      </c>
      <c r="G134" s="235">
        <v>2.8</v>
      </c>
      <c r="H134" s="235">
        <v>2.6</v>
      </c>
      <c r="I134" s="235">
        <v>2.8</v>
      </c>
      <c r="J134" s="235">
        <v>1.4</v>
      </c>
      <c r="K134" s="235">
        <f>23/1000</f>
        <v>2.3E-2</v>
      </c>
      <c r="L134" s="222" t="s">
        <v>433</v>
      </c>
      <c r="M134" s="222" t="s">
        <v>462</v>
      </c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221"/>
      <c r="BI134" s="221"/>
      <c r="BJ134" s="221"/>
      <c r="BK134" s="221"/>
      <c r="BL134" s="221"/>
      <c r="BM134" s="221"/>
      <c r="BN134" s="221"/>
      <c r="BO134" s="221"/>
      <c r="BP134" s="221"/>
      <c r="BQ134" s="221"/>
      <c r="BR134" s="221"/>
      <c r="BS134" s="221"/>
      <c r="BT134" s="221"/>
      <c r="BU134" s="221"/>
      <c r="BV134" s="221"/>
      <c r="BW134" s="221"/>
      <c r="BX134" s="221"/>
      <c r="BY134" s="221"/>
      <c r="BZ134" s="221"/>
      <c r="CA134" s="221"/>
      <c r="CB134" s="221"/>
      <c r="CC134" s="221"/>
      <c r="CD134" s="221"/>
      <c r="CE134" s="221"/>
      <c r="CF134" s="221"/>
      <c r="CG134" s="221"/>
      <c r="CH134" s="221"/>
      <c r="CI134" s="221"/>
      <c r="CJ134" s="221"/>
      <c r="CK134" s="221"/>
      <c r="CL134" s="221"/>
      <c r="CM134" s="221"/>
      <c r="CN134" s="221"/>
      <c r="CO134" s="221"/>
      <c r="CP134" s="221"/>
      <c r="CQ134" s="221"/>
      <c r="CR134" s="221"/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1"/>
      <c r="DL134" s="221"/>
      <c r="DM134" s="221"/>
      <c r="DN134" s="221"/>
      <c r="DO134" s="221"/>
      <c r="DP134" s="221"/>
      <c r="DQ134" s="221"/>
      <c r="DR134" s="221"/>
      <c r="DS134" s="221"/>
      <c r="DT134" s="221"/>
      <c r="DU134" s="221"/>
      <c r="DV134" s="221"/>
      <c r="DW134" s="221"/>
      <c r="DX134" s="221"/>
      <c r="DY134" s="221"/>
      <c r="DZ134" s="221"/>
      <c r="EA134" s="221"/>
      <c r="EB134" s="221"/>
      <c r="EC134" s="221"/>
      <c r="ED134" s="221"/>
      <c r="EE134" s="221"/>
      <c r="EF134" s="221"/>
      <c r="EG134" s="221"/>
      <c r="EH134" s="221"/>
      <c r="EI134" s="221"/>
      <c r="EJ134" s="221"/>
      <c r="EK134" s="221"/>
      <c r="EL134" s="221"/>
      <c r="EM134" s="221"/>
      <c r="EN134" s="221"/>
      <c r="EO134" s="221"/>
      <c r="EP134" s="221"/>
      <c r="EQ134" s="221"/>
      <c r="ER134" s="221"/>
      <c r="ES134" s="221"/>
      <c r="ET134" s="221"/>
      <c r="EU134" s="221"/>
      <c r="EV134" s="221"/>
      <c r="EW134" s="221"/>
      <c r="EX134" s="221"/>
      <c r="EY134" s="221"/>
      <c r="EZ134" s="221"/>
      <c r="FA134" s="221"/>
      <c r="FB134" s="221"/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  <c r="FW134" s="221"/>
      <c r="FX134" s="221"/>
      <c r="FY134" s="221"/>
      <c r="FZ134" s="221"/>
      <c r="GA134" s="221"/>
      <c r="GB134" s="221"/>
      <c r="GC134" s="221"/>
      <c r="GD134" s="221"/>
      <c r="GE134" s="221"/>
      <c r="GF134" s="221"/>
      <c r="GG134" s="221"/>
      <c r="GH134" s="221"/>
      <c r="GI134" s="221"/>
      <c r="GJ134" s="221"/>
      <c r="GK134" s="221"/>
      <c r="GL134" s="221"/>
      <c r="GM134" s="221"/>
      <c r="GN134" s="221"/>
      <c r="GO134" s="221"/>
      <c r="GP134" s="221"/>
      <c r="GQ134" s="221"/>
      <c r="GR134" s="221"/>
      <c r="GS134" s="221"/>
      <c r="GT134" s="221"/>
      <c r="GU134" s="221"/>
      <c r="GV134" s="221"/>
      <c r="GW134" s="221"/>
      <c r="GX134" s="221"/>
      <c r="GY134" s="221"/>
      <c r="GZ134" s="221"/>
      <c r="HA134" s="221"/>
      <c r="HB134" s="221"/>
      <c r="HC134" s="221"/>
      <c r="HD134" s="221"/>
      <c r="HE134" s="221"/>
      <c r="HF134" s="221"/>
      <c r="HG134" s="221"/>
      <c r="HH134" s="221"/>
      <c r="HI134" s="221"/>
      <c r="HJ134" s="221"/>
      <c r="HK134" s="221"/>
      <c r="HL134" s="221"/>
      <c r="HM134" s="221"/>
      <c r="HN134" s="221"/>
      <c r="HO134" s="221"/>
      <c r="HP134" s="221"/>
      <c r="HQ134" s="221"/>
      <c r="HR134" s="221"/>
      <c r="HS134" s="221"/>
      <c r="HT134" s="221"/>
      <c r="HU134" s="221"/>
      <c r="HV134" s="221"/>
      <c r="HW134" s="221"/>
      <c r="HX134" s="221"/>
      <c r="HY134" s="221"/>
      <c r="HZ134" s="221"/>
      <c r="IA134" s="221"/>
      <c r="IB134" s="221"/>
      <c r="IC134" s="221"/>
      <c r="ID134" s="221"/>
      <c r="IE134" s="221"/>
      <c r="IF134" s="221"/>
      <c r="IG134" s="221"/>
      <c r="IH134" s="221"/>
      <c r="II134" s="221"/>
      <c r="IJ134" s="221"/>
      <c r="IK134" s="221"/>
      <c r="IL134" s="221"/>
      <c r="IM134" s="221"/>
      <c r="IN134" s="221"/>
      <c r="IO134" s="221"/>
      <c r="IP134" s="221"/>
      <c r="IQ134" s="221"/>
      <c r="IR134" s="221"/>
      <c r="IS134" s="221"/>
      <c r="IT134" s="221"/>
      <c r="IU134" s="221"/>
      <c r="IV134" s="221"/>
      <c r="IW134" s="221"/>
      <c r="IX134" s="221"/>
      <c r="IY134" s="221"/>
      <c r="IZ134" s="221"/>
      <c r="JA134" s="221"/>
      <c r="JB134" s="221"/>
      <c r="JC134" s="221"/>
      <c r="JD134" s="221"/>
      <c r="JE134" s="221"/>
      <c r="JF134" s="221"/>
      <c r="JG134" s="221"/>
      <c r="JH134" s="221"/>
      <c r="JI134" s="221"/>
      <c r="JJ134" s="221"/>
      <c r="JK134" s="221"/>
      <c r="JL134" s="221"/>
      <c r="JM134" s="221"/>
      <c r="JN134" s="221"/>
      <c r="JO134" s="221"/>
      <c r="JP134" s="221"/>
      <c r="JQ134" s="221"/>
      <c r="JR134" s="221"/>
      <c r="JS134" s="221"/>
      <c r="JT134" s="221"/>
      <c r="JU134" s="221"/>
      <c r="JV134" s="221"/>
      <c r="JW134" s="221"/>
      <c r="JX134" s="221"/>
      <c r="JY134" s="221"/>
      <c r="JZ134" s="221"/>
      <c r="KA134" s="221"/>
      <c r="KB134" s="221"/>
      <c r="KC134" s="221"/>
      <c r="KD134" s="221"/>
      <c r="KE134" s="221"/>
      <c r="KF134" s="221"/>
      <c r="KG134" s="221"/>
      <c r="KH134" s="221"/>
      <c r="KI134" s="221"/>
      <c r="KJ134" s="221"/>
      <c r="KK134" s="221"/>
      <c r="KL134" s="221"/>
      <c r="KM134" s="221"/>
      <c r="KN134" s="221"/>
      <c r="KO134" s="221"/>
      <c r="KP134" s="221"/>
      <c r="KQ134" s="221"/>
      <c r="KR134" s="221"/>
      <c r="KS134" s="221"/>
      <c r="KT134" s="221"/>
      <c r="KU134" s="221"/>
      <c r="KV134" s="221"/>
      <c r="KW134" s="221"/>
      <c r="KX134" s="221"/>
      <c r="KY134" s="221"/>
      <c r="KZ134" s="221"/>
      <c r="LA134" s="221"/>
      <c r="LB134" s="221"/>
      <c r="LC134" s="221"/>
      <c r="LD134" s="221"/>
      <c r="LE134" s="221"/>
      <c r="LF134" s="221"/>
      <c r="LG134" s="221"/>
      <c r="LH134" s="221"/>
      <c r="LI134" s="221"/>
      <c r="LJ134" s="221"/>
      <c r="LK134" s="221"/>
      <c r="LL134" s="221"/>
      <c r="LM134" s="221"/>
      <c r="LN134" s="221"/>
      <c r="LO134" s="221"/>
      <c r="LP134" s="221"/>
      <c r="LQ134" s="221"/>
      <c r="LR134" s="221"/>
      <c r="LS134" s="221"/>
      <c r="LT134" s="221"/>
      <c r="LU134" s="221"/>
      <c r="LV134" s="221"/>
      <c r="LW134" s="221"/>
      <c r="LX134" s="221"/>
      <c r="LY134" s="221"/>
      <c r="LZ134" s="221"/>
      <c r="MA134" s="221"/>
      <c r="MB134" s="221"/>
      <c r="MC134" s="221"/>
      <c r="MD134" s="221"/>
      <c r="ME134" s="221"/>
      <c r="MF134" s="221"/>
      <c r="MG134" s="221"/>
      <c r="MH134" s="221"/>
      <c r="MI134" s="221"/>
      <c r="MJ134" s="221"/>
      <c r="MK134" s="221"/>
      <c r="ML134" s="221"/>
      <c r="MM134" s="221"/>
      <c r="MN134" s="221"/>
      <c r="MO134" s="221"/>
      <c r="MP134" s="221"/>
      <c r="MQ134" s="221"/>
      <c r="MR134" s="221"/>
      <c r="MS134" s="221"/>
      <c r="MT134" s="221"/>
      <c r="MU134" s="221"/>
      <c r="MV134" s="221"/>
      <c r="MW134" s="221"/>
      <c r="MX134" s="221"/>
      <c r="MY134" s="221"/>
      <c r="MZ134" s="221"/>
      <c r="NA134" s="221"/>
      <c r="NB134" s="221"/>
      <c r="NC134" s="221"/>
      <c r="ND134" s="221"/>
      <c r="NE134" s="221"/>
      <c r="NF134" s="221"/>
      <c r="NG134" s="221"/>
      <c r="NH134" s="221"/>
      <c r="NI134" s="221"/>
      <c r="NJ134" s="221"/>
      <c r="NK134" s="221"/>
      <c r="NL134" s="221"/>
      <c r="NM134" s="221"/>
      <c r="NN134" s="221"/>
      <c r="NO134" s="221"/>
      <c r="NP134" s="221"/>
      <c r="NQ134" s="221"/>
      <c r="NR134" s="221"/>
      <c r="NS134" s="221"/>
      <c r="NT134" s="221"/>
      <c r="NU134" s="221"/>
      <c r="NV134" s="221"/>
      <c r="NW134" s="221"/>
      <c r="NX134" s="221"/>
      <c r="NY134" s="221"/>
      <c r="NZ134" s="221"/>
      <c r="OA134" s="221"/>
      <c r="OB134" s="221"/>
      <c r="OC134" s="221"/>
      <c r="OD134" s="221"/>
      <c r="OE134" s="221"/>
      <c r="OF134" s="221"/>
      <c r="OG134" s="221"/>
      <c r="OH134" s="221"/>
      <c r="OI134" s="221"/>
      <c r="OJ134" s="221"/>
      <c r="OK134" s="221"/>
      <c r="OL134" s="221"/>
      <c r="OM134" s="221"/>
      <c r="ON134" s="221"/>
      <c r="OO134" s="221"/>
      <c r="OP134" s="221"/>
      <c r="OQ134" s="221"/>
      <c r="OR134" s="221"/>
      <c r="OS134" s="221"/>
      <c r="OT134" s="221"/>
      <c r="OU134" s="221"/>
      <c r="OV134" s="221"/>
      <c r="OW134" s="221"/>
      <c r="OX134" s="221"/>
      <c r="OY134" s="221"/>
      <c r="OZ134" s="221"/>
      <c r="PA134" s="221"/>
      <c r="PB134" s="221"/>
      <c r="PC134" s="221"/>
      <c r="PD134" s="221"/>
      <c r="PE134" s="221"/>
      <c r="PF134" s="221"/>
      <c r="PG134" s="221"/>
      <c r="PH134" s="221"/>
      <c r="PI134" s="221"/>
      <c r="PJ134" s="221"/>
      <c r="PK134" s="221"/>
      <c r="PL134" s="221"/>
      <c r="PM134" s="221"/>
      <c r="PN134" s="221"/>
      <c r="PO134" s="221"/>
      <c r="PP134" s="221"/>
      <c r="PQ134" s="221"/>
      <c r="PR134" s="221"/>
      <c r="PS134" s="221"/>
      <c r="PT134" s="221"/>
      <c r="PU134" s="221"/>
      <c r="PV134" s="221"/>
      <c r="PW134" s="221"/>
      <c r="PX134" s="221"/>
      <c r="PY134" s="221"/>
      <c r="PZ134" s="221"/>
      <c r="QA134" s="221"/>
      <c r="QB134" s="221"/>
      <c r="QC134" s="221"/>
      <c r="QD134" s="221"/>
      <c r="QE134" s="221"/>
      <c r="QF134" s="221"/>
      <c r="QG134" s="221"/>
      <c r="QH134" s="221"/>
      <c r="QI134" s="221"/>
      <c r="QJ134" s="221"/>
      <c r="QK134" s="221"/>
      <c r="QL134" s="221"/>
      <c r="QM134" s="221"/>
      <c r="QN134" s="221"/>
      <c r="QO134" s="221"/>
      <c r="QP134" s="221"/>
      <c r="QQ134" s="221"/>
      <c r="QR134" s="221"/>
      <c r="QS134" s="221"/>
      <c r="QT134" s="221"/>
      <c r="QU134" s="221"/>
      <c r="QV134" s="221"/>
      <c r="QW134" s="221"/>
      <c r="QX134" s="221"/>
      <c r="QY134" s="221"/>
      <c r="QZ134" s="221"/>
      <c r="RA134" s="221"/>
      <c r="RB134" s="221"/>
      <c r="RC134" s="221"/>
      <c r="RD134" s="221"/>
      <c r="RE134" s="221"/>
      <c r="RF134" s="221"/>
      <c r="RG134" s="221"/>
      <c r="RH134" s="221"/>
      <c r="RI134" s="221"/>
      <c r="RJ134" s="221"/>
      <c r="RK134" s="221"/>
      <c r="RL134" s="221"/>
      <c r="RM134" s="221"/>
      <c r="RN134" s="221"/>
      <c r="RO134" s="221"/>
      <c r="RP134" s="221"/>
      <c r="RQ134" s="221"/>
      <c r="RR134" s="221"/>
      <c r="RS134" s="221"/>
      <c r="RT134" s="221"/>
      <c r="RU134" s="221"/>
      <c r="RV134" s="221"/>
      <c r="RW134" s="221"/>
      <c r="RX134" s="221"/>
      <c r="RY134" s="221"/>
      <c r="RZ134" s="221"/>
      <c r="SA134" s="221"/>
      <c r="SB134" s="221"/>
      <c r="SC134" s="221"/>
      <c r="SD134" s="221"/>
      <c r="SE134" s="221"/>
      <c r="SF134" s="221"/>
      <c r="SG134" s="221"/>
      <c r="SH134" s="221"/>
      <c r="SI134" s="221"/>
      <c r="SJ134" s="221"/>
      <c r="SK134" s="221"/>
      <c r="SL134" s="221"/>
      <c r="SM134" s="221"/>
      <c r="SN134" s="221"/>
      <c r="SO134" s="221"/>
      <c r="SP134" s="221"/>
      <c r="SQ134" s="221"/>
      <c r="SR134" s="221"/>
      <c r="SS134" s="221"/>
      <c r="ST134" s="221"/>
      <c r="SU134" s="221"/>
      <c r="SV134" s="221"/>
      <c r="SW134" s="221"/>
      <c r="SX134" s="221"/>
      <c r="SY134" s="221"/>
      <c r="SZ134" s="221"/>
      <c r="TA134" s="221"/>
      <c r="TB134" s="221"/>
      <c r="TC134" s="221"/>
      <c r="TD134" s="221"/>
      <c r="TE134" s="221"/>
      <c r="TF134" s="221"/>
      <c r="TG134" s="221"/>
      <c r="TH134" s="221"/>
      <c r="TI134" s="221"/>
      <c r="TJ134" s="221"/>
      <c r="TK134" s="221"/>
      <c r="TL134" s="221"/>
      <c r="TM134" s="221"/>
      <c r="TN134" s="221"/>
      <c r="TO134" s="221"/>
      <c r="TP134" s="221"/>
      <c r="TQ134" s="221"/>
      <c r="TR134" s="221"/>
      <c r="TS134" s="221"/>
      <c r="TT134" s="221"/>
      <c r="TU134" s="221"/>
      <c r="TV134" s="221"/>
      <c r="TW134" s="221"/>
      <c r="TX134" s="221"/>
      <c r="TY134" s="221"/>
      <c r="TZ134" s="221"/>
      <c r="UA134" s="221"/>
      <c r="UB134" s="221"/>
      <c r="UC134" s="221"/>
      <c r="UD134" s="221"/>
      <c r="UE134" s="221"/>
      <c r="UF134" s="221"/>
      <c r="UG134" s="221"/>
      <c r="UH134" s="221"/>
      <c r="UI134" s="221"/>
      <c r="UJ134" s="221"/>
      <c r="UK134" s="221"/>
      <c r="UL134" s="221"/>
      <c r="UM134" s="221"/>
      <c r="UN134" s="221"/>
      <c r="UO134" s="221"/>
      <c r="UP134" s="221"/>
      <c r="UQ134" s="221"/>
      <c r="UR134" s="221"/>
      <c r="US134" s="221"/>
      <c r="UT134" s="221"/>
      <c r="UU134" s="221"/>
      <c r="UV134" s="221"/>
      <c r="UW134" s="221"/>
      <c r="UX134" s="221"/>
      <c r="UY134" s="221"/>
      <c r="UZ134" s="221"/>
      <c r="VA134" s="221"/>
      <c r="VB134" s="221"/>
      <c r="VC134" s="221"/>
      <c r="VD134" s="221"/>
      <c r="VE134" s="221"/>
      <c r="VF134" s="221"/>
      <c r="VG134" s="221"/>
      <c r="VH134" s="221"/>
      <c r="VI134" s="221"/>
      <c r="VJ134" s="221"/>
      <c r="VK134" s="221"/>
      <c r="VL134" s="221"/>
      <c r="VM134" s="221"/>
      <c r="VN134" s="221"/>
      <c r="VO134" s="221"/>
      <c r="VP134" s="221"/>
      <c r="VQ134" s="221"/>
      <c r="VR134" s="221"/>
      <c r="VS134" s="221"/>
      <c r="VT134" s="221"/>
      <c r="VU134" s="221"/>
      <c r="VV134" s="221"/>
      <c r="VW134" s="221"/>
      <c r="VX134" s="221"/>
      <c r="VY134" s="221"/>
      <c r="VZ134" s="221"/>
      <c r="WA134" s="221"/>
      <c r="WB134" s="221"/>
      <c r="WC134" s="221"/>
      <c r="WD134" s="221"/>
      <c r="WE134" s="221"/>
      <c r="WF134" s="221"/>
      <c r="WG134" s="221"/>
      <c r="WH134" s="221"/>
      <c r="WI134" s="221"/>
      <c r="WJ134" s="221"/>
      <c r="WK134" s="221"/>
      <c r="WL134" s="221"/>
      <c r="WM134" s="221"/>
      <c r="WN134" s="221"/>
      <c r="WO134" s="221"/>
      <c r="WP134" s="221"/>
      <c r="WQ134" s="221"/>
      <c r="WR134" s="221"/>
      <c r="WS134" s="221"/>
      <c r="WT134" s="221"/>
      <c r="WU134" s="221"/>
      <c r="WV134" s="221"/>
      <c r="WW134" s="221"/>
      <c r="WX134" s="221"/>
      <c r="WY134" s="221"/>
      <c r="WZ134" s="221"/>
      <c r="XA134" s="221"/>
      <c r="XB134" s="221"/>
      <c r="XC134" s="221"/>
      <c r="XD134" s="221"/>
      <c r="XE134" s="221"/>
      <c r="XF134" s="221"/>
      <c r="XG134" s="221"/>
      <c r="XH134" s="221"/>
      <c r="XI134" s="221"/>
      <c r="XJ134" s="221"/>
      <c r="XK134" s="221"/>
      <c r="XL134" s="221"/>
      <c r="XM134" s="221"/>
      <c r="XN134" s="221"/>
      <c r="XO134" s="221"/>
      <c r="XP134" s="221"/>
      <c r="XQ134" s="221"/>
      <c r="XR134" s="221"/>
      <c r="XS134" s="221"/>
      <c r="XT134" s="221"/>
      <c r="XU134" s="221"/>
      <c r="XV134" s="221"/>
      <c r="XW134" s="221"/>
      <c r="XX134" s="221"/>
      <c r="XY134" s="221"/>
      <c r="XZ134" s="221"/>
      <c r="YA134" s="221"/>
      <c r="YB134" s="221"/>
      <c r="YC134" s="221"/>
      <c r="YD134" s="221"/>
      <c r="YE134" s="221"/>
      <c r="YF134" s="221"/>
      <c r="YG134" s="221"/>
      <c r="YH134" s="221"/>
      <c r="YI134" s="221"/>
      <c r="YJ134" s="221"/>
      <c r="YK134" s="221"/>
      <c r="YL134" s="221"/>
      <c r="YM134" s="221"/>
      <c r="YN134" s="221"/>
      <c r="YO134" s="221"/>
      <c r="YP134" s="221"/>
      <c r="YQ134" s="221"/>
      <c r="YR134" s="221"/>
      <c r="YS134" s="221"/>
      <c r="YT134" s="221"/>
      <c r="YU134" s="221"/>
      <c r="YV134" s="221"/>
      <c r="YW134" s="221"/>
      <c r="YX134" s="221"/>
      <c r="YY134" s="221"/>
      <c r="YZ134" s="221"/>
      <c r="ZA134" s="221"/>
      <c r="ZB134" s="221"/>
      <c r="ZC134" s="221"/>
      <c r="ZD134" s="221"/>
      <c r="ZE134" s="221"/>
      <c r="ZF134" s="221"/>
      <c r="ZG134" s="221"/>
      <c r="ZH134" s="221"/>
      <c r="ZI134" s="221"/>
      <c r="ZJ134" s="221"/>
      <c r="ZK134" s="221"/>
      <c r="ZL134" s="221"/>
      <c r="ZM134" s="221"/>
      <c r="ZN134" s="221"/>
      <c r="ZO134" s="221"/>
      <c r="ZP134" s="221"/>
      <c r="ZQ134" s="221"/>
      <c r="ZR134" s="221"/>
      <c r="ZS134" s="221"/>
      <c r="ZT134" s="221"/>
      <c r="ZU134" s="221"/>
      <c r="ZV134" s="221"/>
      <c r="ZW134" s="221"/>
      <c r="ZX134" s="221"/>
      <c r="ZY134" s="221"/>
      <c r="ZZ134" s="221"/>
      <c r="AAA134" s="221"/>
      <c r="AAB134" s="221"/>
      <c r="AAC134" s="221"/>
      <c r="AAD134" s="221"/>
      <c r="AAE134" s="221"/>
      <c r="AAF134" s="221"/>
      <c r="AAG134" s="221"/>
      <c r="AAH134" s="221"/>
      <c r="AAI134" s="221"/>
      <c r="AAJ134" s="221"/>
      <c r="AAK134" s="221"/>
      <c r="AAL134" s="221"/>
      <c r="AAM134" s="221"/>
      <c r="AAN134" s="221"/>
      <c r="AAO134" s="221"/>
      <c r="AAP134" s="221"/>
      <c r="AAQ134" s="221"/>
      <c r="AAR134" s="221"/>
      <c r="AAS134" s="221"/>
      <c r="AAT134" s="221"/>
      <c r="AAU134" s="221"/>
      <c r="AAV134" s="221"/>
      <c r="AAW134" s="221"/>
      <c r="AAX134" s="221"/>
      <c r="AAY134" s="221"/>
      <c r="AAZ134" s="221"/>
      <c r="ABA134" s="221"/>
      <c r="ABB134" s="221"/>
      <c r="ABC134" s="221"/>
      <c r="ABD134" s="221"/>
      <c r="ABE134" s="221"/>
      <c r="ABF134" s="221"/>
      <c r="ABG134" s="221"/>
      <c r="ABH134" s="221"/>
      <c r="ABI134" s="221"/>
      <c r="ABJ134" s="221"/>
      <c r="ABK134" s="221"/>
      <c r="ABL134" s="221"/>
      <c r="ABM134" s="221"/>
      <c r="ABN134" s="221"/>
      <c r="ABO134" s="221"/>
      <c r="ABP134" s="221"/>
      <c r="ABQ134" s="221"/>
      <c r="ABR134" s="221"/>
      <c r="ABS134" s="221"/>
      <c r="ABT134" s="221"/>
      <c r="ABU134" s="221"/>
      <c r="ABV134" s="221"/>
      <c r="ABW134" s="221"/>
      <c r="ABX134" s="221"/>
      <c r="ABY134" s="221"/>
      <c r="ABZ134" s="221"/>
      <c r="ACA134" s="221"/>
      <c r="ACB134" s="221"/>
      <c r="ACC134" s="221"/>
      <c r="ACD134" s="221"/>
      <c r="ACE134" s="221"/>
      <c r="ACF134" s="221"/>
      <c r="ACG134" s="221"/>
      <c r="ACH134" s="221"/>
      <c r="ACI134" s="221"/>
      <c r="ACJ134" s="221"/>
      <c r="ACK134" s="221"/>
      <c r="ACL134" s="221"/>
      <c r="ACM134" s="221"/>
      <c r="ACN134" s="221"/>
      <c r="ACO134" s="221"/>
      <c r="ACP134" s="221"/>
      <c r="ACQ134" s="221"/>
      <c r="ACR134" s="221"/>
      <c r="ACS134" s="221"/>
      <c r="ACT134" s="221"/>
      <c r="ACU134" s="221"/>
      <c r="ACV134" s="221"/>
      <c r="ACW134" s="221"/>
      <c r="ACX134" s="221"/>
      <c r="ACY134" s="221"/>
      <c r="ACZ134" s="221"/>
      <c r="ADA134" s="221"/>
      <c r="ADB134" s="221"/>
      <c r="ADC134" s="221"/>
      <c r="ADD134" s="221"/>
      <c r="ADE134" s="221"/>
      <c r="ADF134" s="221"/>
      <c r="ADG134" s="221"/>
      <c r="ADH134" s="221"/>
      <c r="ADI134" s="221"/>
      <c r="ADJ134" s="221"/>
      <c r="ADK134" s="221"/>
      <c r="ADL134" s="221"/>
      <c r="ADM134" s="221"/>
      <c r="ADN134" s="221"/>
      <c r="ADO134" s="221"/>
      <c r="ADP134" s="221"/>
      <c r="ADQ134" s="221"/>
      <c r="ADR134" s="221"/>
      <c r="ADS134" s="221"/>
      <c r="ADT134" s="221"/>
      <c r="ADU134" s="221"/>
      <c r="ADV134" s="221"/>
      <c r="ADW134" s="221"/>
      <c r="ADX134" s="221"/>
      <c r="ADY134" s="221"/>
      <c r="ADZ134" s="221"/>
      <c r="AEA134" s="221"/>
      <c r="AEB134" s="221"/>
      <c r="AEC134" s="221"/>
      <c r="AED134" s="221"/>
      <c r="AEE134" s="221"/>
      <c r="AEF134" s="221"/>
      <c r="AEG134" s="221"/>
      <c r="AEH134" s="221"/>
      <c r="AEI134" s="221"/>
      <c r="AEJ134" s="221"/>
      <c r="AEK134" s="221"/>
      <c r="AEL134" s="221"/>
      <c r="AEM134" s="221"/>
      <c r="AEN134" s="221"/>
      <c r="AEO134" s="221"/>
      <c r="AEP134" s="221"/>
      <c r="AEQ134" s="221"/>
      <c r="AER134" s="221"/>
      <c r="AES134" s="221"/>
      <c r="AET134" s="221"/>
      <c r="AEU134" s="221"/>
      <c r="AEV134" s="221"/>
      <c r="AEW134" s="221"/>
      <c r="AEX134" s="221"/>
      <c r="AEY134" s="221"/>
      <c r="AEZ134" s="221"/>
      <c r="AFA134" s="221"/>
      <c r="AFB134" s="221"/>
      <c r="AFC134" s="221"/>
      <c r="AFD134" s="221"/>
      <c r="AFE134" s="221"/>
      <c r="AFF134" s="221"/>
      <c r="AFG134" s="221"/>
      <c r="AFH134" s="221"/>
      <c r="AFI134" s="221"/>
      <c r="AFJ134" s="221"/>
      <c r="AFK134" s="221"/>
      <c r="AFL134" s="221"/>
      <c r="AFM134" s="221"/>
      <c r="AFN134" s="221"/>
      <c r="AFO134" s="221"/>
      <c r="AFP134" s="221"/>
      <c r="AFQ134" s="221"/>
      <c r="AFR134" s="221"/>
      <c r="AFS134" s="221"/>
      <c r="AFT134" s="221"/>
      <c r="AFU134" s="221"/>
      <c r="AFV134" s="221"/>
      <c r="AFW134" s="221"/>
      <c r="AFX134" s="221"/>
      <c r="AFY134" s="221"/>
      <c r="AFZ134" s="221"/>
      <c r="AGA134" s="221"/>
      <c r="AGB134" s="221"/>
      <c r="AGC134" s="221"/>
      <c r="AGD134" s="221"/>
      <c r="AGE134" s="221"/>
      <c r="AGF134" s="221"/>
      <c r="AGG134" s="221"/>
      <c r="AGH134" s="221"/>
      <c r="AGI134" s="221"/>
      <c r="AGJ134" s="221"/>
      <c r="AGK134" s="221"/>
      <c r="AGL134" s="221"/>
      <c r="AGM134" s="221"/>
      <c r="AGN134" s="221"/>
      <c r="AGO134" s="221"/>
      <c r="AGP134" s="221"/>
      <c r="AGQ134" s="221"/>
      <c r="AGR134" s="221"/>
      <c r="AGS134" s="221"/>
      <c r="AGT134" s="221"/>
      <c r="AGU134" s="221"/>
      <c r="AGV134" s="221"/>
      <c r="AGW134" s="221"/>
      <c r="AGX134" s="221"/>
      <c r="AGY134" s="221"/>
      <c r="AGZ134" s="221"/>
      <c r="AHA134" s="221"/>
      <c r="AHB134" s="221"/>
      <c r="AHC134" s="221"/>
      <c r="AHD134" s="221"/>
      <c r="AHE134" s="221"/>
      <c r="AHF134" s="221"/>
      <c r="AHG134" s="221"/>
      <c r="AHH134" s="221"/>
      <c r="AHI134" s="221"/>
      <c r="AHJ134" s="221"/>
      <c r="AHK134" s="221"/>
      <c r="AHL134" s="221"/>
      <c r="AHM134" s="221"/>
      <c r="AHN134" s="221"/>
      <c r="AHO134" s="221"/>
      <c r="AHP134" s="221"/>
      <c r="AHQ134" s="221"/>
      <c r="AHR134" s="221"/>
      <c r="AHS134" s="221"/>
      <c r="AHT134" s="221"/>
      <c r="AHU134" s="221"/>
      <c r="AHV134" s="221"/>
      <c r="AHW134" s="221"/>
      <c r="AHX134" s="221"/>
      <c r="AHY134" s="221"/>
      <c r="AHZ134" s="221"/>
      <c r="AIA134" s="221"/>
      <c r="AIB134" s="221"/>
      <c r="AIC134" s="221"/>
      <c r="AID134" s="221"/>
      <c r="AIE134" s="221"/>
      <c r="AIF134" s="221"/>
      <c r="AIG134" s="221"/>
      <c r="AIH134" s="221"/>
      <c r="AII134" s="221"/>
      <c r="AIJ134" s="221"/>
      <c r="AIK134" s="221"/>
      <c r="AIL134" s="221"/>
      <c r="AIM134" s="221"/>
      <c r="AIN134" s="221"/>
      <c r="AIO134" s="221"/>
      <c r="AIP134" s="221"/>
      <c r="AIQ134" s="221"/>
      <c r="AIR134" s="221"/>
      <c r="AIS134" s="221"/>
      <c r="AIT134" s="221"/>
      <c r="AIU134" s="221"/>
      <c r="AIV134" s="221"/>
      <c r="AIW134" s="221"/>
      <c r="AIX134" s="221"/>
      <c r="AIY134" s="221"/>
      <c r="AIZ134" s="221"/>
      <c r="AJA134" s="221"/>
      <c r="AJB134" s="221"/>
      <c r="AJC134" s="221"/>
      <c r="AJD134" s="221"/>
      <c r="AJE134" s="221"/>
      <c r="AJF134" s="221"/>
      <c r="AJG134" s="221"/>
      <c r="AJH134" s="221"/>
      <c r="AJI134" s="221"/>
      <c r="AJJ134" s="221"/>
      <c r="AJK134" s="221"/>
      <c r="AJL134" s="221"/>
      <c r="AJM134" s="221"/>
      <c r="AJN134" s="221"/>
      <c r="AJO134" s="221"/>
      <c r="AJP134" s="221"/>
      <c r="AJQ134" s="221"/>
      <c r="AJR134" s="221"/>
      <c r="AJS134" s="221"/>
      <c r="AJT134" s="221"/>
      <c r="AJU134" s="221"/>
      <c r="AJV134" s="221"/>
      <c r="AJW134" s="221"/>
      <c r="AJX134" s="221"/>
      <c r="AJY134" s="221"/>
      <c r="AJZ134" s="221"/>
      <c r="AKA134" s="221"/>
      <c r="AKB134" s="221"/>
      <c r="AKC134" s="221"/>
      <c r="AKD134" s="221"/>
      <c r="AKE134" s="221"/>
      <c r="AKF134" s="221"/>
      <c r="AKG134" s="221"/>
      <c r="AKH134" s="221"/>
      <c r="AKI134" s="221"/>
      <c r="AKJ134" s="221"/>
      <c r="AKK134" s="221"/>
      <c r="AKL134" s="221"/>
      <c r="AKM134" s="221"/>
      <c r="AKN134" s="221"/>
      <c r="AKO134" s="221"/>
      <c r="AKP134" s="221"/>
      <c r="AKQ134" s="221"/>
      <c r="AKR134" s="221"/>
      <c r="AKS134" s="221"/>
      <c r="AKT134" s="221"/>
      <c r="AKU134" s="221"/>
      <c r="AKV134" s="221"/>
      <c r="AKW134" s="221"/>
      <c r="AKX134" s="221"/>
      <c r="AKY134" s="221"/>
      <c r="AKZ134" s="221"/>
      <c r="ALA134" s="221"/>
      <c r="ALB134" s="221"/>
      <c r="ALC134" s="221"/>
      <c r="ALD134" s="221"/>
      <c r="ALE134" s="221"/>
      <c r="ALF134" s="221"/>
      <c r="ALG134" s="221"/>
      <c r="ALH134" s="221"/>
      <c r="ALI134" s="221"/>
      <c r="ALJ134" s="221"/>
      <c r="ALK134" s="221"/>
      <c r="ALL134" s="221"/>
      <c r="ALM134" s="221"/>
      <c r="ALN134" s="221"/>
      <c r="ALO134" s="221"/>
      <c r="ALP134" s="221"/>
      <c r="ALQ134" s="221"/>
      <c r="ALR134" s="221"/>
      <c r="ALS134" s="221"/>
      <c r="ALT134" s="221"/>
      <c r="ALU134" s="221"/>
      <c r="ALV134" s="221"/>
      <c r="ALW134" s="221"/>
      <c r="ALX134" s="221"/>
      <c r="ALY134" s="221"/>
      <c r="ALZ134" s="221"/>
      <c r="AMA134" s="221"/>
      <c r="AMB134" s="221"/>
      <c r="AMC134" s="221"/>
      <c r="AMD134" s="221"/>
      <c r="AME134" s="221"/>
      <c r="AMF134" s="221"/>
      <c r="AMG134" s="221"/>
      <c r="AMH134" s="221"/>
      <c r="AMI134" s="221"/>
      <c r="AMJ134" s="221"/>
      <c r="AMK134" s="221"/>
    </row>
    <row r="135" spans="1:1025" s="228" customFormat="1" x14ac:dyDescent="0.25">
      <c r="A135" s="221" t="s">
        <v>43</v>
      </c>
      <c r="B135" s="221" t="s">
        <v>72</v>
      </c>
      <c r="C135" s="241" t="str">
        <f>'common foods'!$D$30</f>
        <v>02029</v>
      </c>
      <c r="D135" s="227">
        <v>72.349999999999994</v>
      </c>
      <c r="E135" s="227">
        <v>0.2</v>
      </c>
      <c r="F135" s="227">
        <v>0.03</v>
      </c>
      <c r="G135" s="227">
        <v>1.5</v>
      </c>
      <c r="H135" s="227">
        <v>1.5</v>
      </c>
      <c r="I135" s="227">
        <v>2.91</v>
      </c>
      <c r="J135" s="227">
        <v>2.3199999999999998</v>
      </c>
      <c r="K135" s="227">
        <v>112.21</v>
      </c>
      <c r="L135" s="221" t="s">
        <v>433</v>
      </c>
      <c r="M135" s="221"/>
    </row>
    <row r="136" spans="1:1025" s="225" customFormat="1" x14ac:dyDescent="0.25">
      <c r="A136" s="221" t="s">
        <v>106</v>
      </c>
      <c r="B136" s="221" t="s">
        <v>113</v>
      </c>
      <c r="C136" s="227" t="str">
        <f>'common foods'!$D$50</f>
        <v>03039</v>
      </c>
      <c r="D136" s="227">
        <v>1046.72</v>
      </c>
      <c r="E136" s="227">
        <v>0.89</v>
      </c>
      <c r="F136" s="227">
        <v>0.12</v>
      </c>
      <c r="G136" s="227">
        <v>49.2</v>
      </c>
      <c r="H136" s="227">
        <v>2.2999999999999998</v>
      </c>
      <c r="I136" s="227">
        <v>3</v>
      </c>
      <c r="J136" s="227">
        <v>10.43</v>
      </c>
      <c r="K136" s="227">
        <v>344</v>
      </c>
      <c r="L136" s="221" t="s">
        <v>434</v>
      </c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1"/>
      <c r="BI136" s="221"/>
      <c r="BJ136" s="221"/>
      <c r="BK136" s="221"/>
      <c r="BL136" s="221"/>
      <c r="BM136" s="221"/>
      <c r="BN136" s="221"/>
      <c r="BO136" s="221"/>
      <c r="BP136" s="221"/>
      <c r="BQ136" s="221"/>
      <c r="BR136" s="221"/>
      <c r="BS136" s="221"/>
      <c r="BT136" s="221"/>
      <c r="BU136" s="221"/>
      <c r="BV136" s="221"/>
      <c r="BW136" s="221"/>
      <c r="BX136" s="221"/>
      <c r="BY136" s="221"/>
      <c r="BZ136" s="221"/>
      <c r="CA136" s="221"/>
      <c r="CB136" s="221"/>
      <c r="CC136" s="221"/>
      <c r="CD136" s="221"/>
      <c r="CE136" s="221"/>
      <c r="CF136" s="221"/>
      <c r="CG136" s="221"/>
      <c r="CH136" s="221"/>
      <c r="CI136" s="221"/>
      <c r="CJ136" s="221"/>
      <c r="CK136" s="221"/>
      <c r="CL136" s="221"/>
      <c r="CM136" s="221"/>
      <c r="CN136" s="221"/>
      <c r="CO136" s="221"/>
      <c r="CP136" s="221"/>
      <c r="CQ136" s="221"/>
      <c r="CR136" s="221"/>
      <c r="CS136" s="221"/>
      <c r="CT136" s="221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221"/>
      <c r="DE136" s="221"/>
      <c r="DF136" s="221"/>
      <c r="DG136" s="221"/>
      <c r="DH136" s="221"/>
      <c r="DI136" s="221"/>
      <c r="DJ136" s="221"/>
      <c r="DK136" s="221"/>
      <c r="DL136" s="221"/>
      <c r="DM136" s="221"/>
      <c r="DN136" s="221"/>
      <c r="DO136" s="221"/>
      <c r="DP136" s="221"/>
      <c r="DQ136" s="221"/>
      <c r="DR136" s="221"/>
      <c r="DS136" s="221"/>
      <c r="DT136" s="221"/>
      <c r="DU136" s="221"/>
      <c r="DV136" s="221"/>
      <c r="DW136" s="221"/>
      <c r="DX136" s="221"/>
      <c r="DY136" s="221"/>
      <c r="DZ136" s="221"/>
      <c r="EA136" s="221"/>
      <c r="EB136" s="221"/>
      <c r="EC136" s="221"/>
      <c r="ED136" s="221"/>
      <c r="EE136" s="221"/>
      <c r="EF136" s="221"/>
      <c r="EG136" s="221"/>
      <c r="EH136" s="221"/>
      <c r="EI136" s="221"/>
      <c r="EJ136" s="221"/>
      <c r="EK136" s="221"/>
      <c r="EL136" s="221"/>
      <c r="EM136" s="221"/>
      <c r="EN136" s="221"/>
      <c r="EO136" s="221"/>
      <c r="EP136" s="221"/>
      <c r="EQ136" s="221"/>
      <c r="ER136" s="221"/>
      <c r="ES136" s="221"/>
      <c r="ET136" s="221"/>
      <c r="EU136" s="221"/>
      <c r="EV136" s="221"/>
      <c r="EW136" s="221"/>
      <c r="EX136" s="221"/>
      <c r="EY136" s="221"/>
      <c r="EZ136" s="221"/>
      <c r="FA136" s="221"/>
      <c r="FB136" s="221"/>
      <c r="FC136" s="221"/>
      <c r="FD136" s="221"/>
      <c r="FE136" s="221"/>
      <c r="FF136" s="221"/>
      <c r="FG136" s="221"/>
      <c r="FH136" s="221"/>
      <c r="FI136" s="221"/>
      <c r="FJ136" s="221"/>
      <c r="FK136" s="221"/>
      <c r="FL136" s="221"/>
      <c r="FM136" s="221"/>
      <c r="FN136" s="221"/>
      <c r="FO136" s="221"/>
      <c r="FP136" s="221"/>
      <c r="FQ136" s="221"/>
      <c r="FR136" s="221"/>
      <c r="FS136" s="221"/>
      <c r="FT136" s="221"/>
      <c r="FU136" s="221"/>
      <c r="FV136" s="221"/>
      <c r="FW136" s="221"/>
      <c r="FX136" s="221"/>
      <c r="FY136" s="221"/>
      <c r="FZ136" s="221"/>
      <c r="GA136" s="221"/>
      <c r="GB136" s="221"/>
      <c r="GC136" s="221"/>
      <c r="GD136" s="221"/>
      <c r="GE136" s="221"/>
      <c r="GF136" s="221"/>
      <c r="GG136" s="221"/>
      <c r="GH136" s="221"/>
      <c r="GI136" s="221"/>
      <c r="GJ136" s="221"/>
      <c r="GK136" s="221"/>
      <c r="GL136" s="221"/>
      <c r="GM136" s="221"/>
      <c r="GN136" s="221"/>
      <c r="GO136" s="221"/>
      <c r="GP136" s="221"/>
      <c r="GQ136" s="221"/>
      <c r="GR136" s="221"/>
      <c r="GS136" s="221"/>
      <c r="GT136" s="221"/>
      <c r="GU136" s="221"/>
      <c r="GV136" s="221"/>
      <c r="GW136" s="221"/>
      <c r="GX136" s="221"/>
      <c r="GY136" s="221"/>
      <c r="GZ136" s="221"/>
      <c r="HA136" s="221"/>
      <c r="HB136" s="221"/>
      <c r="HC136" s="221"/>
      <c r="HD136" s="221"/>
      <c r="HE136" s="221"/>
      <c r="HF136" s="221"/>
      <c r="HG136" s="221"/>
      <c r="HH136" s="221"/>
      <c r="HI136" s="221"/>
      <c r="HJ136" s="221"/>
      <c r="HK136" s="221"/>
      <c r="HL136" s="221"/>
      <c r="HM136" s="221"/>
      <c r="HN136" s="221"/>
      <c r="HO136" s="221"/>
      <c r="HP136" s="221"/>
      <c r="HQ136" s="221"/>
      <c r="HR136" s="221"/>
      <c r="HS136" s="221"/>
      <c r="HT136" s="221"/>
      <c r="HU136" s="221"/>
      <c r="HV136" s="221"/>
      <c r="HW136" s="221"/>
      <c r="HX136" s="221"/>
      <c r="HY136" s="221"/>
      <c r="HZ136" s="221"/>
      <c r="IA136" s="221"/>
      <c r="IB136" s="221"/>
      <c r="IC136" s="221"/>
      <c r="ID136" s="221"/>
      <c r="IE136" s="221"/>
      <c r="IF136" s="221"/>
      <c r="IG136" s="221"/>
      <c r="IH136" s="221"/>
      <c r="II136" s="221"/>
      <c r="IJ136" s="221"/>
      <c r="IK136" s="221"/>
      <c r="IL136" s="221"/>
      <c r="IM136" s="221"/>
      <c r="IN136" s="221"/>
      <c r="IO136" s="221"/>
      <c r="IP136" s="221"/>
      <c r="IQ136" s="221"/>
      <c r="IR136" s="221"/>
      <c r="IS136" s="221"/>
      <c r="IT136" s="221"/>
      <c r="IU136" s="221"/>
      <c r="IV136" s="221"/>
      <c r="IW136" s="221"/>
      <c r="IX136" s="221"/>
      <c r="IY136" s="221"/>
      <c r="IZ136" s="221"/>
      <c r="JA136" s="221"/>
      <c r="JB136" s="221"/>
      <c r="JC136" s="221"/>
      <c r="JD136" s="221"/>
      <c r="JE136" s="221"/>
      <c r="JF136" s="221"/>
      <c r="JG136" s="221"/>
      <c r="JH136" s="221"/>
      <c r="JI136" s="221"/>
      <c r="JJ136" s="221"/>
      <c r="JK136" s="221"/>
      <c r="JL136" s="221"/>
      <c r="JM136" s="221"/>
      <c r="JN136" s="221"/>
      <c r="JO136" s="221"/>
      <c r="JP136" s="221"/>
      <c r="JQ136" s="221"/>
      <c r="JR136" s="221"/>
      <c r="JS136" s="221"/>
      <c r="JT136" s="221"/>
      <c r="JU136" s="221"/>
      <c r="JV136" s="221"/>
      <c r="JW136" s="221"/>
      <c r="JX136" s="221"/>
      <c r="JY136" s="221"/>
      <c r="JZ136" s="221"/>
      <c r="KA136" s="221"/>
      <c r="KB136" s="221"/>
      <c r="KC136" s="221"/>
      <c r="KD136" s="221"/>
      <c r="KE136" s="221"/>
      <c r="KF136" s="221"/>
      <c r="KG136" s="221"/>
      <c r="KH136" s="221"/>
      <c r="KI136" s="221"/>
      <c r="KJ136" s="221"/>
      <c r="KK136" s="221"/>
      <c r="KL136" s="221"/>
      <c r="KM136" s="221"/>
      <c r="KN136" s="221"/>
      <c r="KO136" s="221"/>
      <c r="KP136" s="221"/>
      <c r="KQ136" s="221"/>
      <c r="KR136" s="221"/>
      <c r="KS136" s="221"/>
      <c r="KT136" s="221"/>
      <c r="KU136" s="221"/>
      <c r="KV136" s="221"/>
      <c r="KW136" s="221"/>
      <c r="KX136" s="221"/>
      <c r="KY136" s="221"/>
      <c r="KZ136" s="221"/>
      <c r="LA136" s="221"/>
      <c r="LB136" s="221"/>
      <c r="LC136" s="221"/>
      <c r="LD136" s="221"/>
      <c r="LE136" s="221"/>
      <c r="LF136" s="221"/>
      <c r="LG136" s="221"/>
      <c r="LH136" s="221"/>
      <c r="LI136" s="221"/>
      <c r="LJ136" s="221"/>
      <c r="LK136" s="221"/>
      <c r="LL136" s="221"/>
      <c r="LM136" s="221"/>
      <c r="LN136" s="221"/>
      <c r="LO136" s="221"/>
      <c r="LP136" s="221"/>
      <c r="LQ136" s="221"/>
      <c r="LR136" s="221"/>
      <c r="LS136" s="221"/>
      <c r="LT136" s="221"/>
      <c r="LU136" s="221"/>
      <c r="LV136" s="221"/>
      <c r="LW136" s="221"/>
      <c r="LX136" s="221"/>
      <c r="LY136" s="221"/>
      <c r="LZ136" s="221"/>
      <c r="MA136" s="221"/>
      <c r="MB136" s="221"/>
      <c r="MC136" s="221"/>
      <c r="MD136" s="221"/>
      <c r="ME136" s="221"/>
      <c r="MF136" s="221"/>
      <c r="MG136" s="221"/>
      <c r="MH136" s="221"/>
      <c r="MI136" s="221"/>
      <c r="MJ136" s="221"/>
      <c r="MK136" s="221"/>
      <c r="ML136" s="221"/>
      <c r="MM136" s="221"/>
      <c r="MN136" s="221"/>
      <c r="MO136" s="221"/>
      <c r="MP136" s="221"/>
      <c r="MQ136" s="221"/>
      <c r="MR136" s="221"/>
      <c r="MS136" s="221"/>
      <c r="MT136" s="221"/>
      <c r="MU136" s="221"/>
      <c r="MV136" s="221"/>
      <c r="MW136" s="221"/>
      <c r="MX136" s="221"/>
      <c r="MY136" s="221"/>
      <c r="MZ136" s="221"/>
      <c r="NA136" s="221"/>
      <c r="NB136" s="221"/>
      <c r="NC136" s="221"/>
      <c r="ND136" s="221"/>
      <c r="NE136" s="221"/>
      <c r="NF136" s="221"/>
      <c r="NG136" s="221"/>
      <c r="NH136" s="221"/>
      <c r="NI136" s="221"/>
      <c r="NJ136" s="221"/>
      <c r="NK136" s="221"/>
      <c r="NL136" s="221"/>
      <c r="NM136" s="221"/>
      <c r="NN136" s="221"/>
      <c r="NO136" s="221"/>
      <c r="NP136" s="221"/>
      <c r="NQ136" s="221"/>
      <c r="NR136" s="221"/>
      <c r="NS136" s="221"/>
      <c r="NT136" s="221"/>
      <c r="NU136" s="221"/>
      <c r="NV136" s="221"/>
      <c r="NW136" s="221"/>
      <c r="NX136" s="221"/>
      <c r="NY136" s="221"/>
      <c r="NZ136" s="221"/>
      <c r="OA136" s="221"/>
      <c r="OB136" s="221"/>
      <c r="OC136" s="221"/>
      <c r="OD136" s="221"/>
      <c r="OE136" s="221"/>
      <c r="OF136" s="221"/>
      <c r="OG136" s="221"/>
      <c r="OH136" s="221"/>
      <c r="OI136" s="221"/>
      <c r="OJ136" s="221"/>
      <c r="OK136" s="221"/>
      <c r="OL136" s="221"/>
      <c r="OM136" s="221"/>
      <c r="ON136" s="221"/>
      <c r="OO136" s="221"/>
      <c r="OP136" s="221"/>
      <c r="OQ136" s="221"/>
      <c r="OR136" s="221"/>
      <c r="OS136" s="221"/>
      <c r="OT136" s="221"/>
      <c r="OU136" s="221"/>
      <c r="OV136" s="221"/>
      <c r="OW136" s="221"/>
      <c r="OX136" s="221"/>
      <c r="OY136" s="221"/>
      <c r="OZ136" s="221"/>
      <c r="PA136" s="221"/>
      <c r="PB136" s="221"/>
      <c r="PC136" s="221"/>
      <c r="PD136" s="221"/>
      <c r="PE136" s="221"/>
      <c r="PF136" s="221"/>
      <c r="PG136" s="221"/>
      <c r="PH136" s="221"/>
      <c r="PI136" s="221"/>
      <c r="PJ136" s="221"/>
      <c r="PK136" s="221"/>
      <c r="PL136" s="221"/>
      <c r="PM136" s="221"/>
      <c r="PN136" s="221"/>
      <c r="PO136" s="221"/>
      <c r="PP136" s="221"/>
      <c r="PQ136" s="221"/>
      <c r="PR136" s="221"/>
      <c r="PS136" s="221"/>
      <c r="PT136" s="221"/>
      <c r="PU136" s="221"/>
      <c r="PV136" s="221"/>
      <c r="PW136" s="221"/>
      <c r="PX136" s="221"/>
      <c r="PY136" s="221"/>
      <c r="PZ136" s="221"/>
      <c r="QA136" s="221"/>
      <c r="QB136" s="221"/>
      <c r="QC136" s="221"/>
      <c r="QD136" s="221"/>
      <c r="QE136" s="221"/>
      <c r="QF136" s="221"/>
      <c r="QG136" s="221"/>
      <c r="QH136" s="221"/>
      <c r="QI136" s="221"/>
      <c r="QJ136" s="221"/>
      <c r="QK136" s="221"/>
      <c r="QL136" s="221"/>
      <c r="QM136" s="221"/>
      <c r="QN136" s="221"/>
      <c r="QO136" s="221"/>
      <c r="QP136" s="221"/>
      <c r="QQ136" s="221"/>
      <c r="QR136" s="221"/>
      <c r="QS136" s="221"/>
      <c r="QT136" s="221"/>
      <c r="QU136" s="221"/>
      <c r="QV136" s="221"/>
      <c r="QW136" s="221"/>
      <c r="QX136" s="221"/>
      <c r="QY136" s="221"/>
      <c r="QZ136" s="221"/>
      <c r="RA136" s="221"/>
      <c r="RB136" s="221"/>
      <c r="RC136" s="221"/>
      <c r="RD136" s="221"/>
      <c r="RE136" s="221"/>
      <c r="RF136" s="221"/>
      <c r="RG136" s="221"/>
      <c r="RH136" s="221"/>
      <c r="RI136" s="221"/>
      <c r="RJ136" s="221"/>
      <c r="RK136" s="221"/>
      <c r="RL136" s="221"/>
      <c r="RM136" s="221"/>
      <c r="RN136" s="221"/>
      <c r="RO136" s="221"/>
      <c r="RP136" s="221"/>
      <c r="RQ136" s="221"/>
      <c r="RR136" s="221"/>
      <c r="RS136" s="221"/>
      <c r="RT136" s="221"/>
      <c r="RU136" s="221"/>
      <c r="RV136" s="221"/>
      <c r="RW136" s="221"/>
      <c r="RX136" s="221"/>
      <c r="RY136" s="221"/>
      <c r="RZ136" s="221"/>
      <c r="SA136" s="221"/>
      <c r="SB136" s="221"/>
      <c r="SC136" s="221"/>
      <c r="SD136" s="221"/>
      <c r="SE136" s="221"/>
      <c r="SF136" s="221"/>
      <c r="SG136" s="221"/>
      <c r="SH136" s="221"/>
      <c r="SI136" s="221"/>
      <c r="SJ136" s="221"/>
      <c r="SK136" s="221"/>
      <c r="SL136" s="221"/>
      <c r="SM136" s="221"/>
      <c r="SN136" s="221"/>
      <c r="SO136" s="221"/>
      <c r="SP136" s="221"/>
      <c r="SQ136" s="221"/>
      <c r="SR136" s="221"/>
      <c r="SS136" s="221"/>
      <c r="ST136" s="221"/>
      <c r="SU136" s="221"/>
      <c r="SV136" s="221"/>
      <c r="SW136" s="221"/>
      <c r="SX136" s="221"/>
      <c r="SY136" s="221"/>
      <c r="SZ136" s="221"/>
      <c r="TA136" s="221"/>
      <c r="TB136" s="221"/>
      <c r="TC136" s="221"/>
      <c r="TD136" s="221"/>
      <c r="TE136" s="221"/>
      <c r="TF136" s="221"/>
      <c r="TG136" s="221"/>
      <c r="TH136" s="221"/>
      <c r="TI136" s="221"/>
      <c r="TJ136" s="221"/>
      <c r="TK136" s="221"/>
      <c r="TL136" s="221"/>
      <c r="TM136" s="221"/>
      <c r="TN136" s="221"/>
      <c r="TO136" s="221"/>
      <c r="TP136" s="221"/>
      <c r="TQ136" s="221"/>
      <c r="TR136" s="221"/>
      <c r="TS136" s="221"/>
      <c r="TT136" s="221"/>
      <c r="TU136" s="221"/>
      <c r="TV136" s="221"/>
      <c r="TW136" s="221"/>
      <c r="TX136" s="221"/>
      <c r="TY136" s="221"/>
      <c r="TZ136" s="221"/>
      <c r="UA136" s="221"/>
      <c r="UB136" s="221"/>
      <c r="UC136" s="221"/>
      <c r="UD136" s="221"/>
      <c r="UE136" s="221"/>
      <c r="UF136" s="221"/>
      <c r="UG136" s="221"/>
      <c r="UH136" s="221"/>
      <c r="UI136" s="221"/>
      <c r="UJ136" s="221"/>
      <c r="UK136" s="221"/>
      <c r="UL136" s="221"/>
      <c r="UM136" s="221"/>
      <c r="UN136" s="221"/>
      <c r="UO136" s="221"/>
      <c r="UP136" s="221"/>
      <c r="UQ136" s="221"/>
      <c r="UR136" s="221"/>
      <c r="US136" s="221"/>
      <c r="UT136" s="221"/>
      <c r="UU136" s="221"/>
      <c r="UV136" s="221"/>
      <c r="UW136" s="221"/>
      <c r="UX136" s="221"/>
      <c r="UY136" s="221"/>
      <c r="UZ136" s="221"/>
      <c r="VA136" s="221"/>
      <c r="VB136" s="221"/>
      <c r="VC136" s="221"/>
      <c r="VD136" s="221"/>
      <c r="VE136" s="221"/>
      <c r="VF136" s="221"/>
      <c r="VG136" s="221"/>
      <c r="VH136" s="221"/>
      <c r="VI136" s="221"/>
      <c r="VJ136" s="221"/>
      <c r="VK136" s="221"/>
      <c r="VL136" s="221"/>
      <c r="VM136" s="221"/>
      <c r="VN136" s="221"/>
      <c r="VO136" s="221"/>
      <c r="VP136" s="221"/>
      <c r="VQ136" s="221"/>
      <c r="VR136" s="221"/>
      <c r="VS136" s="221"/>
      <c r="VT136" s="221"/>
      <c r="VU136" s="221"/>
      <c r="VV136" s="221"/>
      <c r="VW136" s="221"/>
      <c r="VX136" s="221"/>
      <c r="VY136" s="221"/>
      <c r="VZ136" s="221"/>
      <c r="WA136" s="221"/>
      <c r="WB136" s="221"/>
      <c r="WC136" s="221"/>
      <c r="WD136" s="221"/>
      <c r="WE136" s="221"/>
      <c r="WF136" s="221"/>
      <c r="WG136" s="221"/>
      <c r="WH136" s="221"/>
      <c r="WI136" s="221"/>
      <c r="WJ136" s="221"/>
      <c r="WK136" s="221"/>
      <c r="WL136" s="221"/>
      <c r="WM136" s="221"/>
      <c r="WN136" s="221"/>
      <c r="WO136" s="221"/>
      <c r="WP136" s="221"/>
      <c r="WQ136" s="221"/>
      <c r="WR136" s="221"/>
      <c r="WS136" s="221"/>
      <c r="WT136" s="221"/>
      <c r="WU136" s="221"/>
      <c r="WV136" s="221"/>
      <c r="WW136" s="221"/>
      <c r="WX136" s="221"/>
      <c r="WY136" s="221"/>
      <c r="WZ136" s="221"/>
      <c r="XA136" s="221"/>
      <c r="XB136" s="221"/>
      <c r="XC136" s="221"/>
      <c r="XD136" s="221"/>
      <c r="XE136" s="221"/>
      <c r="XF136" s="221"/>
      <c r="XG136" s="221"/>
      <c r="XH136" s="221"/>
      <c r="XI136" s="221"/>
      <c r="XJ136" s="221"/>
      <c r="XK136" s="221"/>
      <c r="XL136" s="221"/>
      <c r="XM136" s="221"/>
      <c r="XN136" s="221"/>
      <c r="XO136" s="221"/>
      <c r="XP136" s="221"/>
      <c r="XQ136" s="221"/>
      <c r="XR136" s="221"/>
      <c r="XS136" s="221"/>
      <c r="XT136" s="221"/>
      <c r="XU136" s="221"/>
      <c r="XV136" s="221"/>
      <c r="XW136" s="221"/>
      <c r="XX136" s="221"/>
      <c r="XY136" s="221"/>
      <c r="XZ136" s="221"/>
      <c r="YA136" s="221"/>
      <c r="YB136" s="221"/>
      <c r="YC136" s="221"/>
      <c r="YD136" s="221"/>
      <c r="YE136" s="221"/>
      <c r="YF136" s="221"/>
      <c r="YG136" s="221"/>
      <c r="YH136" s="221"/>
      <c r="YI136" s="221"/>
      <c r="YJ136" s="221"/>
      <c r="YK136" s="221"/>
      <c r="YL136" s="221"/>
      <c r="YM136" s="221"/>
      <c r="YN136" s="221"/>
      <c r="YO136" s="221"/>
      <c r="YP136" s="221"/>
      <c r="YQ136" s="221"/>
      <c r="YR136" s="221"/>
      <c r="YS136" s="221"/>
      <c r="YT136" s="221"/>
      <c r="YU136" s="221"/>
      <c r="YV136" s="221"/>
      <c r="YW136" s="221"/>
      <c r="YX136" s="221"/>
      <c r="YY136" s="221"/>
      <c r="YZ136" s="221"/>
      <c r="ZA136" s="221"/>
      <c r="ZB136" s="221"/>
      <c r="ZC136" s="221"/>
      <c r="ZD136" s="221"/>
      <c r="ZE136" s="221"/>
      <c r="ZF136" s="221"/>
      <c r="ZG136" s="221"/>
      <c r="ZH136" s="221"/>
      <c r="ZI136" s="221"/>
      <c r="ZJ136" s="221"/>
      <c r="ZK136" s="221"/>
      <c r="ZL136" s="221"/>
      <c r="ZM136" s="221"/>
      <c r="ZN136" s="221"/>
      <c r="ZO136" s="221"/>
      <c r="ZP136" s="221"/>
      <c r="ZQ136" s="221"/>
      <c r="ZR136" s="221"/>
      <c r="ZS136" s="221"/>
      <c r="ZT136" s="221"/>
      <c r="ZU136" s="221"/>
      <c r="ZV136" s="221"/>
      <c r="ZW136" s="221"/>
      <c r="ZX136" s="221"/>
      <c r="ZY136" s="221"/>
      <c r="ZZ136" s="221"/>
      <c r="AAA136" s="221"/>
      <c r="AAB136" s="221"/>
      <c r="AAC136" s="221"/>
      <c r="AAD136" s="221"/>
      <c r="AAE136" s="221"/>
      <c r="AAF136" s="221"/>
      <c r="AAG136" s="221"/>
      <c r="AAH136" s="221"/>
      <c r="AAI136" s="221"/>
      <c r="AAJ136" s="221"/>
      <c r="AAK136" s="221"/>
      <c r="AAL136" s="221"/>
      <c r="AAM136" s="221"/>
      <c r="AAN136" s="221"/>
      <c r="AAO136" s="221"/>
      <c r="AAP136" s="221"/>
      <c r="AAQ136" s="221"/>
      <c r="AAR136" s="221"/>
      <c r="AAS136" s="221"/>
      <c r="AAT136" s="221"/>
      <c r="AAU136" s="221"/>
      <c r="AAV136" s="221"/>
      <c r="AAW136" s="221"/>
      <c r="AAX136" s="221"/>
      <c r="AAY136" s="221"/>
      <c r="AAZ136" s="221"/>
      <c r="ABA136" s="221"/>
      <c r="ABB136" s="221"/>
      <c r="ABC136" s="221"/>
      <c r="ABD136" s="221"/>
      <c r="ABE136" s="221"/>
      <c r="ABF136" s="221"/>
      <c r="ABG136" s="221"/>
      <c r="ABH136" s="221"/>
      <c r="ABI136" s="221"/>
      <c r="ABJ136" s="221"/>
      <c r="ABK136" s="221"/>
      <c r="ABL136" s="221"/>
      <c r="ABM136" s="221"/>
      <c r="ABN136" s="221"/>
      <c r="ABO136" s="221"/>
      <c r="ABP136" s="221"/>
      <c r="ABQ136" s="221"/>
      <c r="ABR136" s="221"/>
      <c r="ABS136" s="221"/>
      <c r="ABT136" s="221"/>
      <c r="ABU136" s="221"/>
      <c r="ABV136" s="221"/>
      <c r="ABW136" s="221"/>
      <c r="ABX136" s="221"/>
      <c r="ABY136" s="221"/>
      <c r="ABZ136" s="221"/>
      <c r="ACA136" s="221"/>
      <c r="ACB136" s="221"/>
      <c r="ACC136" s="221"/>
      <c r="ACD136" s="221"/>
      <c r="ACE136" s="221"/>
      <c r="ACF136" s="221"/>
      <c r="ACG136" s="221"/>
      <c r="ACH136" s="221"/>
      <c r="ACI136" s="221"/>
      <c r="ACJ136" s="221"/>
      <c r="ACK136" s="221"/>
      <c r="ACL136" s="221"/>
      <c r="ACM136" s="221"/>
      <c r="ACN136" s="221"/>
      <c r="ACO136" s="221"/>
      <c r="ACP136" s="221"/>
      <c r="ACQ136" s="221"/>
      <c r="ACR136" s="221"/>
      <c r="ACS136" s="221"/>
      <c r="ACT136" s="221"/>
      <c r="ACU136" s="221"/>
      <c r="ACV136" s="221"/>
      <c r="ACW136" s="221"/>
      <c r="ACX136" s="221"/>
      <c r="ACY136" s="221"/>
      <c r="ACZ136" s="221"/>
      <c r="ADA136" s="221"/>
      <c r="ADB136" s="221"/>
      <c r="ADC136" s="221"/>
      <c r="ADD136" s="221"/>
      <c r="ADE136" s="221"/>
      <c r="ADF136" s="221"/>
      <c r="ADG136" s="221"/>
      <c r="ADH136" s="221"/>
      <c r="ADI136" s="221"/>
      <c r="ADJ136" s="221"/>
      <c r="ADK136" s="221"/>
      <c r="ADL136" s="221"/>
      <c r="ADM136" s="221"/>
      <c r="ADN136" s="221"/>
      <c r="ADO136" s="221"/>
      <c r="ADP136" s="221"/>
      <c r="ADQ136" s="221"/>
      <c r="ADR136" s="221"/>
      <c r="ADS136" s="221"/>
      <c r="ADT136" s="221"/>
      <c r="ADU136" s="221"/>
      <c r="ADV136" s="221"/>
      <c r="ADW136" s="221"/>
      <c r="ADX136" s="221"/>
      <c r="ADY136" s="221"/>
      <c r="ADZ136" s="221"/>
      <c r="AEA136" s="221"/>
      <c r="AEB136" s="221"/>
      <c r="AEC136" s="221"/>
      <c r="AED136" s="221"/>
      <c r="AEE136" s="221"/>
      <c r="AEF136" s="221"/>
      <c r="AEG136" s="221"/>
      <c r="AEH136" s="221"/>
      <c r="AEI136" s="221"/>
      <c r="AEJ136" s="221"/>
      <c r="AEK136" s="221"/>
      <c r="AEL136" s="221"/>
      <c r="AEM136" s="221"/>
      <c r="AEN136" s="221"/>
      <c r="AEO136" s="221"/>
      <c r="AEP136" s="221"/>
      <c r="AEQ136" s="221"/>
      <c r="AER136" s="221"/>
      <c r="AES136" s="221"/>
      <c r="AET136" s="221"/>
      <c r="AEU136" s="221"/>
      <c r="AEV136" s="221"/>
      <c r="AEW136" s="221"/>
      <c r="AEX136" s="221"/>
      <c r="AEY136" s="221"/>
      <c r="AEZ136" s="221"/>
      <c r="AFA136" s="221"/>
      <c r="AFB136" s="221"/>
      <c r="AFC136" s="221"/>
      <c r="AFD136" s="221"/>
      <c r="AFE136" s="221"/>
      <c r="AFF136" s="221"/>
      <c r="AFG136" s="221"/>
      <c r="AFH136" s="221"/>
      <c r="AFI136" s="221"/>
      <c r="AFJ136" s="221"/>
      <c r="AFK136" s="221"/>
      <c r="AFL136" s="221"/>
      <c r="AFM136" s="221"/>
      <c r="AFN136" s="221"/>
      <c r="AFO136" s="221"/>
      <c r="AFP136" s="221"/>
      <c r="AFQ136" s="221"/>
      <c r="AFR136" s="221"/>
      <c r="AFS136" s="221"/>
      <c r="AFT136" s="221"/>
      <c r="AFU136" s="221"/>
      <c r="AFV136" s="221"/>
      <c r="AFW136" s="221"/>
      <c r="AFX136" s="221"/>
      <c r="AFY136" s="221"/>
      <c r="AFZ136" s="221"/>
      <c r="AGA136" s="221"/>
      <c r="AGB136" s="221"/>
      <c r="AGC136" s="221"/>
      <c r="AGD136" s="221"/>
      <c r="AGE136" s="221"/>
      <c r="AGF136" s="221"/>
      <c r="AGG136" s="221"/>
      <c r="AGH136" s="221"/>
      <c r="AGI136" s="221"/>
      <c r="AGJ136" s="221"/>
      <c r="AGK136" s="221"/>
      <c r="AGL136" s="221"/>
      <c r="AGM136" s="221"/>
      <c r="AGN136" s="221"/>
      <c r="AGO136" s="221"/>
      <c r="AGP136" s="221"/>
      <c r="AGQ136" s="221"/>
      <c r="AGR136" s="221"/>
      <c r="AGS136" s="221"/>
      <c r="AGT136" s="221"/>
      <c r="AGU136" s="221"/>
      <c r="AGV136" s="221"/>
      <c r="AGW136" s="221"/>
      <c r="AGX136" s="221"/>
      <c r="AGY136" s="221"/>
      <c r="AGZ136" s="221"/>
      <c r="AHA136" s="221"/>
      <c r="AHB136" s="221"/>
      <c r="AHC136" s="221"/>
      <c r="AHD136" s="221"/>
      <c r="AHE136" s="221"/>
      <c r="AHF136" s="221"/>
      <c r="AHG136" s="221"/>
      <c r="AHH136" s="221"/>
      <c r="AHI136" s="221"/>
      <c r="AHJ136" s="221"/>
      <c r="AHK136" s="221"/>
      <c r="AHL136" s="221"/>
      <c r="AHM136" s="221"/>
      <c r="AHN136" s="221"/>
      <c r="AHO136" s="221"/>
      <c r="AHP136" s="221"/>
      <c r="AHQ136" s="221"/>
      <c r="AHR136" s="221"/>
      <c r="AHS136" s="221"/>
      <c r="AHT136" s="221"/>
      <c r="AHU136" s="221"/>
      <c r="AHV136" s="221"/>
      <c r="AHW136" s="221"/>
      <c r="AHX136" s="221"/>
      <c r="AHY136" s="221"/>
      <c r="AHZ136" s="221"/>
      <c r="AIA136" s="221"/>
      <c r="AIB136" s="221"/>
      <c r="AIC136" s="221"/>
      <c r="AID136" s="221"/>
      <c r="AIE136" s="221"/>
      <c r="AIF136" s="221"/>
      <c r="AIG136" s="221"/>
      <c r="AIH136" s="221"/>
      <c r="AII136" s="221"/>
      <c r="AIJ136" s="221"/>
      <c r="AIK136" s="221"/>
      <c r="AIL136" s="221"/>
      <c r="AIM136" s="221"/>
      <c r="AIN136" s="221"/>
      <c r="AIO136" s="221"/>
      <c r="AIP136" s="221"/>
      <c r="AIQ136" s="221"/>
      <c r="AIR136" s="221"/>
      <c r="AIS136" s="221"/>
      <c r="AIT136" s="221"/>
      <c r="AIU136" s="221"/>
      <c r="AIV136" s="221"/>
      <c r="AIW136" s="221"/>
      <c r="AIX136" s="221"/>
      <c r="AIY136" s="221"/>
      <c r="AIZ136" s="221"/>
      <c r="AJA136" s="221"/>
      <c r="AJB136" s="221"/>
      <c r="AJC136" s="221"/>
      <c r="AJD136" s="221"/>
      <c r="AJE136" s="221"/>
      <c r="AJF136" s="221"/>
      <c r="AJG136" s="221"/>
      <c r="AJH136" s="221"/>
      <c r="AJI136" s="221"/>
      <c r="AJJ136" s="221"/>
      <c r="AJK136" s="221"/>
      <c r="AJL136" s="221"/>
      <c r="AJM136" s="221"/>
      <c r="AJN136" s="221"/>
      <c r="AJO136" s="221"/>
      <c r="AJP136" s="221"/>
      <c r="AJQ136" s="221"/>
      <c r="AJR136" s="221"/>
      <c r="AJS136" s="221"/>
      <c r="AJT136" s="221"/>
      <c r="AJU136" s="221"/>
      <c r="AJV136" s="221"/>
      <c r="AJW136" s="221"/>
      <c r="AJX136" s="221"/>
      <c r="AJY136" s="221"/>
      <c r="AJZ136" s="221"/>
      <c r="AKA136" s="221"/>
      <c r="AKB136" s="221"/>
      <c r="AKC136" s="221"/>
      <c r="AKD136" s="221"/>
      <c r="AKE136" s="221"/>
      <c r="AKF136" s="221"/>
      <c r="AKG136" s="221"/>
      <c r="AKH136" s="221"/>
      <c r="AKI136" s="221"/>
      <c r="AKJ136" s="221"/>
      <c r="AKK136" s="221"/>
      <c r="AKL136" s="221"/>
      <c r="AKM136" s="221"/>
      <c r="AKN136" s="221"/>
      <c r="AKO136" s="221"/>
      <c r="AKP136" s="221"/>
      <c r="AKQ136" s="221"/>
      <c r="AKR136" s="221"/>
      <c r="AKS136" s="221"/>
      <c r="AKT136" s="221"/>
      <c r="AKU136" s="221"/>
      <c r="AKV136" s="221"/>
      <c r="AKW136" s="221"/>
      <c r="AKX136" s="221"/>
      <c r="AKY136" s="221"/>
      <c r="AKZ136" s="221"/>
      <c r="ALA136" s="221"/>
      <c r="ALB136" s="221"/>
      <c r="ALC136" s="221"/>
      <c r="ALD136" s="221"/>
      <c r="ALE136" s="221"/>
      <c r="ALF136" s="221"/>
      <c r="ALG136" s="221"/>
      <c r="ALH136" s="221"/>
      <c r="ALI136" s="221"/>
      <c r="ALJ136" s="221"/>
      <c r="ALK136" s="221"/>
      <c r="ALL136" s="221"/>
      <c r="ALM136" s="221"/>
      <c r="ALN136" s="221"/>
      <c r="ALO136" s="221"/>
      <c r="ALP136" s="221"/>
      <c r="ALQ136" s="221"/>
      <c r="ALR136" s="221"/>
      <c r="ALS136" s="221"/>
      <c r="ALT136" s="221"/>
      <c r="ALU136" s="221"/>
      <c r="ALV136" s="221"/>
      <c r="ALW136" s="221"/>
      <c r="ALX136" s="221"/>
      <c r="ALY136" s="221"/>
      <c r="ALZ136" s="221"/>
      <c r="AMA136" s="221"/>
      <c r="AMB136" s="221"/>
      <c r="AMC136" s="221"/>
      <c r="AMD136" s="221"/>
      <c r="AME136" s="221"/>
      <c r="AMF136" s="221"/>
      <c r="AMG136" s="221"/>
      <c r="AMH136" s="221"/>
      <c r="AMI136" s="221"/>
      <c r="AMJ136" s="221"/>
      <c r="AMK136" s="221"/>
    </row>
    <row r="137" spans="1:1025" s="225" customFormat="1" x14ac:dyDescent="0.25">
      <c r="A137" s="221" t="s">
        <v>43</v>
      </c>
      <c r="B137" s="221" t="s">
        <v>56</v>
      </c>
      <c r="C137" s="241" t="str">
        <f>'common foods'!$D$22</f>
        <v>02017</v>
      </c>
      <c r="D137" s="227">
        <v>120.15</v>
      </c>
      <c r="E137" s="227">
        <v>2.2999999999999998</v>
      </c>
      <c r="F137" s="227">
        <v>0.32</v>
      </c>
      <c r="G137" s="227">
        <v>20.8</v>
      </c>
      <c r="H137" s="227">
        <v>1.6</v>
      </c>
      <c r="I137" s="227">
        <v>3.1</v>
      </c>
      <c r="J137" s="227">
        <v>4.0599999999999996</v>
      </c>
      <c r="K137" s="227">
        <v>1</v>
      </c>
      <c r="L137" s="221" t="s">
        <v>433</v>
      </c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221"/>
      <c r="Z137" s="221"/>
      <c r="AA137" s="221"/>
      <c r="AB137" s="221"/>
      <c r="AC137" s="221"/>
      <c r="AD137" s="221"/>
      <c r="AE137" s="221"/>
      <c r="AF137" s="221"/>
      <c r="AG137" s="221"/>
      <c r="AH137" s="221"/>
      <c r="AI137" s="221"/>
      <c r="AJ137" s="221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1"/>
      <c r="BD137" s="221"/>
      <c r="BE137" s="221"/>
      <c r="BF137" s="221"/>
      <c r="BG137" s="221"/>
      <c r="BH137" s="221"/>
      <c r="BI137" s="221"/>
      <c r="BJ137" s="221"/>
      <c r="BK137" s="221"/>
      <c r="BL137" s="221"/>
      <c r="BM137" s="221"/>
      <c r="BN137" s="221"/>
      <c r="BO137" s="221"/>
      <c r="BP137" s="221"/>
      <c r="BQ137" s="221"/>
      <c r="BR137" s="221"/>
      <c r="BS137" s="221"/>
      <c r="BT137" s="221"/>
      <c r="BU137" s="221"/>
      <c r="BV137" s="221"/>
      <c r="BW137" s="221"/>
      <c r="BX137" s="221"/>
      <c r="BY137" s="221"/>
      <c r="BZ137" s="221"/>
      <c r="CA137" s="221"/>
      <c r="CB137" s="221"/>
      <c r="CC137" s="221"/>
      <c r="CD137" s="221"/>
      <c r="CE137" s="221"/>
      <c r="CF137" s="221"/>
      <c r="CG137" s="221"/>
      <c r="CH137" s="221"/>
      <c r="CI137" s="221"/>
      <c r="CJ137" s="221"/>
      <c r="CK137" s="221"/>
      <c r="CL137" s="221"/>
      <c r="CM137" s="221"/>
      <c r="CN137" s="221"/>
      <c r="CO137" s="221"/>
      <c r="CP137" s="221"/>
      <c r="CQ137" s="221"/>
      <c r="CR137" s="221"/>
      <c r="CS137" s="221"/>
      <c r="CT137" s="221"/>
      <c r="CU137" s="221"/>
      <c r="CV137" s="221"/>
      <c r="CW137" s="221"/>
      <c r="CX137" s="221"/>
      <c r="CY137" s="221"/>
      <c r="CZ137" s="221"/>
      <c r="DA137" s="221"/>
      <c r="DB137" s="221"/>
      <c r="DC137" s="221"/>
      <c r="DD137" s="221"/>
      <c r="DE137" s="221"/>
      <c r="DF137" s="221"/>
      <c r="DG137" s="221"/>
      <c r="DH137" s="221"/>
      <c r="DI137" s="221"/>
      <c r="DJ137" s="221"/>
      <c r="DK137" s="221"/>
      <c r="DL137" s="221"/>
      <c r="DM137" s="221"/>
      <c r="DN137" s="221"/>
      <c r="DO137" s="221"/>
      <c r="DP137" s="221"/>
      <c r="DQ137" s="221"/>
      <c r="DR137" s="221"/>
      <c r="DS137" s="221"/>
      <c r="DT137" s="221"/>
      <c r="DU137" s="221"/>
      <c r="DV137" s="221"/>
      <c r="DW137" s="221"/>
      <c r="DX137" s="221"/>
      <c r="DY137" s="221"/>
      <c r="DZ137" s="221"/>
      <c r="EA137" s="221"/>
      <c r="EB137" s="221"/>
      <c r="EC137" s="221"/>
      <c r="ED137" s="221"/>
      <c r="EE137" s="221"/>
      <c r="EF137" s="221"/>
      <c r="EG137" s="221"/>
      <c r="EH137" s="221"/>
      <c r="EI137" s="221"/>
      <c r="EJ137" s="221"/>
      <c r="EK137" s="221"/>
      <c r="EL137" s="221"/>
      <c r="EM137" s="221"/>
      <c r="EN137" s="221"/>
      <c r="EO137" s="221"/>
      <c r="EP137" s="221"/>
      <c r="EQ137" s="221"/>
      <c r="ER137" s="221"/>
      <c r="ES137" s="221"/>
      <c r="ET137" s="221"/>
      <c r="EU137" s="221"/>
      <c r="EV137" s="221"/>
      <c r="EW137" s="221"/>
      <c r="EX137" s="221"/>
      <c r="EY137" s="221"/>
      <c r="EZ137" s="221"/>
      <c r="FA137" s="221"/>
      <c r="FB137" s="221"/>
      <c r="FC137" s="221"/>
      <c r="FD137" s="221"/>
      <c r="FE137" s="221"/>
      <c r="FF137" s="221"/>
      <c r="FG137" s="221"/>
      <c r="FH137" s="221"/>
      <c r="FI137" s="221"/>
      <c r="FJ137" s="221"/>
      <c r="FK137" s="221"/>
      <c r="FL137" s="221"/>
      <c r="FM137" s="221"/>
      <c r="FN137" s="221"/>
      <c r="FO137" s="221"/>
      <c r="FP137" s="221"/>
      <c r="FQ137" s="221"/>
      <c r="FR137" s="221"/>
      <c r="FS137" s="221"/>
      <c r="FT137" s="221"/>
      <c r="FU137" s="221"/>
      <c r="FV137" s="221"/>
      <c r="FW137" s="221"/>
      <c r="FX137" s="221"/>
      <c r="FY137" s="221"/>
      <c r="FZ137" s="221"/>
      <c r="GA137" s="221"/>
      <c r="GB137" s="221"/>
      <c r="GC137" s="221"/>
      <c r="GD137" s="221"/>
      <c r="GE137" s="221"/>
      <c r="GF137" s="221"/>
      <c r="GG137" s="221"/>
      <c r="GH137" s="221"/>
      <c r="GI137" s="221"/>
      <c r="GJ137" s="221"/>
      <c r="GK137" s="221"/>
      <c r="GL137" s="221"/>
      <c r="GM137" s="221"/>
      <c r="GN137" s="221"/>
      <c r="GO137" s="221"/>
      <c r="GP137" s="221"/>
      <c r="GQ137" s="221"/>
      <c r="GR137" s="221"/>
      <c r="GS137" s="221"/>
      <c r="GT137" s="221"/>
      <c r="GU137" s="221"/>
      <c r="GV137" s="221"/>
      <c r="GW137" s="221"/>
      <c r="GX137" s="221"/>
      <c r="GY137" s="221"/>
      <c r="GZ137" s="221"/>
      <c r="HA137" s="221"/>
      <c r="HB137" s="221"/>
      <c r="HC137" s="221"/>
      <c r="HD137" s="221"/>
      <c r="HE137" s="221"/>
      <c r="HF137" s="221"/>
      <c r="HG137" s="221"/>
      <c r="HH137" s="221"/>
      <c r="HI137" s="221"/>
      <c r="HJ137" s="221"/>
      <c r="HK137" s="221"/>
      <c r="HL137" s="221"/>
      <c r="HM137" s="221"/>
      <c r="HN137" s="221"/>
      <c r="HO137" s="221"/>
      <c r="HP137" s="221"/>
      <c r="HQ137" s="221"/>
      <c r="HR137" s="221"/>
      <c r="HS137" s="221"/>
      <c r="HT137" s="221"/>
      <c r="HU137" s="221"/>
      <c r="HV137" s="221"/>
      <c r="HW137" s="221"/>
      <c r="HX137" s="221"/>
      <c r="HY137" s="221"/>
      <c r="HZ137" s="221"/>
      <c r="IA137" s="221"/>
      <c r="IB137" s="221"/>
      <c r="IC137" s="221"/>
      <c r="ID137" s="221"/>
      <c r="IE137" s="221"/>
      <c r="IF137" s="221"/>
      <c r="IG137" s="221"/>
      <c r="IH137" s="221"/>
      <c r="II137" s="221"/>
      <c r="IJ137" s="221"/>
      <c r="IK137" s="221"/>
      <c r="IL137" s="221"/>
      <c r="IM137" s="221"/>
      <c r="IN137" s="221"/>
      <c r="IO137" s="221"/>
      <c r="IP137" s="221"/>
      <c r="IQ137" s="221"/>
      <c r="IR137" s="221"/>
      <c r="IS137" s="221"/>
      <c r="IT137" s="221"/>
      <c r="IU137" s="221"/>
      <c r="IV137" s="221"/>
      <c r="IW137" s="221"/>
      <c r="IX137" s="221"/>
      <c r="IY137" s="221"/>
      <c r="IZ137" s="221"/>
      <c r="JA137" s="221"/>
      <c r="JB137" s="221"/>
      <c r="JC137" s="221"/>
      <c r="JD137" s="221"/>
      <c r="JE137" s="221"/>
      <c r="JF137" s="221"/>
      <c r="JG137" s="221"/>
      <c r="JH137" s="221"/>
      <c r="JI137" s="221"/>
      <c r="JJ137" s="221"/>
      <c r="JK137" s="221"/>
      <c r="JL137" s="221"/>
      <c r="JM137" s="221"/>
      <c r="JN137" s="221"/>
      <c r="JO137" s="221"/>
      <c r="JP137" s="221"/>
      <c r="JQ137" s="221"/>
      <c r="JR137" s="221"/>
      <c r="JS137" s="221"/>
      <c r="JT137" s="221"/>
      <c r="JU137" s="221"/>
      <c r="JV137" s="221"/>
      <c r="JW137" s="221"/>
      <c r="JX137" s="221"/>
      <c r="JY137" s="221"/>
      <c r="JZ137" s="221"/>
      <c r="KA137" s="221"/>
      <c r="KB137" s="221"/>
      <c r="KC137" s="221"/>
      <c r="KD137" s="221"/>
      <c r="KE137" s="221"/>
      <c r="KF137" s="221"/>
      <c r="KG137" s="221"/>
      <c r="KH137" s="221"/>
      <c r="KI137" s="221"/>
      <c r="KJ137" s="221"/>
      <c r="KK137" s="221"/>
      <c r="KL137" s="221"/>
      <c r="KM137" s="221"/>
      <c r="KN137" s="221"/>
      <c r="KO137" s="221"/>
      <c r="KP137" s="221"/>
      <c r="KQ137" s="221"/>
      <c r="KR137" s="221"/>
      <c r="KS137" s="221"/>
      <c r="KT137" s="221"/>
      <c r="KU137" s="221"/>
      <c r="KV137" s="221"/>
      <c r="KW137" s="221"/>
      <c r="KX137" s="221"/>
      <c r="KY137" s="221"/>
      <c r="KZ137" s="221"/>
      <c r="LA137" s="221"/>
      <c r="LB137" s="221"/>
      <c r="LC137" s="221"/>
      <c r="LD137" s="221"/>
      <c r="LE137" s="221"/>
      <c r="LF137" s="221"/>
      <c r="LG137" s="221"/>
      <c r="LH137" s="221"/>
      <c r="LI137" s="221"/>
      <c r="LJ137" s="221"/>
      <c r="LK137" s="221"/>
      <c r="LL137" s="221"/>
      <c r="LM137" s="221"/>
      <c r="LN137" s="221"/>
      <c r="LO137" s="221"/>
      <c r="LP137" s="221"/>
      <c r="LQ137" s="221"/>
      <c r="LR137" s="221"/>
      <c r="LS137" s="221"/>
      <c r="LT137" s="221"/>
      <c r="LU137" s="221"/>
      <c r="LV137" s="221"/>
      <c r="LW137" s="221"/>
      <c r="LX137" s="221"/>
      <c r="LY137" s="221"/>
      <c r="LZ137" s="221"/>
      <c r="MA137" s="221"/>
      <c r="MB137" s="221"/>
      <c r="MC137" s="221"/>
      <c r="MD137" s="221"/>
      <c r="ME137" s="221"/>
      <c r="MF137" s="221"/>
      <c r="MG137" s="221"/>
      <c r="MH137" s="221"/>
      <c r="MI137" s="221"/>
      <c r="MJ137" s="221"/>
      <c r="MK137" s="221"/>
      <c r="ML137" s="221"/>
      <c r="MM137" s="221"/>
      <c r="MN137" s="221"/>
      <c r="MO137" s="221"/>
      <c r="MP137" s="221"/>
      <c r="MQ137" s="221"/>
      <c r="MR137" s="221"/>
      <c r="MS137" s="221"/>
      <c r="MT137" s="221"/>
      <c r="MU137" s="221"/>
      <c r="MV137" s="221"/>
      <c r="MW137" s="221"/>
      <c r="MX137" s="221"/>
      <c r="MY137" s="221"/>
      <c r="MZ137" s="221"/>
      <c r="NA137" s="221"/>
      <c r="NB137" s="221"/>
      <c r="NC137" s="221"/>
      <c r="ND137" s="221"/>
      <c r="NE137" s="221"/>
      <c r="NF137" s="221"/>
      <c r="NG137" s="221"/>
      <c r="NH137" s="221"/>
      <c r="NI137" s="221"/>
      <c r="NJ137" s="221"/>
      <c r="NK137" s="221"/>
      <c r="NL137" s="221"/>
      <c r="NM137" s="221"/>
      <c r="NN137" s="221"/>
      <c r="NO137" s="221"/>
      <c r="NP137" s="221"/>
      <c r="NQ137" s="221"/>
      <c r="NR137" s="221"/>
      <c r="NS137" s="221"/>
      <c r="NT137" s="221"/>
      <c r="NU137" s="221"/>
      <c r="NV137" s="221"/>
      <c r="NW137" s="221"/>
      <c r="NX137" s="221"/>
      <c r="NY137" s="221"/>
      <c r="NZ137" s="221"/>
      <c r="OA137" s="221"/>
      <c r="OB137" s="221"/>
      <c r="OC137" s="221"/>
      <c r="OD137" s="221"/>
      <c r="OE137" s="221"/>
      <c r="OF137" s="221"/>
      <c r="OG137" s="221"/>
      <c r="OH137" s="221"/>
      <c r="OI137" s="221"/>
      <c r="OJ137" s="221"/>
      <c r="OK137" s="221"/>
      <c r="OL137" s="221"/>
      <c r="OM137" s="221"/>
      <c r="ON137" s="221"/>
      <c r="OO137" s="221"/>
      <c r="OP137" s="221"/>
      <c r="OQ137" s="221"/>
      <c r="OR137" s="221"/>
      <c r="OS137" s="221"/>
      <c r="OT137" s="221"/>
      <c r="OU137" s="221"/>
      <c r="OV137" s="221"/>
      <c r="OW137" s="221"/>
      <c r="OX137" s="221"/>
      <c r="OY137" s="221"/>
      <c r="OZ137" s="221"/>
      <c r="PA137" s="221"/>
      <c r="PB137" s="221"/>
      <c r="PC137" s="221"/>
      <c r="PD137" s="221"/>
      <c r="PE137" s="221"/>
      <c r="PF137" s="221"/>
      <c r="PG137" s="221"/>
      <c r="PH137" s="221"/>
      <c r="PI137" s="221"/>
      <c r="PJ137" s="221"/>
      <c r="PK137" s="221"/>
      <c r="PL137" s="221"/>
      <c r="PM137" s="221"/>
      <c r="PN137" s="221"/>
      <c r="PO137" s="221"/>
      <c r="PP137" s="221"/>
      <c r="PQ137" s="221"/>
      <c r="PR137" s="221"/>
      <c r="PS137" s="221"/>
      <c r="PT137" s="221"/>
      <c r="PU137" s="221"/>
      <c r="PV137" s="221"/>
      <c r="PW137" s="221"/>
      <c r="PX137" s="221"/>
      <c r="PY137" s="221"/>
      <c r="PZ137" s="221"/>
      <c r="QA137" s="221"/>
      <c r="QB137" s="221"/>
      <c r="QC137" s="221"/>
      <c r="QD137" s="221"/>
      <c r="QE137" s="221"/>
      <c r="QF137" s="221"/>
      <c r="QG137" s="221"/>
      <c r="QH137" s="221"/>
      <c r="QI137" s="221"/>
      <c r="QJ137" s="221"/>
      <c r="QK137" s="221"/>
      <c r="QL137" s="221"/>
      <c r="QM137" s="221"/>
      <c r="QN137" s="221"/>
      <c r="QO137" s="221"/>
      <c r="QP137" s="221"/>
      <c r="QQ137" s="221"/>
      <c r="QR137" s="221"/>
      <c r="QS137" s="221"/>
      <c r="QT137" s="221"/>
      <c r="QU137" s="221"/>
      <c r="QV137" s="221"/>
      <c r="QW137" s="221"/>
      <c r="QX137" s="221"/>
      <c r="QY137" s="221"/>
      <c r="QZ137" s="221"/>
      <c r="RA137" s="221"/>
      <c r="RB137" s="221"/>
      <c r="RC137" s="221"/>
      <c r="RD137" s="221"/>
      <c r="RE137" s="221"/>
      <c r="RF137" s="221"/>
      <c r="RG137" s="221"/>
      <c r="RH137" s="221"/>
      <c r="RI137" s="221"/>
      <c r="RJ137" s="221"/>
      <c r="RK137" s="221"/>
      <c r="RL137" s="221"/>
      <c r="RM137" s="221"/>
      <c r="RN137" s="221"/>
      <c r="RO137" s="221"/>
      <c r="RP137" s="221"/>
      <c r="RQ137" s="221"/>
      <c r="RR137" s="221"/>
      <c r="RS137" s="221"/>
      <c r="RT137" s="221"/>
      <c r="RU137" s="221"/>
      <c r="RV137" s="221"/>
      <c r="RW137" s="221"/>
      <c r="RX137" s="221"/>
      <c r="RY137" s="221"/>
      <c r="RZ137" s="221"/>
      <c r="SA137" s="221"/>
      <c r="SB137" s="221"/>
      <c r="SC137" s="221"/>
      <c r="SD137" s="221"/>
      <c r="SE137" s="221"/>
      <c r="SF137" s="221"/>
      <c r="SG137" s="221"/>
      <c r="SH137" s="221"/>
      <c r="SI137" s="221"/>
      <c r="SJ137" s="221"/>
      <c r="SK137" s="221"/>
      <c r="SL137" s="221"/>
      <c r="SM137" s="221"/>
      <c r="SN137" s="221"/>
      <c r="SO137" s="221"/>
      <c r="SP137" s="221"/>
      <c r="SQ137" s="221"/>
      <c r="SR137" s="221"/>
      <c r="SS137" s="221"/>
      <c r="ST137" s="221"/>
      <c r="SU137" s="221"/>
      <c r="SV137" s="221"/>
      <c r="SW137" s="221"/>
      <c r="SX137" s="221"/>
      <c r="SY137" s="221"/>
      <c r="SZ137" s="221"/>
      <c r="TA137" s="221"/>
      <c r="TB137" s="221"/>
      <c r="TC137" s="221"/>
      <c r="TD137" s="221"/>
      <c r="TE137" s="221"/>
      <c r="TF137" s="221"/>
      <c r="TG137" s="221"/>
      <c r="TH137" s="221"/>
      <c r="TI137" s="221"/>
      <c r="TJ137" s="221"/>
      <c r="TK137" s="221"/>
      <c r="TL137" s="221"/>
      <c r="TM137" s="221"/>
      <c r="TN137" s="221"/>
      <c r="TO137" s="221"/>
      <c r="TP137" s="221"/>
      <c r="TQ137" s="221"/>
      <c r="TR137" s="221"/>
      <c r="TS137" s="221"/>
      <c r="TT137" s="221"/>
      <c r="TU137" s="221"/>
      <c r="TV137" s="221"/>
      <c r="TW137" s="221"/>
      <c r="TX137" s="221"/>
      <c r="TY137" s="221"/>
      <c r="TZ137" s="221"/>
      <c r="UA137" s="221"/>
      <c r="UB137" s="221"/>
      <c r="UC137" s="221"/>
      <c r="UD137" s="221"/>
      <c r="UE137" s="221"/>
      <c r="UF137" s="221"/>
      <c r="UG137" s="221"/>
      <c r="UH137" s="221"/>
      <c r="UI137" s="221"/>
      <c r="UJ137" s="221"/>
      <c r="UK137" s="221"/>
      <c r="UL137" s="221"/>
      <c r="UM137" s="221"/>
      <c r="UN137" s="221"/>
      <c r="UO137" s="221"/>
      <c r="UP137" s="221"/>
      <c r="UQ137" s="221"/>
      <c r="UR137" s="221"/>
      <c r="US137" s="221"/>
      <c r="UT137" s="221"/>
      <c r="UU137" s="221"/>
      <c r="UV137" s="221"/>
      <c r="UW137" s="221"/>
      <c r="UX137" s="221"/>
      <c r="UY137" s="221"/>
      <c r="UZ137" s="221"/>
      <c r="VA137" s="221"/>
      <c r="VB137" s="221"/>
      <c r="VC137" s="221"/>
      <c r="VD137" s="221"/>
      <c r="VE137" s="221"/>
      <c r="VF137" s="221"/>
      <c r="VG137" s="221"/>
      <c r="VH137" s="221"/>
      <c r="VI137" s="221"/>
      <c r="VJ137" s="221"/>
      <c r="VK137" s="221"/>
      <c r="VL137" s="221"/>
      <c r="VM137" s="221"/>
      <c r="VN137" s="221"/>
      <c r="VO137" s="221"/>
      <c r="VP137" s="221"/>
      <c r="VQ137" s="221"/>
      <c r="VR137" s="221"/>
      <c r="VS137" s="221"/>
      <c r="VT137" s="221"/>
      <c r="VU137" s="221"/>
      <c r="VV137" s="221"/>
      <c r="VW137" s="221"/>
      <c r="VX137" s="221"/>
      <c r="VY137" s="221"/>
      <c r="VZ137" s="221"/>
      <c r="WA137" s="221"/>
      <c r="WB137" s="221"/>
      <c r="WC137" s="221"/>
      <c r="WD137" s="221"/>
      <c r="WE137" s="221"/>
      <c r="WF137" s="221"/>
      <c r="WG137" s="221"/>
      <c r="WH137" s="221"/>
      <c r="WI137" s="221"/>
      <c r="WJ137" s="221"/>
      <c r="WK137" s="221"/>
      <c r="WL137" s="221"/>
      <c r="WM137" s="221"/>
      <c r="WN137" s="221"/>
      <c r="WO137" s="221"/>
      <c r="WP137" s="221"/>
      <c r="WQ137" s="221"/>
      <c r="WR137" s="221"/>
      <c r="WS137" s="221"/>
      <c r="WT137" s="221"/>
      <c r="WU137" s="221"/>
      <c r="WV137" s="221"/>
      <c r="WW137" s="221"/>
      <c r="WX137" s="221"/>
      <c r="WY137" s="221"/>
      <c r="WZ137" s="221"/>
      <c r="XA137" s="221"/>
      <c r="XB137" s="221"/>
      <c r="XC137" s="221"/>
      <c r="XD137" s="221"/>
      <c r="XE137" s="221"/>
      <c r="XF137" s="221"/>
      <c r="XG137" s="221"/>
      <c r="XH137" s="221"/>
      <c r="XI137" s="221"/>
      <c r="XJ137" s="221"/>
      <c r="XK137" s="221"/>
      <c r="XL137" s="221"/>
      <c r="XM137" s="221"/>
      <c r="XN137" s="221"/>
      <c r="XO137" s="221"/>
      <c r="XP137" s="221"/>
      <c r="XQ137" s="221"/>
      <c r="XR137" s="221"/>
      <c r="XS137" s="221"/>
      <c r="XT137" s="221"/>
      <c r="XU137" s="221"/>
      <c r="XV137" s="221"/>
      <c r="XW137" s="221"/>
      <c r="XX137" s="221"/>
      <c r="XY137" s="221"/>
      <c r="XZ137" s="221"/>
      <c r="YA137" s="221"/>
      <c r="YB137" s="221"/>
      <c r="YC137" s="221"/>
      <c r="YD137" s="221"/>
      <c r="YE137" s="221"/>
      <c r="YF137" s="221"/>
      <c r="YG137" s="221"/>
      <c r="YH137" s="221"/>
      <c r="YI137" s="221"/>
      <c r="YJ137" s="221"/>
      <c r="YK137" s="221"/>
      <c r="YL137" s="221"/>
      <c r="YM137" s="221"/>
      <c r="YN137" s="221"/>
      <c r="YO137" s="221"/>
      <c r="YP137" s="221"/>
      <c r="YQ137" s="221"/>
      <c r="YR137" s="221"/>
      <c r="YS137" s="221"/>
      <c r="YT137" s="221"/>
      <c r="YU137" s="221"/>
      <c r="YV137" s="221"/>
      <c r="YW137" s="221"/>
      <c r="YX137" s="221"/>
      <c r="YY137" s="221"/>
      <c r="YZ137" s="221"/>
      <c r="ZA137" s="221"/>
      <c r="ZB137" s="221"/>
      <c r="ZC137" s="221"/>
      <c r="ZD137" s="221"/>
      <c r="ZE137" s="221"/>
      <c r="ZF137" s="221"/>
      <c r="ZG137" s="221"/>
      <c r="ZH137" s="221"/>
      <c r="ZI137" s="221"/>
      <c r="ZJ137" s="221"/>
      <c r="ZK137" s="221"/>
      <c r="ZL137" s="221"/>
      <c r="ZM137" s="221"/>
      <c r="ZN137" s="221"/>
      <c r="ZO137" s="221"/>
      <c r="ZP137" s="221"/>
      <c r="ZQ137" s="221"/>
      <c r="ZR137" s="221"/>
      <c r="ZS137" s="221"/>
      <c r="ZT137" s="221"/>
      <c r="ZU137" s="221"/>
      <c r="ZV137" s="221"/>
      <c r="ZW137" s="221"/>
      <c r="ZX137" s="221"/>
      <c r="ZY137" s="221"/>
      <c r="ZZ137" s="221"/>
      <c r="AAA137" s="221"/>
      <c r="AAB137" s="221"/>
      <c r="AAC137" s="221"/>
      <c r="AAD137" s="221"/>
      <c r="AAE137" s="221"/>
      <c r="AAF137" s="221"/>
      <c r="AAG137" s="221"/>
      <c r="AAH137" s="221"/>
      <c r="AAI137" s="221"/>
      <c r="AAJ137" s="221"/>
      <c r="AAK137" s="221"/>
      <c r="AAL137" s="221"/>
      <c r="AAM137" s="221"/>
      <c r="AAN137" s="221"/>
      <c r="AAO137" s="221"/>
      <c r="AAP137" s="221"/>
      <c r="AAQ137" s="221"/>
      <c r="AAR137" s="221"/>
      <c r="AAS137" s="221"/>
      <c r="AAT137" s="221"/>
      <c r="AAU137" s="221"/>
      <c r="AAV137" s="221"/>
      <c r="AAW137" s="221"/>
      <c r="AAX137" s="221"/>
      <c r="AAY137" s="221"/>
      <c r="AAZ137" s="221"/>
      <c r="ABA137" s="221"/>
      <c r="ABB137" s="221"/>
      <c r="ABC137" s="221"/>
      <c r="ABD137" s="221"/>
      <c r="ABE137" s="221"/>
      <c r="ABF137" s="221"/>
      <c r="ABG137" s="221"/>
      <c r="ABH137" s="221"/>
      <c r="ABI137" s="221"/>
      <c r="ABJ137" s="221"/>
      <c r="ABK137" s="221"/>
      <c r="ABL137" s="221"/>
      <c r="ABM137" s="221"/>
      <c r="ABN137" s="221"/>
      <c r="ABO137" s="221"/>
      <c r="ABP137" s="221"/>
      <c r="ABQ137" s="221"/>
      <c r="ABR137" s="221"/>
      <c r="ABS137" s="221"/>
      <c r="ABT137" s="221"/>
      <c r="ABU137" s="221"/>
      <c r="ABV137" s="221"/>
      <c r="ABW137" s="221"/>
      <c r="ABX137" s="221"/>
      <c r="ABY137" s="221"/>
      <c r="ABZ137" s="221"/>
      <c r="ACA137" s="221"/>
      <c r="ACB137" s="221"/>
      <c r="ACC137" s="221"/>
      <c r="ACD137" s="221"/>
      <c r="ACE137" s="221"/>
      <c r="ACF137" s="221"/>
      <c r="ACG137" s="221"/>
      <c r="ACH137" s="221"/>
      <c r="ACI137" s="221"/>
      <c r="ACJ137" s="221"/>
      <c r="ACK137" s="221"/>
      <c r="ACL137" s="221"/>
      <c r="ACM137" s="221"/>
      <c r="ACN137" s="221"/>
      <c r="ACO137" s="221"/>
      <c r="ACP137" s="221"/>
      <c r="ACQ137" s="221"/>
      <c r="ACR137" s="221"/>
      <c r="ACS137" s="221"/>
      <c r="ACT137" s="221"/>
      <c r="ACU137" s="221"/>
      <c r="ACV137" s="221"/>
      <c r="ACW137" s="221"/>
      <c r="ACX137" s="221"/>
      <c r="ACY137" s="221"/>
      <c r="ACZ137" s="221"/>
      <c r="ADA137" s="221"/>
      <c r="ADB137" s="221"/>
      <c r="ADC137" s="221"/>
      <c r="ADD137" s="221"/>
      <c r="ADE137" s="221"/>
      <c r="ADF137" s="221"/>
      <c r="ADG137" s="221"/>
      <c r="ADH137" s="221"/>
      <c r="ADI137" s="221"/>
      <c r="ADJ137" s="221"/>
      <c r="ADK137" s="221"/>
      <c r="ADL137" s="221"/>
      <c r="ADM137" s="221"/>
      <c r="ADN137" s="221"/>
      <c r="ADO137" s="221"/>
      <c r="ADP137" s="221"/>
      <c r="ADQ137" s="221"/>
      <c r="ADR137" s="221"/>
      <c r="ADS137" s="221"/>
      <c r="ADT137" s="221"/>
      <c r="ADU137" s="221"/>
      <c r="ADV137" s="221"/>
      <c r="ADW137" s="221"/>
      <c r="ADX137" s="221"/>
      <c r="ADY137" s="221"/>
      <c r="ADZ137" s="221"/>
      <c r="AEA137" s="221"/>
      <c r="AEB137" s="221"/>
      <c r="AEC137" s="221"/>
      <c r="AED137" s="221"/>
      <c r="AEE137" s="221"/>
      <c r="AEF137" s="221"/>
      <c r="AEG137" s="221"/>
      <c r="AEH137" s="221"/>
      <c r="AEI137" s="221"/>
      <c r="AEJ137" s="221"/>
      <c r="AEK137" s="221"/>
      <c r="AEL137" s="221"/>
      <c r="AEM137" s="221"/>
      <c r="AEN137" s="221"/>
      <c r="AEO137" s="221"/>
      <c r="AEP137" s="221"/>
      <c r="AEQ137" s="221"/>
      <c r="AER137" s="221"/>
      <c r="AES137" s="221"/>
      <c r="AET137" s="221"/>
      <c r="AEU137" s="221"/>
      <c r="AEV137" s="221"/>
      <c r="AEW137" s="221"/>
      <c r="AEX137" s="221"/>
      <c r="AEY137" s="221"/>
      <c r="AEZ137" s="221"/>
      <c r="AFA137" s="221"/>
      <c r="AFB137" s="221"/>
      <c r="AFC137" s="221"/>
      <c r="AFD137" s="221"/>
      <c r="AFE137" s="221"/>
      <c r="AFF137" s="221"/>
      <c r="AFG137" s="221"/>
      <c r="AFH137" s="221"/>
      <c r="AFI137" s="221"/>
      <c r="AFJ137" s="221"/>
      <c r="AFK137" s="221"/>
      <c r="AFL137" s="221"/>
      <c r="AFM137" s="221"/>
      <c r="AFN137" s="221"/>
      <c r="AFO137" s="221"/>
      <c r="AFP137" s="221"/>
      <c r="AFQ137" s="221"/>
      <c r="AFR137" s="221"/>
      <c r="AFS137" s="221"/>
      <c r="AFT137" s="221"/>
      <c r="AFU137" s="221"/>
      <c r="AFV137" s="221"/>
      <c r="AFW137" s="221"/>
      <c r="AFX137" s="221"/>
      <c r="AFY137" s="221"/>
      <c r="AFZ137" s="221"/>
      <c r="AGA137" s="221"/>
      <c r="AGB137" s="221"/>
      <c r="AGC137" s="221"/>
      <c r="AGD137" s="221"/>
      <c r="AGE137" s="221"/>
      <c r="AGF137" s="221"/>
      <c r="AGG137" s="221"/>
      <c r="AGH137" s="221"/>
      <c r="AGI137" s="221"/>
      <c r="AGJ137" s="221"/>
      <c r="AGK137" s="221"/>
      <c r="AGL137" s="221"/>
      <c r="AGM137" s="221"/>
      <c r="AGN137" s="221"/>
      <c r="AGO137" s="221"/>
      <c r="AGP137" s="221"/>
      <c r="AGQ137" s="221"/>
      <c r="AGR137" s="221"/>
      <c r="AGS137" s="221"/>
      <c r="AGT137" s="221"/>
      <c r="AGU137" s="221"/>
      <c r="AGV137" s="221"/>
      <c r="AGW137" s="221"/>
      <c r="AGX137" s="221"/>
      <c r="AGY137" s="221"/>
      <c r="AGZ137" s="221"/>
      <c r="AHA137" s="221"/>
      <c r="AHB137" s="221"/>
      <c r="AHC137" s="221"/>
      <c r="AHD137" s="221"/>
      <c r="AHE137" s="221"/>
      <c r="AHF137" s="221"/>
      <c r="AHG137" s="221"/>
      <c r="AHH137" s="221"/>
      <c r="AHI137" s="221"/>
      <c r="AHJ137" s="221"/>
      <c r="AHK137" s="221"/>
      <c r="AHL137" s="221"/>
      <c r="AHM137" s="221"/>
      <c r="AHN137" s="221"/>
      <c r="AHO137" s="221"/>
      <c r="AHP137" s="221"/>
      <c r="AHQ137" s="221"/>
      <c r="AHR137" s="221"/>
      <c r="AHS137" s="221"/>
      <c r="AHT137" s="221"/>
      <c r="AHU137" s="221"/>
      <c r="AHV137" s="221"/>
      <c r="AHW137" s="221"/>
      <c r="AHX137" s="221"/>
      <c r="AHY137" s="221"/>
      <c r="AHZ137" s="221"/>
      <c r="AIA137" s="221"/>
      <c r="AIB137" s="221"/>
      <c r="AIC137" s="221"/>
      <c r="AID137" s="221"/>
      <c r="AIE137" s="221"/>
      <c r="AIF137" s="221"/>
      <c r="AIG137" s="221"/>
      <c r="AIH137" s="221"/>
      <c r="AII137" s="221"/>
      <c r="AIJ137" s="221"/>
      <c r="AIK137" s="221"/>
      <c r="AIL137" s="221"/>
      <c r="AIM137" s="221"/>
      <c r="AIN137" s="221"/>
      <c r="AIO137" s="221"/>
      <c r="AIP137" s="221"/>
      <c r="AIQ137" s="221"/>
      <c r="AIR137" s="221"/>
      <c r="AIS137" s="221"/>
      <c r="AIT137" s="221"/>
      <c r="AIU137" s="221"/>
      <c r="AIV137" s="221"/>
      <c r="AIW137" s="221"/>
      <c r="AIX137" s="221"/>
      <c r="AIY137" s="221"/>
      <c r="AIZ137" s="221"/>
      <c r="AJA137" s="221"/>
      <c r="AJB137" s="221"/>
      <c r="AJC137" s="221"/>
      <c r="AJD137" s="221"/>
      <c r="AJE137" s="221"/>
      <c r="AJF137" s="221"/>
      <c r="AJG137" s="221"/>
      <c r="AJH137" s="221"/>
      <c r="AJI137" s="221"/>
      <c r="AJJ137" s="221"/>
      <c r="AJK137" s="221"/>
      <c r="AJL137" s="221"/>
      <c r="AJM137" s="221"/>
      <c r="AJN137" s="221"/>
      <c r="AJO137" s="221"/>
      <c r="AJP137" s="221"/>
      <c r="AJQ137" s="221"/>
      <c r="AJR137" s="221"/>
      <c r="AJS137" s="221"/>
      <c r="AJT137" s="221"/>
      <c r="AJU137" s="221"/>
      <c r="AJV137" s="221"/>
      <c r="AJW137" s="221"/>
      <c r="AJX137" s="221"/>
      <c r="AJY137" s="221"/>
      <c r="AJZ137" s="221"/>
      <c r="AKA137" s="221"/>
      <c r="AKB137" s="221"/>
      <c r="AKC137" s="221"/>
      <c r="AKD137" s="221"/>
      <c r="AKE137" s="221"/>
      <c r="AKF137" s="221"/>
      <c r="AKG137" s="221"/>
      <c r="AKH137" s="221"/>
      <c r="AKI137" s="221"/>
      <c r="AKJ137" s="221"/>
      <c r="AKK137" s="221"/>
      <c r="AKL137" s="221"/>
      <c r="AKM137" s="221"/>
      <c r="AKN137" s="221"/>
      <c r="AKO137" s="221"/>
      <c r="AKP137" s="221"/>
      <c r="AKQ137" s="221"/>
      <c r="AKR137" s="221"/>
      <c r="AKS137" s="221"/>
      <c r="AKT137" s="221"/>
      <c r="AKU137" s="221"/>
      <c r="AKV137" s="221"/>
      <c r="AKW137" s="221"/>
      <c r="AKX137" s="221"/>
      <c r="AKY137" s="221"/>
      <c r="AKZ137" s="221"/>
      <c r="ALA137" s="221"/>
      <c r="ALB137" s="221"/>
      <c r="ALC137" s="221"/>
      <c r="ALD137" s="221"/>
      <c r="ALE137" s="221"/>
      <c r="ALF137" s="221"/>
      <c r="ALG137" s="221"/>
      <c r="ALH137" s="221"/>
      <c r="ALI137" s="221"/>
      <c r="ALJ137" s="221"/>
      <c r="ALK137" s="221"/>
      <c r="ALL137" s="221"/>
      <c r="ALM137" s="221"/>
      <c r="ALN137" s="221"/>
      <c r="ALO137" s="221"/>
      <c r="ALP137" s="221"/>
      <c r="ALQ137" s="221"/>
      <c r="ALR137" s="221"/>
      <c r="ALS137" s="221"/>
      <c r="ALT137" s="221"/>
      <c r="ALU137" s="221"/>
      <c r="ALV137" s="221"/>
      <c r="ALW137" s="221"/>
      <c r="ALX137" s="221"/>
      <c r="ALY137" s="221"/>
      <c r="ALZ137" s="221"/>
      <c r="AMA137" s="221"/>
      <c r="AMB137" s="221"/>
      <c r="AMC137" s="221"/>
      <c r="AMD137" s="221"/>
      <c r="AME137" s="221"/>
      <c r="AMF137" s="221"/>
      <c r="AMG137" s="221"/>
      <c r="AMH137" s="221"/>
      <c r="AMI137" s="221"/>
      <c r="AMJ137" s="221"/>
      <c r="AMK137" s="221"/>
    </row>
    <row r="138" spans="1:1025" s="225" customFormat="1" x14ac:dyDescent="0.25">
      <c r="A138" s="228" t="s">
        <v>43</v>
      </c>
      <c r="B138" s="228" t="s">
        <v>90</v>
      </c>
      <c r="C138" s="242" t="str">
        <f>'common foods'!$D$39</f>
        <v>02037</v>
      </c>
      <c r="D138" s="229">
        <v>512</v>
      </c>
      <c r="E138" s="229">
        <v>1.3</v>
      </c>
      <c r="F138" s="229">
        <v>1.1000000000000001</v>
      </c>
      <c r="G138" s="229">
        <v>24.7</v>
      </c>
      <c r="H138" s="229">
        <v>2.2000000000000002</v>
      </c>
      <c r="I138" s="229">
        <v>3.1</v>
      </c>
      <c r="J138" s="229">
        <v>1.3</v>
      </c>
      <c r="K138" s="229">
        <v>0</v>
      </c>
      <c r="L138" s="228" t="s">
        <v>433</v>
      </c>
      <c r="M138" s="228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  <c r="BO138" s="221"/>
      <c r="BP138" s="221"/>
      <c r="BQ138" s="221"/>
      <c r="BR138" s="221"/>
      <c r="BS138" s="221"/>
      <c r="BT138" s="221"/>
      <c r="BU138" s="221"/>
      <c r="BV138" s="221"/>
      <c r="BW138" s="221"/>
      <c r="BX138" s="221"/>
      <c r="BY138" s="221"/>
      <c r="BZ138" s="221"/>
      <c r="CA138" s="221"/>
      <c r="CB138" s="221"/>
      <c r="CC138" s="221"/>
      <c r="CD138" s="221"/>
      <c r="CE138" s="221"/>
      <c r="CF138" s="221"/>
      <c r="CG138" s="221"/>
      <c r="CH138" s="221"/>
      <c r="CI138" s="221"/>
      <c r="CJ138" s="221"/>
      <c r="CK138" s="221"/>
      <c r="CL138" s="221"/>
      <c r="CM138" s="221"/>
      <c r="CN138" s="221"/>
      <c r="CO138" s="221"/>
      <c r="CP138" s="221"/>
      <c r="CQ138" s="221"/>
      <c r="CR138" s="221"/>
      <c r="CS138" s="221"/>
      <c r="CT138" s="221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221"/>
      <c r="DE138" s="221"/>
      <c r="DF138" s="221"/>
      <c r="DG138" s="221"/>
      <c r="DH138" s="221"/>
      <c r="DI138" s="221"/>
      <c r="DJ138" s="221"/>
      <c r="DK138" s="221"/>
      <c r="DL138" s="221"/>
      <c r="DM138" s="221"/>
      <c r="DN138" s="221"/>
      <c r="DO138" s="221"/>
      <c r="DP138" s="221"/>
      <c r="DQ138" s="221"/>
      <c r="DR138" s="221"/>
      <c r="DS138" s="221"/>
      <c r="DT138" s="221"/>
      <c r="DU138" s="221"/>
      <c r="DV138" s="221"/>
      <c r="DW138" s="221"/>
      <c r="DX138" s="221"/>
      <c r="DY138" s="221"/>
      <c r="DZ138" s="221"/>
      <c r="EA138" s="221"/>
      <c r="EB138" s="221"/>
      <c r="EC138" s="221"/>
      <c r="ED138" s="221"/>
      <c r="EE138" s="221"/>
      <c r="EF138" s="221"/>
      <c r="EG138" s="221"/>
      <c r="EH138" s="221"/>
      <c r="EI138" s="221"/>
      <c r="EJ138" s="221"/>
      <c r="EK138" s="221"/>
      <c r="EL138" s="221"/>
      <c r="EM138" s="221"/>
      <c r="EN138" s="221"/>
      <c r="EO138" s="221"/>
      <c r="EP138" s="221"/>
      <c r="EQ138" s="221"/>
      <c r="ER138" s="221"/>
      <c r="ES138" s="221"/>
      <c r="ET138" s="221"/>
      <c r="EU138" s="221"/>
      <c r="EV138" s="221"/>
      <c r="EW138" s="221"/>
      <c r="EX138" s="221"/>
      <c r="EY138" s="221"/>
      <c r="EZ138" s="221"/>
      <c r="FA138" s="221"/>
      <c r="FB138" s="221"/>
      <c r="FC138" s="221"/>
      <c r="FD138" s="221"/>
      <c r="FE138" s="221"/>
      <c r="FF138" s="221"/>
      <c r="FG138" s="221"/>
      <c r="FH138" s="221"/>
      <c r="FI138" s="221"/>
      <c r="FJ138" s="221"/>
      <c r="FK138" s="221"/>
      <c r="FL138" s="221"/>
      <c r="FM138" s="221"/>
      <c r="FN138" s="221"/>
      <c r="FO138" s="221"/>
      <c r="FP138" s="221"/>
      <c r="FQ138" s="221"/>
      <c r="FR138" s="221"/>
      <c r="FS138" s="221"/>
      <c r="FT138" s="221"/>
      <c r="FU138" s="221"/>
      <c r="FV138" s="221"/>
      <c r="FW138" s="221"/>
      <c r="FX138" s="221"/>
      <c r="FY138" s="221"/>
      <c r="FZ138" s="221"/>
      <c r="GA138" s="221"/>
      <c r="GB138" s="221"/>
      <c r="GC138" s="221"/>
      <c r="GD138" s="221"/>
      <c r="GE138" s="221"/>
      <c r="GF138" s="221"/>
      <c r="GG138" s="221"/>
      <c r="GH138" s="221"/>
      <c r="GI138" s="221"/>
      <c r="GJ138" s="221"/>
      <c r="GK138" s="221"/>
      <c r="GL138" s="221"/>
      <c r="GM138" s="221"/>
      <c r="GN138" s="221"/>
      <c r="GO138" s="221"/>
      <c r="GP138" s="221"/>
      <c r="GQ138" s="221"/>
      <c r="GR138" s="221"/>
      <c r="GS138" s="221"/>
      <c r="GT138" s="221"/>
      <c r="GU138" s="221"/>
      <c r="GV138" s="221"/>
      <c r="GW138" s="221"/>
      <c r="GX138" s="221"/>
      <c r="GY138" s="221"/>
      <c r="GZ138" s="221"/>
      <c r="HA138" s="221"/>
      <c r="HB138" s="221"/>
      <c r="HC138" s="221"/>
      <c r="HD138" s="221"/>
      <c r="HE138" s="221"/>
      <c r="HF138" s="221"/>
      <c r="HG138" s="221"/>
      <c r="HH138" s="221"/>
      <c r="HI138" s="221"/>
      <c r="HJ138" s="221"/>
      <c r="HK138" s="221"/>
      <c r="HL138" s="221"/>
      <c r="HM138" s="221"/>
      <c r="HN138" s="221"/>
      <c r="HO138" s="221"/>
      <c r="HP138" s="221"/>
      <c r="HQ138" s="221"/>
      <c r="HR138" s="221"/>
      <c r="HS138" s="221"/>
      <c r="HT138" s="221"/>
      <c r="HU138" s="221"/>
      <c r="HV138" s="221"/>
      <c r="HW138" s="221"/>
      <c r="HX138" s="221"/>
      <c r="HY138" s="221"/>
      <c r="HZ138" s="221"/>
      <c r="IA138" s="221"/>
      <c r="IB138" s="221"/>
      <c r="IC138" s="221"/>
      <c r="ID138" s="221"/>
      <c r="IE138" s="221"/>
      <c r="IF138" s="221"/>
      <c r="IG138" s="221"/>
      <c r="IH138" s="221"/>
      <c r="II138" s="221"/>
      <c r="IJ138" s="221"/>
      <c r="IK138" s="221"/>
      <c r="IL138" s="221"/>
      <c r="IM138" s="221"/>
      <c r="IN138" s="221"/>
      <c r="IO138" s="221"/>
      <c r="IP138" s="221"/>
      <c r="IQ138" s="221"/>
      <c r="IR138" s="221"/>
      <c r="IS138" s="221"/>
      <c r="IT138" s="221"/>
      <c r="IU138" s="221"/>
      <c r="IV138" s="221"/>
      <c r="IW138" s="221"/>
      <c r="IX138" s="221"/>
      <c r="IY138" s="221"/>
      <c r="IZ138" s="221"/>
      <c r="JA138" s="221"/>
      <c r="JB138" s="221"/>
      <c r="JC138" s="221"/>
      <c r="JD138" s="221"/>
      <c r="JE138" s="221"/>
      <c r="JF138" s="221"/>
      <c r="JG138" s="221"/>
      <c r="JH138" s="221"/>
      <c r="JI138" s="221"/>
      <c r="JJ138" s="221"/>
      <c r="JK138" s="221"/>
      <c r="JL138" s="221"/>
      <c r="JM138" s="221"/>
      <c r="JN138" s="221"/>
      <c r="JO138" s="221"/>
      <c r="JP138" s="221"/>
      <c r="JQ138" s="221"/>
      <c r="JR138" s="221"/>
      <c r="JS138" s="221"/>
      <c r="JT138" s="221"/>
      <c r="JU138" s="221"/>
      <c r="JV138" s="221"/>
      <c r="JW138" s="221"/>
      <c r="JX138" s="221"/>
      <c r="JY138" s="221"/>
      <c r="JZ138" s="221"/>
      <c r="KA138" s="221"/>
      <c r="KB138" s="221"/>
      <c r="KC138" s="221"/>
      <c r="KD138" s="221"/>
      <c r="KE138" s="221"/>
      <c r="KF138" s="221"/>
      <c r="KG138" s="221"/>
      <c r="KH138" s="221"/>
      <c r="KI138" s="221"/>
      <c r="KJ138" s="221"/>
      <c r="KK138" s="221"/>
      <c r="KL138" s="221"/>
      <c r="KM138" s="221"/>
      <c r="KN138" s="221"/>
      <c r="KO138" s="221"/>
      <c r="KP138" s="221"/>
      <c r="KQ138" s="221"/>
      <c r="KR138" s="221"/>
      <c r="KS138" s="221"/>
      <c r="KT138" s="221"/>
      <c r="KU138" s="221"/>
      <c r="KV138" s="221"/>
      <c r="KW138" s="221"/>
      <c r="KX138" s="221"/>
      <c r="KY138" s="221"/>
      <c r="KZ138" s="221"/>
      <c r="LA138" s="221"/>
      <c r="LB138" s="221"/>
      <c r="LC138" s="221"/>
      <c r="LD138" s="221"/>
      <c r="LE138" s="221"/>
      <c r="LF138" s="221"/>
      <c r="LG138" s="221"/>
      <c r="LH138" s="221"/>
      <c r="LI138" s="221"/>
      <c r="LJ138" s="221"/>
      <c r="LK138" s="221"/>
      <c r="LL138" s="221"/>
      <c r="LM138" s="221"/>
      <c r="LN138" s="221"/>
      <c r="LO138" s="221"/>
      <c r="LP138" s="221"/>
      <c r="LQ138" s="221"/>
      <c r="LR138" s="221"/>
      <c r="LS138" s="221"/>
      <c r="LT138" s="221"/>
      <c r="LU138" s="221"/>
      <c r="LV138" s="221"/>
      <c r="LW138" s="221"/>
      <c r="LX138" s="221"/>
      <c r="LY138" s="221"/>
      <c r="LZ138" s="221"/>
      <c r="MA138" s="221"/>
      <c r="MB138" s="221"/>
      <c r="MC138" s="221"/>
      <c r="MD138" s="221"/>
      <c r="ME138" s="221"/>
      <c r="MF138" s="221"/>
      <c r="MG138" s="221"/>
      <c r="MH138" s="221"/>
      <c r="MI138" s="221"/>
      <c r="MJ138" s="221"/>
      <c r="MK138" s="221"/>
      <c r="ML138" s="221"/>
      <c r="MM138" s="221"/>
      <c r="MN138" s="221"/>
      <c r="MO138" s="221"/>
      <c r="MP138" s="221"/>
      <c r="MQ138" s="221"/>
      <c r="MR138" s="221"/>
      <c r="MS138" s="221"/>
      <c r="MT138" s="221"/>
      <c r="MU138" s="221"/>
      <c r="MV138" s="221"/>
      <c r="MW138" s="221"/>
      <c r="MX138" s="221"/>
      <c r="MY138" s="221"/>
      <c r="MZ138" s="221"/>
      <c r="NA138" s="221"/>
      <c r="NB138" s="221"/>
      <c r="NC138" s="221"/>
      <c r="ND138" s="221"/>
      <c r="NE138" s="221"/>
      <c r="NF138" s="221"/>
      <c r="NG138" s="221"/>
      <c r="NH138" s="221"/>
      <c r="NI138" s="221"/>
      <c r="NJ138" s="221"/>
      <c r="NK138" s="221"/>
      <c r="NL138" s="221"/>
      <c r="NM138" s="221"/>
      <c r="NN138" s="221"/>
      <c r="NO138" s="221"/>
      <c r="NP138" s="221"/>
      <c r="NQ138" s="221"/>
      <c r="NR138" s="221"/>
      <c r="NS138" s="221"/>
      <c r="NT138" s="221"/>
      <c r="NU138" s="221"/>
      <c r="NV138" s="221"/>
      <c r="NW138" s="221"/>
      <c r="NX138" s="221"/>
      <c r="NY138" s="221"/>
      <c r="NZ138" s="221"/>
      <c r="OA138" s="221"/>
      <c r="OB138" s="221"/>
      <c r="OC138" s="221"/>
      <c r="OD138" s="221"/>
      <c r="OE138" s="221"/>
      <c r="OF138" s="221"/>
      <c r="OG138" s="221"/>
      <c r="OH138" s="221"/>
      <c r="OI138" s="221"/>
      <c r="OJ138" s="221"/>
      <c r="OK138" s="221"/>
      <c r="OL138" s="221"/>
      <c r="OM138" s="221"/>
      <c r="ON138" s="221"/>
      <c r="OO138" s="221"/>
      <c r="OP138" s="221"/>
      <c r="OQ138" s="221"/>
      <c r="OR138" s="221"/>
      <c r="OS138" s="221"/>
      <c r="OT138" s="221"/>
      <c r="OU138" s="221"/>
      <c r="OV138" s="221"/>
      <c r="OW138" s="221"/>
      <c r="OX138" s="221"/>
      <c r="OY138" s="221"/>
      <c r="OZ138" s="221"/>
      <c r="PA138" s="221"/>
      <c r="PB138" s="221"/>
      <c r="PC138" s="221"/>
      <c r="PD138" s="221"/>
      <c r="PE138" s="221"/>
      <c r="PF138" s="221"/>
      <c r="PG138" s="221"/>
      <c r="PH138" s="221"/>
      <c r="PI138" s="221"/>
      <c r="PJ138" s="221"/>
      <c r="PK138" s="221"/>
      <c r="PL138" s="221"/>
      <c r="PM138" s="221"/>
      <c r="PN138" s="221"/>
      <c r="PO138" s="221"/>
      <c r="PP138" s="221"/>
      <c r="PQ138" s="221"/>
      <c r="PR138" s="221"/>
      <c r="PS138" s="221"/>
      <c r="PT138" s="221"/>
      <c r="PU138" s="221"/>
      <c r="PV138" s="221"/>
      <c r="PW138" s="221"/>
      <c r="PX138" s="221"/>
      <c r="PY138" s="221"/>
      <c r="PZ138" s="221"/>
      <c r="QA138" s="221"/>
      <c r="QB138" s="221"/>
      <c r="QC138" s="221"/>
      <c r="QD138" s="221"/>
      <c r="QE138" s="221"/>
      <c r="QF138" s="221"/>
      <c r="QG138" s="221"/>
      <c r="QH138" s="221"/>
      <c r="QI138" s="221"/>
      <c r="QJ138" s="221"/>
      <c r="QK138" s="221"/>
      <c r="QL138" s="221"/>
      <c r="QM138" s="221"/>
      <c r="QN138" s="221"/>
      <c r="QO138" s="221"/>
      <c r="QP138" s="221"/>
      <c r="QQ138" s="221"/>
      <c r="QR138" s="221"/>
      <c r="QS138" s="221"/>
      <c r="QT138" s="221"/>
      <c r="QU138" s="221"/>
      <c r="QV138" s="221"/>
      <c r="QW138" s="221"/>
      <c r="QX138" s="221"/>
      <c r="QY138" s="221"/>
      <c r="QZ138" s="221"/>
      <c r="RA138" s="221"/>
      <c r="RB138" s="221"/>
      <c r="RC138" s="221"/>
      <c r="RD138" s="221"/>
      <c r="RE138" s="221"/>
      <c r="RF138" s="221"/>
      <c r="RG138" s="221"/>
      <c r="RH138" s="221"/>
      <c r="RI138" s="221"/>
      <c r="RJ138" s="221"/>
      <c r="RK138" s="221"/>
      <c r="RL138" s="221"/>
      <c r="RM138" s="221"/>
      <c r="RN138" s="221"/>
      <c r="RO138" s="221"/>
      <c r="RP138" s="221"/>
      <c r="RQ138" s="221"/>
      <c r="RR138" s="221"/>
      <c r="RS138" s="221"/>
      <c r="RT138" s="221"/>
      <c r="RU138" s="221"/>
      <c r="RV138" s="221"/>
      <c r="RW138" s="221"/>
      <c r="RX138" s="221"/>
      <c r="RY138" s="221"/>
      <c r="RZ138" s="221"/>
      <c r="SA138" s="221"/>
      <c r="SB138" s="221"/>
      <c r="SC138" s="221"/>
      <c r="SD138" s="221"/>
      <c r="SE138" s="221"/>
      <c r="SF138" s="221"/>
      <c r="SG138" s="221"/>
      <c r="SH138" s="221"/>
      <c r="SI138" s="221"/>
      <c r="SJ138" s="221"/>
      <c r="SK138" s="221"/>
      <c r="SL138" s="221"/>
      <c r="SM138" s="221"/>
      <c r="SN138" s="221"/>
      <c r="SO138" s="221"/>
      <c r="SP138" s="221"/>
      <c r="SQ138" s="221"/>
      <c r="SR138" s="221"/>
      <c r="SS138" s="221"/>
      <c r="ST138" s="221"/>
      <c r="SU138" s="221"/>
      <c r="SV138" s="221"/>
      <c r="SW138" s="221"/>
      <c r="SX138" s="221"/>
      <c r="SY138" s="221"/>
      <c r="SZ138" s="221"/>
      <c r="TA138" s="221"/>
      <c r="TB138" s="221"/>
      <c r="TC138" s="221"/>
      <c r="TD138" s="221"/>
      <c r="TE138" s="221"/>
      <c r="TF138" s="221"/>
      <c r="TG138" s="221"/>
      <c r="TH138" s="221"/>
      <c r="TI138" s="221"/>
      <c r="TJ138" s="221"/>
      <c r="TK138" s="221"/>
      <c r="TL138" s="221"/>
      <c r="TM138" s="221"/>
      <c r="TN138" s="221"/>
      <c r="TO138" s="221"/>
      <c r="TP138" s="221"/>
      <c r="TQ138" s="221"/>
      <c r="TR138" s="221"/>
      <c r="TS138" s="221"/>
      <c r="TT138" s="221"/>
      <c r="TU138" s="221"/>
      <c r="TV138" s="221"/>
      <c r="TW138" s="221"/>
      <c r="TX138" s="221"/>
      <c r="TY138" s="221"/>
      <c r="TZ138" s="221"/>
      <c r="UA138" s="221"/>
      <c r="UB138" s="221"/>
      <c r="UC138" s="221"/>
      <c r="UD138" s="221"/>
      <c r="UE138" s="221"/>
      <c r="UF138" s="221"/>
      <c r="UG138" s="221"/>
      <c r="UH138" s="221"/>
      <c r="UI138" s="221"/>
      <c r="UJ138" s="221"/>
      <c r="UK138" s="221"/>
      <c r="UL138" s="221"/>
      <c r="UM138" s="221"/>
      <c r="UN138" s="221"/>
      <c r="UO138" s="221"/>
      <c r="UP138" s="221"/>
      <c r="UQ138" s="221"/>
      <c r="UR138" s="221"/>
      <c r="US138" s="221"/>
      <c r="UT138" s="221"/>
      <c r="UU138" s="221"/>
      <c r="UV138" s="221"/>
      <c r="UW138" s="221"/>
      <c r="UX138" s="221"/>
      <c r="UY138" s="221"/>
      <c r="UZ138" s="221"/>
      <c r="VA138" s="221"/>
      <c r="VB138" s="221"/>
      <c r="VC138" s="221"/>
      <c r="VD138" s="221"/>
      <c r="VE138" s="221"/>
      <c r="VF138" s="221"/>
      <c r="VG138" s="221"/>
      <c r="VH138" s="221"/>
      <c r="VI138" s="221"/>
      <c r="VJ138" s="221"/>
      <c r="VK138" s="221"/>
      <c r="VL138" s="221"/>
      <c r="VM138" s="221"/>
      <c r="VN138" s="221"/>
      <c r="VO138" s="221"/>
      <c r="VP138" s="221"/>
      <c r="VQ138" s="221"/>
      <c r="VR138" s="221"/>
      <c r="VS138" s="221"/>
      <c r="VT138" s="221"/>
      <c r="VU138" s="221"/>
      <c r="VV138" s="221"/>
      <c r="VW138" s="221"/>
      <c r="VX138" s="221"/>
      <c r="VY138" s="221"/>
      <c r="VZ138" s="221"/>
      <c r="WA138" s="221"/>
      <c r="WB138" s="221"/>
      <c r="WC138" s="221"/>
      <c r="WD138" s="221"/>
      <c r="WE138" s="221"/>
      <c r="WF138" s="221"/>
      <c r="WG138" s="221"/>
      <c r="WH138" s="221"/>
      <c r="WI138" s="221"/>
      <c r="WJ138" s="221"/>
      <c r="WK138" s="221"/>
      <c r="WL138" s="221"/>
      <c r="WM138" s="221"/>
      <c r="WN138" s="221"/>
      <c r="WO138" s="221"/>
      <c r="WP138" s="221"/>
      <c r="WQ138" s="221"/>
      <c r="WR138" s="221"/>
      <c r="WS138" s="221"/>
      <c r="WT138" s="221"/>
      <c r="WU138" s="221"/>
      <c r="WV138" s="221"/>
      <c r="WW138" s="221"/>
      <c r="WX138" s="221"/>
      <c r="WY138" s="221"/>
      <c r="WZ138" s="221"/>
      <c r="XA138" s="221"/>
      <c r="XB138" s="221"/>
      <c r="XC138" s="221"/>
      <c r="XD138" s="221"/>
      <c r="XE138" s="221"/>
      <c r="XF138" s="221"/>
      <c r="XG138" s="221"/>
      <c r="XH138" s="221"/>
      <c r="XI138" s="221"/>
      <c r="XJ138" s="221"/>
      <c r="XK138" s="221"/>
      <c r="XL138" s="221"/>
      <c r="XM138" s="221"/>
      <c r="XN138" s="221"/>
      <c r="XO138" s="221"/>
      <c r="XP138" s="221"/>
      <c r="XQ138" s="221"/>
      <c r="XR138" s="221"/>
      <c r="XS138" s="221"/>
      <c r="XT138" s="221"/>
      <c r="XU138" s="221"/>
      <c r="XV138" s="221"/>
      <c r="XW138" s="221"/>
      <c r="XX138" s="221"/>
      <c r="XY138" s="221"/>
      <c r="XZ138" s="221"/>
      <c r="YA138" s="221"/>
      <c r="YB138" s="221"/>
      <c r="YC138" s="221"/>
      <c r="YD138" s="221"/>
      <c r="YE138" s="221"/>
      <c r="YF138" s="221"/>
      <c r="YG138" s="221"/>
      <c r="YH138" s="221"/>
      <c r="YI138" s="221"/>
      <c r="YJ138" s="221"/>
      <c r="YK138" s="221"/>
      <c r="YL138" s="221"/>
      <c r="YM138" s="221"/>
      <c r="YN138" s="221"/>
      <c r="YO138" s="221"/>
      <c r="YP138" s="221"/>
      <c r="YQ138" s="221"/>
      <c r="YR138" s="221"/>
      <c r="YS138" s="221"/>
      <c r="YT138" s="221"/>
      <c r="YU138" s="221"/>
      <c r="YV138" s="221"/>
      <c r="YW138" s="221"/>
      <c r="YX138" s="221"/>
      <c r="YY138" s="221"/>
      <c r="YZ138" s="221"/>
      <c r="ZA138" s="221"/>
      <c r="ZB138" s="221"/>
      <c r="ZC138" s="221"/>
      <c r="ZD138" s="221"/>
      <c r="ZE138" s="221"/>
      <c r="ZF138" s="221"/>
      <c r="ZG138" s="221"/>
      <c r="ZH138" s="221"/>
      <c r="ZI138" s="221"/>
      <c r="ZJ138" s="221"/>
      <c r="ZK138" s="221"/>
      <c r="ZL138" s="221"/>
      <c r="ZM138" s="221"/>
      <c r="ZN138" s="221"/>
      <c r="ZO138" s="221"/>
      <c r="ZP138" s="221"/>
      <c r="ZQ138" s="221"/>
      <c r="ZR138" s="221"/>
      <c r="ZS138" s="221"/>
      <c r="ZT138" s="221"/>
      <c r="ZU138" s="221"/>
      <c r="ZV138" s="221"/>
      <c r="ZW138" s="221"/>
      <c r="ZX138" s="221"/>
      <c r="ZY138" s="221"/>
      <c r="ZZ138" s="221"/>
      <c r="AAA138" s="221"/>
      <c r="AAB138" s="221"/>
      <c r="AAC138" s="221"/>
      <c r="AAD138" s="221"/>
      <c r="AAE138" s="221"/>
      <c r="AAF138" s="221"/>
      <c r="AAG138" s="221"/>
      <c r="AAH138" s="221"/>
      <c r="AAI138" s="221"/>
      <c r="AAJ138" s="221"/>
      <c r="AAK138" s="221"/>
      <c r="AAL138" s="221"/>
      <c r="AAM138" s="221"/>
      <c r="AAN138" s="221"/>
      <c r="AAO138" s="221"/>
      <c r="AAP138" s="221"/>
      <c r="AAQ138" s="221"/>
      <c r="AAR138" s="221"/>
      <c r="AAS138" s="221"/>
      <c r="AAT138" s="221"/>
      <c r="AAU138" s="221"/>
      <c r="AAV138" s="221"/>
      <c r="AAW138" s="221"/>
      <c r="AAX138" s="221"/>
      <c r="AAY138" s="221"/>
      <c r="AAZ138" s="221"/>
      <c r="ABA138" s="221"/>
      <c r="ABB138" s="221"/>
      <c r="ABC138" s="221"/>
      <c r="ABD138" s="221"/>
      <c r="ABE138" s="221"/>
      <c r="ABF138" s="221"/>
      <c r="ABG138" s="221"/>
      <c r="ABH138" s="221"/>
      <c r="ABI138" s="221"/>
      <c r="ABJ138" s="221"/>
      <c r="ABK138" s="221"/>
      <c r="ABL138" s="221"/>
      <c r="ABM138" s="221"/>
      <c r="ABN138" s="221"/>
      <c r="ABO138" s="221"/>
      <c r="ABP138" s="221"/>
      <c r="ABQ138" s="221"/>
      <c r="ABR138" s="221"/>
      <c r="ABS138" s="221"/>
      <c r="ABT138" s="221"/>
      <c r="ABU138" s="221"/>
      <c r="ABV138" s="221"/>
      <c r="ABW138" s="221"/>
      <c r="ABX138" s="221"/>
      <c r="ABY138" s="221"/>
      <c r="ABZ138" s="221"/>
      <c r="ACA138" s="221"/>
      <c r="ACB138" s="221"/>
      <c r="ACC138" s="221"/>
      <c r="ACD138" s="221"/>
      <c r="ACE138" s="221"/>
      <c r="ACF138" s="221"/>
      <c r="ACG138" s="221"/>
      <c r="ACH138" s="221"/>
      <c r="ACI138" s="221"/>
      <c r="ACJ138" s="221"/>
      <c r="ACK138" s="221"/>
      <c r="ACL138" s="221"/>
      <c r="ACM138" s="221"/>
      <c r="ACN138" s="221"/>
      <c r="ACO138" s="221"/>
      <c r="ACP138" s="221"/>
      <c r="ACQ138" s="221"/>
      <c r="ACR138" s="221"/>
      <c r="ACS138" s="221"/>
      <c r="ACT138" s="221"/>
      <c r="ACU138" s="221"/>
      <c r="ACV138" s="221"/>
      <c r="ACW138" s="221"/>
      <c r="ACX138" s="221"/>
      <c r="ACY138" s="221"/>
      <c r="ACZ138" s="221"/>
      <c r="ADA138" s="221"/>
      <c r="ADB138" s="221"/>
      <c r="ADC138" s="221"/>
      <c r="ADD138" s="221"/>
      <c r="ADE138" s="221"/>
      <c r="ADF138" s="221"/>
      <c r="ADG138" s="221"/>
      <c r="ADH138" s="221"/>
      <c r="ADI138" s="221"/>
      <c r="ADJ138" s="221"/>
      <c r="ADK138" s="221"/>
      <c r="ADL138" s="221"/>
      <c r="ADM138" s="221"/>
      <c r="ADN138" s="221"/>
      <c r="ADO138" s="221"/>
      <c r="ADP138" s="221"/>
      <c r="ADQ138" s="221"/>
      <c r="ADR138" s="221"/>
      <c r="ADS138" s="221"/>
      <c r="ADT138" s="221"/>
      <c r="ADU138" s="221"/>
      <c r="ADV138" s="221"/>
      <c r="ADW138" s="221"/>
      <c r="ADX138" s="221"/>
      <c r="ADY138" s="221"/>
      <c r="ADZ138" s="221"/>
      <c r="AEA138" s="221"/>
      <c r="AEB138" s="221"/>
      <c r="AEC138" s="221"/>
      <c r="AED138" s="221"/>
      <c r="AEE138" s="221"/>
      <c r="AEF138" s="221"/>
      <c r="AEG138" s="221"/>
      <c r="AEH138" s="221"/>
      <c r="AEI138" s="221"/>
      <c r="AEJ138" s="221"/>
      <c r="AEK138" s="221"/>
      <c r="AEL138" s="221"/>
      <c r="AEM138" s="221"/>
      <c r="AEN138" s="221"/>
      <c r="AEO138" s="221"/>
      <c r="AEP138" s="221"/>
      <c r="AEQ138" s="221"/>
      <c r="AER138" s="221"/>
      <c r="AES138" s="221"/>
      <c r="AET138" s="221"/>
      <c r="AEU138" s="221"/>
      <c r="AEV138" s="221"/>
      <c r="AEW138" s="221"/>
      <c r="AEX138" s="221"/>
      <c r="AEY138" s="221"/>
      <c r="AEZ138" s="221"/>
      <c r="AFA138" s="221"/>
      <c r="AFB138" s="221"/>
      <c r="AFC138" s="221"/>
      <c r="AFD138" s="221"/>
      <c r="AFE138" s="221"/>
      <c r="AFF138" s="221"/>
      <c r="AFG138" s="221"/>
      <c r="AFH138" s="221"/>
      <c r="AFI138" s="221"/>
      <c r="AFJ138" s="221"/>
      <c r="AFK138" s="221"/>
      <c r="AFL138" s="221"/>
      <c r="AFM138" s="221"/>
      <c r="AFN138" s="221"/>
      <c r="AFO138" s="221"/>
      <c r="AFP138" s="221"/>
      <c r="AFQ138" s="221"/>
      <c r="AFR138" s="221"/>
      <c r="AFS138" s="221"/>
      <c r="AFT138" s="221"/>
      <c r="AFU138" s="221"/>
      <c r="AFV138" s="221"/>
      <c r="AFW138" s="221"/>
      <c r="AFX138" s="221"/>
      <c r="AFY138" s="221"/>
      <c r="AFZ138" s="221"/>
      <c r="AGA138" s="221"/>
      <c r="AGB138" s="221"/>
      <c r="AGC138" s="221"/>
      <c r="AGD138" s="221"/>
      <c r="AGE138" s="221"/>
      <c r="AGF138" s="221"/>
      <c r="AGG138" s="221"/>
      <c r="AGH138" s="221"/>
      <c r="AGI138" s="221"/>
      <c r="AGJ138" s="221"/>
      <c r="AGK138" s="221"/>
      <c r="AGL138" s="221"/>
      <c r="AGM138" s="221"/>
      <c r="AGN138" s="221"/>
      <c r="AGO138" s="221"/>
      <c r="AGP138" s="221"/>
      <c r="AGQ138" s="221"/>
      <c r="AGR138" s="221"/>
      <c r="AGS138" s="221"/>
      <c r="AGT138" s="221"/>
      <c r="AGU138" s="221"/>
      <c r="AGV138" s="221"/>
      <c r="AGW138" s="221"/>
      <c r="AGX138" s="221"/>
      <c r="AGY138" s="221"/>
      <c r="AGZ138" s="221"/>
      <c r="AHA138" s="221"/>
      <c r="AHB138" s="221"/>
      <c r="AHC138" s="221"/>
      <c r="AHD138" s="221"/>
      <c r="AHE138" s="221"/>
      <c r="AHF138" s="221"/>
      <c r="AHG138" s="221"/>
      <c r="AHH138" s="221"/>
      <c r="AHI138" s="221"/>
      <c r="AHJ138" s="221"/>
      <c r="AHK138" s="221"/>
      <c r="AHL138" s="221"/>
      <c r="AHM138" s="221"/>
      <c r="AHN138" s="221"/>
      <c r="AHO138" s="221"/>
      <c r="AHP138" s="221"/>
      <c r="AHQ138" s="221"/>
      <c r="AHR138" s="221"/>
      <c r="AHS138" s="221"/>
      <c r="AHT138" s="221"/>
      <c r="AHU138" s="221"/>
      <c r="AHV138" s="221"/>
      <c r="AHW138" s="221"/>
      <c r="AHX138" s="221"/>
      <c r="AHY138" s="221"/>
      <c r="AHZ138" s="221"/>
      <c r="AIA138" s="221"/>
      <c r="AIB138" s="221"/>
      <c r="AIC138" s="221"/>
      <c r="AID138" s="221"/>
      <c r="AIE138" s="221"/>
      <c r="AIF138" s="221"/>
      <c r="AIG138" s="221"/>
      <c r="AIH138" s="221"/>
      <c r="AII138" s="221"/>
      <c r="AIJ138" s="221"/>
      <c r="AIK138" s="221"/>
      <c r="AIL138" s="221"/>
      <c r="AIM138" s="221"/>
      <c r="AIN138" s="221"/>
      <c r="AIO138" s="221"/>
      <c r="AIP138" s="221"/>
      <c r="AIQ138" s="221"/>
      <c r="AIR138" s="221"/>
      <c r="AIS138" s="221"/>
      <c r="AIT138" s="221"/>
      <c r="AIU138" s="221"/>
      <c r="AIV138" s="221"/>
      <c r="AIW138" s="221"/>
      <c r="AIX138" s="221"/>
      <c r="AIY138" s="221"/>
      <c r="AIZ138" s="221"/>
      <c r="AJA138" s="221"/>
      <c r="AJB138" s="221"/>
      <c r="AJC138" s="221"/>
      <c r="AJD138" s="221"/>
      <c r="AJE138" s="221"/>
      <c r="AJF138" s="221"/>
      <c r="AJG138" s="221"/>
      <c r="AJH138" s="221"/>
      <c r="AJI138" s="221"/>
      <c r="AJJ138" s="221"/>
      <c r="AJK138" s="221"/>
      <c r="AJL138" s="221"/>
      <c r="AJM138" s="221"/>
      <c r="AJN138" s="221"/>
      <c r="AJO138" s="221"/>
      <c r="AJP138" s="221"/>
      <c r="AJQ138" s="221"/>
      <c r="AJR138" s="221"/>
      <c r="AJS138" s="221"/>
      <c r="AJT138" s="221"/>
      <c r="AJU138" s="221"/>
      <c r="AJV138" s="221"/>
      <c r="AJW138" s="221"/>
      <c r="AJX138" s="221"/>
      <c r="AJY138" s="221"/>
      <c r="AJZ138" s="221"/>
      <c r="AKA138" s="221"/>
      <c r="AKB138" s="221"/>
      <c r="AKC138" s="221"/>
      <c r="AKD138" s="221"/>
      <c r="AKE138" s="221"/>
      <c r="AKF138" s="221"/>
      <c r="AKG138" s="221"/>
      <c r="AKH138" s="221"/>
      <c r="AKI138" s="221"/>
      <c r="AKJ138" s="221"/>
      <c r="AKK138" s="221"/>
      <c r="AKL138" s="221"/>
      <c r="AKM138" s="221"/>
      <c r="AKN138" s="221"/>
      <c r="AKO138" s="221"/>
      <c r="AKP138" s="221"/>
      <c r="AKQ138" s="221"/>
      <c r="AKR138" s="221"/>
      <c r="AKS138" s="221"/>
      <c r="AKT138" s="221"/>
      <c r="AKU138" s="221"/>
      <c r="AKV138" s="221"/>
      <c r="AKW138" s="221"/>
      <c r="AKX138" s="221"/>
      <c r="AKY138" s="221"/>
      <c r="AKZ138" s="221"/>
      <c r="ALA138" s="221"/>
      <c r="ALB138" s="221"/>
      <c r="ALC138" s="221"/>
      <c r="ALD138" s="221"/>
      <c r="ALE138" s="221"/>
      <c r="ALF138" s="221"/>
      <c r="ALG138" s="221"/>
      <c r="ALH138" s="221"/>
      <c r="ALI138" s="221"/>
      <c r="ALJ138" s="221"/>
      <c r="ALK138" s="221"/>
      <c r="ALL138" s="221"/>
      <c r="ALM138" s="221"/>
      <c r="ALN138" s="221"/>
      <c r="ALO138" s="221"/>
      <c r="ALP138" s="221"/>
      <c r="ALQ138" s="221"/>
      <c r="ALR138" s="221"/>
      <c r="ALS138" s="221"/>
      <c r="ALT138" s="221"/>
      <c r="ALU138" s="221"/>
      <c r="ALV138" s="221"/>
      <c r="ALW138" s="221"/>
      <c r="ALX138" s="221"/>
      <c r="ALY138" s="221"/>
      <c r="ALZ138" s="221"/>
      <c r="AMA138" s="221"/>
      <c r="AMB138" s="221"/>
      <c r="AMC138" s="221"/>
      <c r="AMD138" s="221"/>
      <c r="AME138" s="221"/>
      <c r="AMF138" s="221"/>
      <c r="AMG138" s="221"/>
      <c r="AMH138" s="221"/>
      <c r="AMI138" s="221"/>
      <c r="AMJ138" s="221"/>
      <c r="AMK138" s="221"/>
    </row>
    <row r="139" spans="1:1025" s="228" customFormat="1" x14ac:dyDescent="0.25">
      <c r="A139" s="234" t="s">
        <v>106</v>
      </c>
      <c r="B139" s="234" t="str">
        <f>'common foods'!C66</f>
        <v>Mixed grain crackers</v>
      </c>
      <c r="C139" s="235" t="str">
        <f>'common foods'!D66</f>
        <v>03076</v>
      </c>
      <c r="D139" s="232">
        <v>1440</v>
      </c>
      <c r="E139" s="232">
        <v>2.5</v>
      </c>
      <c r="F139" s="232">
        <v>0.4</v>
      </c>
      <c r="G139" s="232">
        <v>65.2</v>
      </c>
      <c r="H139" s="232">
        <v>2.6</v>
      </c>
      <c r="I139" s="232">
        <v>3.2</v>
      </c>
      <c r="J139" s="232">
        <v>12.5</v>
      </c>
      <c r="K139" s="232">
        <f>820/1000</f>
        <v>0.82</v>
      </c>
      <c r="L139" s="222" t="s">
        <v>433</v>
      </c>
      <c r="M139" s="222" t="s">
        <v>456</v>
      </c>
    </row>
    <row r="140" spans="1:1025" s="228" customFormat="1" x14ac:dyDescent="0.25">
      <c r="A140" s="221" t="s">
        <v>8</v>
      </c>
      <c r="B140" s="221" t="s">
        <v>28</v>
      </c>
      <c r="C140" s="227" t="str">
        <f>'common foods'!$D$9</f>
        <v>01008</v>
      </c>
      <c r="D140" s="227">
        <v>187.59</v>
      </c>
      <c r="E140" s="227">
        <v>0.3</v>
      </c>
      <c r="F140" s="227">
        <v>6.0000000000000001E-3</v>
      </c>
      <c r="G140" s="227">
        <v>10.01</v>
      </c>
      <c r="H140" s="227">
        <v>9.9499999999999993</v>
      </c>
      <c r="I140" s="227">
        <v>3.2</v>
      </c>
      <c r="J140" s="227">
        <v>0.37</v>
      </c>
      <c r="K140" s="227">
        <v>0.5</v>
      </c>
      <c r="L140" s="221" t="s">
        <v>433</v>
      </c>
      <c r="M140" s="221"/>
    </row>
    <row r="141" spans="1:1025" s="225" customFormat="1" x14ac:dyDescent="0.25">
      <c r="A141" s="234" t="s">
        <v>43</v>
      </c>
      <c r="B141" s="234" t="s">
        <v>102</v>
      </c>
      <c r="C141" s="243" t="str">
        <f>'common foods'!$D$45</f>
        <v>02050</v>
      </c>
      <c r="D141" s="235">
        <v>123</v>
      </c>
      <c r="E141" s="235">
        <v>0.8</v>
      </c>
      <c r="F141" s="235">
        <v>0.1</v>
      </c>
      <c r="G141" s="235">
        <v>1.1000000000000001</v>
      </c>
      <c r="H141" s="235">
        <v>0.8</v>
      </c>
      <c r="I141" s="235">
        <v>3.2</v>
      </c>
      <c r="J141" s="235">
        <v>3</v>
      </c>
      <c r="K141" s="235">
        <f>47/1000</f>
        <v>4.7E-2</v>
      </c>
      <c r="L141" s="222" t="s">
        <v>433</v>
      </c>
      <c r="M141" s="234"/>
      <c r="N141" s="221"/>
      <c r="O141" s="221"/>
      <c r="P141" s="221"/>
      <c r="Q141" s="221"/>
      <c r="R141" s="221"/>
      <c r="S141" s="221"/>
      <c r="T141" s="221"/>
      <c r="U141" s="221"/>
      <c r="V141" s="221"/>
      <c r="W141" s="221"/>
      <c r="X141" s="221"/>
      <c r="Y141" s="221"/>
      <c r="Z141" s="221"/>
      <c r="AA141" s="221"/>
      <c r="AB141" s="221"/>
      <c r="AC141" s="221"/>
      <c r="AD141" s="221"/>
      <c r="AE141" s="221"/>
      <c r="AF141" s="221"/>
      <c r="AG141" s="221"/>
      <c r="AH141" s="221"/>
      <c r="AI141" s="221"/>
      <c r="AJ141" s="221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1"/>
      <c r="BD141" s="221"/>
      <c r="BE141" s="221"/>
      <c r="BF141" s="221"/>
      <c r="BG141" s="221"/>
      <c r="BH141" s="221"/>
      <c r="BI141" s="221"/>
      <c r="BJ141" s="221"/>
      <c r="BK141" s="221"/>
      <c r="BL141" s="221"/>
      <c r="BM141" s="221"/>
      <c r="BN141" s="221"/>
      <c r="BO141" s="221"/>
      <c r="BP141" s="221"/>
      <c r="BQ141" s="221"/>
      <c r="BR141" s="221"/>
      <c r="BS141" s="221"/>
      <c r="BT141" s="221"/>
      <c r="BU141" s="221"/>
      <c r="BV141" s="221"/>
      <c r="BW141" s="221"/>
      <c r="BX141" s="221"/>
      <c r="BY141" s="221"/>
      <c r="BZ141" s="221"/>
      <c r="CA141" s="221"/>
      <c r="CB141" s="221"/>
      <c r="CC141" s="221"/>
      <c r="CD141" s="221"/>
      <c r="CE141" s="221"/>
      <c r="CF141" s="221"/>
      <c r="CG141" s="221"/>
      <c r="CH141" s="221"/>
      <c r="CI141" s="221"/>
      <c r="CJ141" s="221"/>
      <c r="CK141" s="221"/>
      <c r="CL141" s="221"/>
      <c r="CM141" s="221"/>
      <c r="CN141" s="221"/>
      <c r="CO141" s="221"/>
      <c r="CP141" s="221"/>
      <c r="CQ141" s="221"/>
      <c r="CR141" s="221"/>
      <c r="CS141" s="221"/>
      <c r="CT141" s="221"/>
      <c r="CU141" s="221"/>
      <c r="CV141" s="221"/>
      <c r="CW141" s="221"/>
      <c r="CX141" s="221"/>
      <c r="CY141" s="221"/>
      <c r="CZ141" s="221"/>
      <c r="DA141" s="221"/>
      <c r="DB141" s="221"/>
      <c r="DC141" s="221"/>
      <c r="DD141" s="221"/>
      <c r="DE141" s="221"/>
      <c r="DF141" s="221"/>
      <c r="DG141" s="221"/>
      <c r="DH141" s="221"/>
      <c r="DI141" s="221"/>
      <c r="DJ141" s="221"/>
      <c r="DK141" s="221"/>
      <c r="DL141" s="221"/>
      <c r="DM141" s="221"/>
      <c r="DN141" s="221"/>
      <c r="DO141" s="221"/>
      <c r="DP141" s="221"/>
      <c r="DQ141" s="221"/>
      <c r="DR141" s="221"/>
      <c r="DS141" s="221"/>
      <c r="DT141" s="221"/>
      <c r="DU141" s="221"/>
      <c r="DV141" s="221"/>
      <c r="DW141" s="221"/>
      <c r="DX141" s="221"/>
      <c r="DY141" s="221"/>
      <c r="DZ141" s="221"/>
      <c r="EA141" s="221"/>
      <c r="EB141" s="221"/>
      <c r="EC141" s="221"/>
      <c r="ED141" s="221"/>
      <c r="EE141" s="221"/>
      <c r="EF141" s="221"/>
      <c r="EG141" s="221"/>
      <c r="EH141" s="221"/>
      <c r="EI141" s="221"/>
      <c r="EJ141" s="221"/>
      <c r="EK141" s="221"/>
      <c r="EL141" s="221"/>
      <c r="EM141" s="221"/>
      <c r="EN141" s="221"/>
      <c r="EO141" s="221"/>
      <c r="EP141" s="221"/>
      <c r="EQ141" s="221"/>
      <c r="ER141" s="221"/>
      <c r="ES141" s="221"/>
      <c r="ET141" s="221"/>
      <c r="EU141" s="221"/>
      <c r="EV141" s="221"/>
      <c r="EW141" s="221"/>
      <c r="EX141" s="221"/>
      <c r="EY141" s="221"/>
      <c r="EZ141" s="221"/>
      <c r="FA141" s="221"/>
      <c r="FB141" s="221"/>
      <c r="FC141" s="221"/>
      <c r="FD141" s="221"/>
      <c r="FE141" s="221"/>
      <c r="FF141" s="221"/>
      <c r="FG141" s="221"/>
      <c r="FH141" s="221"/>
      <c r="FI141" s="221"/>
      <c r="FJ141" s="221"/>
      <c r="FK141" s="221"/>
      <c r="FL141" s="221"/>
      <c r="FM141" s="221"/>
      <c r="FN141" s="221"/>
      <c r="FO141" s="221"/>
      <c r="FP141" s="221"/>
      <c r="FQ141" s="221"/>
      <c r="FR141" s="221"/>
      <c r="FS141" s="221"/>
      <c r="FT141" s="221"/>
      <c r="FU141" s="221"/>
      <c r="FV141" s="221"/>
      <c r="FW141" s="221"/>
      <c r="FX141" s="221"/>
      <c r="FY141" s="221"/>
      <c r="FZ141" s="221"/>
      <c r="GA141" s="221"/>
      <c r="GB141" s="221"/>
      <c r="GC141" s="221"/>
      <c r="GD141" s="221"/>
      <c r="GE141" s="221"/>
      <c r="GF141" s="221"/>
      <c r="GG141" s="221"/>
      <c r="GH141" s="221"/>
      <c r="GI141" s="221"/>
      <c r="GJ141" s="221"/>
      <c r="GK141" s="221"/>
      <c r="GL141" s="221"/>
      <c r="GM141" s="221"/>
      <c r="GN141" s="221"/>
      <c r="GO141" s="221"/>
      <c r="GP141" s="221"/>
      <c r="GQ141" s="221"/>
      <c r="GR141" s="221"/>
      <c r="GS141" s="221"/>
      <c r="GT141" s="221"/>
      <c r="GU141" s="221"/>
      <c r="GV141" s="221"/>
      <c r="GW141" s="221"/>
      <c r="GX141" s="221"/>
      <c r="GY141" s="221"/>
      <c r="GZ141" s="221"/>
      <c r="HA141" s="221"/>
      <c r="HB141" s="221"/>
      <c r="HC141" s="221"/>
      <c r="HD141" s="221"/>
      <c r="HE141" s="221"/>
      <c r="HF141" s="221"/>
      <c r="HG141" s="221"/>
      <c r="HH141" s="221"/>
      <c r="HI141" s="221"/>
      <c r="HJ141" s="221"/>
      <c r="HK141" s="221"/>
      <c r="HL141" s="221"/>
      <c r="HM141" s="221"/>
      <c r="HN141" s="221"/>
      <c r="HO141" s="221"/>
      <c r="HP141" s="221"/>
      <c r="HQ141" s="221"/>
      <c r="HR141" s="221"/>
      <c r="HS141" s="221"/>
      <c r="HT141" s="221"/>
      <c r="HU141" s="221"/>
      <c r="HV141" s="221"/>
      <c r="HW141" s="221"/>
      <c r="HX141" s="221"/>
      <c r="HY141" s="221"/>
      <c r="HZ141" s="221"/>
      <c r="IA141" s="221"/>
      <c r="IB141" s="221"/>
      <c r="IC141" s="221"/>
      <c r="ID141" s="221"/>
      <c r="IE141" s="221"/>
      <c r="IF141" s="221"/>
      <c r="IG141" s="221"/>
      <c r="IH141" s="221"/>
      <c r="II141" s="221"/>
      <c r="IJ141" s="221"/>
      <c r="IK141" s="221"/>
      <c r="IL141" s="221"/>
      <c r="IM141" s="221"/>
      <c r="IN141" s="221"/>
      <c r="IO141" s="221"/>
      <c r="IP141" s="221"/>
      <c r="IQ141" s="221"/>
      <c r="IR141" s="221"/>
      <c r="IS141" s="221"/>
      <c r="IT141" s="221"/>
      <c r="IU141" s="221"/>
      <c r="IV141" s="221"/>
      <c r="IW141" s="221"/>
      <c r="IX141" s="221"/>
      <c r="IY141" s="221"/>
      <c r="IZ141" s="221"/>
      <c r="JA141" s="221"/>
      <c r="JB141" s="221"/>
      <c r="JC141" s="221"/>
      <c r="JD141" s="221"/>
      <c r="JE141" s="221"/>
      <c r="JF141" s="221"/>
      <c r="JG141" s="221"/>
      <c r="JH141" s="221"/>
      <c r="JI141" s="221"/>
      <c r="JJ141" s="221"/>
      <c r="JK141" s="221"/>
      <c r="JL141" s="221"/>
      <c r="JM141" s="221"/>
      <c r="JN141" s="221"/>
      <c r="JO141" s="221"/>
      <c r="JP141" s="221"/>
      <c r="JQ141" s="221"/>
      <c r="JR141" s="221"/>
      <c r="JS141" s="221"/>
      <c r="JT141" s="221"/>
      <c r="JU141" s="221"/>
      <c r="JV141" s="221"/>
      <c r="JW141" s="221"/>
      <c r="JX141" s="221"/>
      <c r="JY141" s="221"/>
      <c r="JZ141" s="221"/>
      <c r="KA141" s="221"/>
      <c r="KB141" s="221"/>
      <c r="KC141" s="221"/>
      <c r="KD141" s="221"/>
      <c r="KE141" s="221"/>
      <c r="KF141" s="221"/>
      <c r="KG141" s="221"/>
      <c r="KH141" s="221"/>
      <c r="KI141" s="221"/>
      <c r="KJ141" s="221"/>
      <c r="KK141" s="221"/>
      <c r="KL141" s="221"/>
      <c r="KM141" s="221"/>
      <c r="KN141" s="221"/>
      <c r="KO141" s="221"/>
      <c r="KP141" s="221"/>
      <c r="KQ141" s="221"/>
      <c r="KR141" s="221"/>
      <c r="KS141" s="221"/>
      <c r="KT141" s="221"/>
      <c r="KU141" s="221"/>
      <c r="KV141" s="221"/>
      <c r="KW141" s="221"/>
      <c r="KX141" s="221"/>
      <c r="KY141" s="221"/>
      <c r="KZ141" s="221"/>
      <c r="LA141" s="221"/>
      <c r="LB141" s="221"/>
      <c r="LC141" s="221"/>
      <c r="LD141" s="221"/>
      <c r="LE141" s="221"/>
      <c r="LF141" s="221"/>
      <c r="LG141" s="221"/>
      <c r="LH141" s="221"/>
      <c r="LI141" s="221"/>
      <c r="LJ141" s="221"/>
      <c r="LK141" s="221"/>
      <c r="LL141" s="221"/>
      <c r="LM141" s="221"/>
      <c r="LN141" s="221"/>
      <c r="LO141" s="221"/>
      <c r="LP141" s="221"/>
      <c r="LQ141" s="221"/>
      <c r="LR141" s="221"/>
      <c r="LS141" s="221"/>
      <c r="LT141" s="221"/>
      <c r="LU141" s="221"/>
      <c r="LV141" s="221"/>
      <c r="LW141" s="221"/>
      <c r="LX141" s="221"/>
      <c r="LY141" s="221"/>
      <c r="LZ141" s="221"/>
      <c r="MA141" s="221"/>
      <c r="MB141" s="221"/>
      <c r="MC141" s="221"/>
      <c r="MD141" s="221"/>
      <c r="ME141" s="221"/>
      <c r="MF141" s="221"/>
      <c r="MG141" s="221"/>
      <c r="MH141" s="221"/>
      <c r="MI141" s="221"/>
      <c r="MJ141" s="221"/>
      <c r="MK141" s="221"/>
      <c r="ML141" s="221"/>
      <c r="MM141" s="221"/>
      <c r="MN141" s="221"/>
      <c r="MO141" s="221"/>
      <c r="MP141" s="221"/>
      <c r="MQ141" s="221"/>
      <c r="MR141" s="221"/>
      <c r="MS141" s="221"/>
      <c r="MT141" s="221"/>
      <c r="MU141" s="221"/>
      <c r="MV141" s="221"/>
      <c r="MW141" s="221"/>
      <c r="MX141" s="221"/>
      <c r="MY141" s="221"/>
      <c r="MZ141" s="221"/>
      <c r="NA141" s="221"/>
      <c r="NB141" s="221"/>
      <c r="NC141" s="221"/>
      <c r="ND141" s="221"/>
      <c r="NE141" s="221"/>
      <c r="NF141" s="221"/>
      <c r="NG141" s="221"/>
      <c r="NH141" s="221"/>
      <c r="NI141" s="221"/>
      <c r="NJ141" s="221"/>
      <c r="NK141" s="221"/>
      <c r="NL141" s="221"/>
      <c r="NM141" s="221"/>
      <c r="NN141" s="221"/>
      <c r="NO141" s="221"/>
      <c r="NP141" s="221"/>
      <c r="NQ141" s="221"/>
      <c r="NR141" s="221"/>
      <c r="NS141" s="221"/>
      <c r="NT141" s="221"/>
      <c r="NU141" s="221"/>
      <c r="NV141" s="221"/>
      <c r="NW141" s="221"/>
      <c r="NX141" s="221"/>
      <c r="NY141" s="221"/>
      <c r="NZ141" s="221"/>
      <c r="OA141" s="221"/>
      <c r="OB141" s="221"/>
      <c r="OC141" s="221"/>
      <c r="OD141" s="221"/>
      <c r="OE141" s="221"/>
      <c r="OF141" s="221"/>
      <c r="OG141" s="221"/>
      <c r="OH141" s="221"/>
      <c r="OI141" s="221"/>
      <c r="OJ141" s="221"/>
      <c r="OK141" s="221"/>
      <c r="OL141" s="221"/>
      <c r="OM141" s="221"/>
      <c r="ON141" s="221"/>
      <c r="OO141" s="221"/>
      <c r="OP141" s="221"/>
      <c r="OQ141" s="221"/>
      <c r="OR141" s="221"/>
      <c r="OS141" s="221"/>
      <c r="OT141" s="221"/>
      <c r="OU141" s="221"/>
      <c r="OV141" s="221"/>
      <c r="OW141" s="221"/>
      <c r="OX141" s="221"/>
      <c r="OY141" s="221"/>
      <c r="OZ141" s="221"/>
      <c r="PA141" s="221"/>
      <c r="PB141" s="221"/>
      <c r="PC141" s="221"/>
      <c r="PD141" s="221"/>
      <c r="PE141" s="221"/>
      <c r="PF141" s="221"/>
      <c r="PG141" s="221"/>
      <c r="PH141" s="221"/>
      <c r="PI141" s="221"/>
      <c r="PJ141" s="221"/>
      <c r="PK141" s="221"/>
      <c r="PL141" s="221"/>
      <c r="PM141" s="221"/>
      <c r="PN141" s="221"/>
      <c r="PO141" s="221"/>
      <c r="PP141" s="221"/>
      <c r="PQ141" s="221"/>
      <c r="PR141" s="221"/>
      <c r="PS141" s="221"/>
      <c r="PT141" s="221"/>
      <c r="PU141" s="221"/>
      <c r="PV141" s="221"/>
      <c r="PW141" s="221"/>
      <c r="PX141" s="221"/>
      <c r="PY141" s="221"/>
      <c r="PZ141" s="221"/>
      <c r="QA141" s="221"/>
      <c r="QB141" s="221"/>
      <c r="QC141" s="221"/>
      <c r="QD141" s="221"/>
      <c r="QE141" s="221"/>
      <c r="QF141" s="221"/>
      <c r="QG141" s="221"/>
      <c r="QH141" s="221"/>
      <c r="QI141" s="221"/>
      <c r="QJ141" s="221"/>
      <c r="QK141" s="221"/>
      <c r="QL141" s="221"/>
      <c r="QM141" s="221"/>
      <c r="QN141" s="221"/>
      <c r="QO141" s="221"/>
      <c r="QP141" s="221"/>
      <c r="QQ141" s="221"/>
      <c r="QR141" s="221"/>
      <c r="QS141" s="221"/>
      <c r="QT141" s="221"/>
      <c r="QU141" s="221"/>
      <c r="QV141" s="221"/>
      <c r="QW141" s="221"/>
      <c r="QX141" s="221"/>
      <c r="QY141" s="221"/>
      <c r="QZ141" s="221"/>
      <c r="RA141" s="221"/>
      <c r="RB141" s="221"/>
      <c r="RC141" s="221"/>
      <c r="RD141" s="221"/>
      <c r="RE141" s="221"/>
      <c r="RF141" s="221"/>
      <c r="RG141" s="221"/>
      <c r="RH141" s="221"/>
      <c r="RI141" s="221"/>
      <c r="RJ141" s="221"/>
      <c r="RK141" s="221"/>
      <c r="RL141" s="221"/>
      <c r="RM141" s="221"/>
      <c r="RN141" s="221"/>
      <c r="RO141" s="221"/>
      <c r="RP141" s="221"/>
      <c r="RQ141" s="221"/>
      <c r="RR141" s="221"/>
      <c r="RS141" s="221"/>
      <c r="RT141" s="221"/>
      <c r="RU141" s="221"/>
      <c r="RV141" s="221"/>
      <c r="RW141" s="221"/>
      <c r="RX141" s="221"/>
      <c r="RY141" s="221"/>
      <c r="RZ141" s="221"/>
      <c r="SA141" s="221"/>
      <c r="SB141" s="221"/>
      <c r="SC141" s="221"/>
      <c r="SD141" s="221"/>
      <c r="SE141" s="221"/>
      <c r="SF141" s="221"/>
      <c r="SG141" s="221"/>
      <c r="SH141" s="221"/>
      <c r="SI141" s="221"/>
      <c r="SJ141" s="221"/>
      <c r="SK141" s="221"/>
      <c r="SL141" s="221"/>
      <c r="SM141" s="221"/>
      <c r="SN141" s="221"/>
      <c r="SO141" s="221"/>
      <c r="SP141" s="221"/>
      <c r="SQ141" s="221"/>
      <c r="SR141" s="221"/>
      <c r="SS141" s="221"/>
      <c r="ST141" s="221"/>
      <c r="SU141" s="221"/>
      <c r="SV141" s="221"/>
      <c r="SW141" s="221"/>
      <c r="SX141" s="221"/>
      <c r="SY141" s="221"/>
      <c r="SZ141" s="221"/>
      <c r="TA141" s="221"/>
      <c r="TB141" s="221"/>
      <c r="TC141" s="221"/>
      <c r="TD141" s="221"/>
      <c r="TE141" s="221"/>
      <c r="TF141" s="221"/>
      <c r="TG141" s="221"/>
      <c r="TH141" s="221"/>
      <c r="TI141" s="221"/>
      <c r="TJ141" s="221"/>
      <c r="TK141" s="221"/>
      <c r="TL141" s="221"/>
      <c r="TM141" s="221"/>
      <c r="TN141" s="221"/>
      <c r="TO141" s="221"/>
      <c r="TP141" s="221"/>
      <c r="TQ141" s="221"/>
      <c r="TR141" s="221"/>
      <c r="TS141" s="221"/>
      <c r="TT141" s="221"/>
      <c r="TU141" s="221"/>
      <c r="TV141" s="221"/>
      <c r="TW141" s="221"/>
      <c r="TX141" s="221"/>
      <c r="TY141" s="221"/>
      <c r="TZ141" s="221"/>
      <c r="UA141" s="221"/>
      <c r="UB141" s="221"/>
      <c r="UC141" s="221"/>
      <c r="UD141" s="221"/>
      <c r="UE141" s="221"/>
      <c r="UF141" s="221"/>
      <c r="UG141" s="221"/>
      <c r="UH141" s="221"/>
      <c r="UI141" s="221"/>
      <c r="UJ141" s="221"/>
      <c r="UK141" s="221"/>
      <c r="UL141" s="221"/>
      <c r="UM141" s="221"/>
      <c r="UN141" s="221"/>
      <c r="UO141" s="221"/>
      <c r="UP141" s="221"/>
      <c r="UQ141" s="221"/>
      <c r="UR141" s="221"/>
      <c r="US141" s="221"/>
      <c r="UT141" s="221"/>
      <c r="UU141" s="221"/>
      <c r="UV141" s="221"/>
      <c r="UW141" s="221"/>
      <c r="UX141" s="221"/>
      <c r="UY141" s="221"/>
      <c r="UZ141" s="221"/>
      <c r="VA141" s="221"/>
      <c r="VB141" s="221"/>
      <c r="VC141" s="221"/>
      <c r="VD141" s="221"/>
      <c r="VE141" s="221"/>
      <c r="VF141" s="221"/>
      <c r="VG141" s="221"/>
      <c r="VH141" s="221"/>
      <c r="VI141" s="221"/>
      <c r="VJ141" s="221"/>
      <c r="VK141" s="221"/>
      <c r="VL141" s="221"/>
      <c r="VM141" s="221"/>
      <c r="VN141" s="221"/>
      <c r="VO141" s="221"/>
      <c r="VP141" s="221"/>
      <c r="VQ141" s="221"/>
      <c r="VR141" s="221"/>
      <c r="VS141" s="221"/>
      <c r="VT141" s="221"/>
      <c r="VU141" s="221"/>
      <c r="VV141" s="221"/>
      <c r="VW141" s="221"/>
      <c r="VX141" s="221"/>
      <c r="VY141" s="221"/>
      <c r="VZ141" s="221"/>
      <c r="WA141" s="221"/>
      <c r="WB141" s="221"/>
      <c r="WC141" s="221"/>
      <c r="WD141" s="221"/>
      <c r="WE141" s="221"/>
      <c r="WF141" s="221"/>
      <c r="WG141" s="221"/>
      <c r="WH141" s="221"/>
      <c r="WI141" s="221"/>
      <c r="WJ141" s="221"/>
      <c r="WK141" s="221"/>
      <c r="WL141" s="221"/>
      <c r="WM141" s="221"/>
      <c r="WN141" s="221"/>
      <c r="WO141" s="221"/>
      <c r="WP141" s="221"/>
      <c r="WQ141" s="221"/>
      <c r="WR141" s="221"/>
      <c r="WS141" s="221"/>
      <c r="WT141" s="221"/>
      <c r="WU141" s="221"/>
      <c r="WV141" s="221"/>
      <c r="WW141" s="221"/>
      <c r="WX141" s="221"/>
      <c r="WY141" s="221"/>
      <c r="WZ141" s="221"/>
      <c r="XA141" s="221"/>
      <c r="XB141" s="221"/>
      <c r="XC141" s="221"/>
      <c r="XD141" s="221"/>
      <c r="XE141" s="221"/>
      <c r="XF141" s="221"/>
      <c r="XG141" s="221"/>
      <c r="XH141" s="221"/>
      <c r="XI141" s="221"/>
      <c r="XJ141" s="221"/>
      <c r="XK141" s="221"/>
      <c r="XL141" s="221"/>
      <c r="XM141" s="221"/>
      <c r="XN141" s="221"/>
      <c r="XO141" s="221"/>
      <c r="XP141" s="221"/>
      <c r="XQ141" s="221"/>
      <c r="XR141" s="221"/>
      <c r="XS141" s="221"/>
      <c r="XT141" s="221"/>
      <c r="XU141" s="221"/>
      <c r="XV141" s="221"/>
      <c r="XW141" s="221"/>
      <c r="XX141" s="221"/>
      <c r="XY141" s="221"/>
      <c r="XZ141" s="221"/>
      <c r="YA141" s="221"/>
      <c r="YB141" s="221"/>
      <c r="YC141" s="221"/>
      <c r="YD141" s="221"/>
      <c r="YE141" s="221"/>
      <c r="YF141" s="221"/>
      <c r="YG141" s="221"/>
      <c r="YH141" s="221"/>
      <c r="YI141" s="221"/>
      <c r="YJ141" s="221"/>
      <c r="YK141" s="221"/>
      <c r="YL141" s="221"/>
      <c r="YM141" s="221"/>
      <c r="YN141" s="221"/>
      <c r="YO141" s="221"/>
      <c r="YP141" s="221"/>
      <c r="YQ141" s="221"/>
      <c r="YR141" s="221"/>
      <c r="YS141" s="221"/>
      <c r="YT141" s="221"/>
      <c r="YU141" s="221"/>
      <c r="YV141" s="221"/>
      <c r="YW141" s="221"/>
      <c r="YX141" s="221"/>
      <c r="YY141" s="221"/>
      <c r="YZ141" s="221"/>
      <c r="ZA141" s="221"/>
      <c r="ZB141" s="221"/>
      <c r="ZC141" s="221"/>
      <c r="ZD141" s="221"/>
      <c r="ZE141" s="221"/>
      <c r="ZF141" s="221"/>
      <c r="ZG141" s="221"/>
      <c r="ZH141" s="221"/>
      <c r="ZI141" s="221"/>
      <c r="ZJ141" s="221"/>
      <c r="ZK141" s="221"/>
      <c r="ZL141" s="221"/>
      <c r="ZM141" s="221"/>
      <c r="ZN141" s="221"/>
      <c r="ZO141" s="221"/>
      <c r="ZP141" s="221"/>
      <c r="ZQ141" s="221"/>
      <c r="ZR141" s="221"/>
      <c r="ZS141" s="221"/>
      <c r="ZT141" s="221"/>
      <c r="ZU141" s="221"/>
      <c r="ZV141" s="221"/>
      <c r="ZW141" s="221"/>
      <c r="ZX141" s="221"/>
      <c r="ZY141" s="221"/>
      <c r="ZZ141" s="221"/>
      <c r="AAA141" s="221"/>
      <c r="AAB141" s="221"/>
      <c r="AAC141" s="221"/>
      <c r="AAD141" s="221"/>
      <c r="AAE141" s="221"/>
      <c r="AAF141" s="221"/>
      <c r="AAG141" s="221"/>
      <c r="AAH141" s="221"/>
      <c r="AAI141" s="221"/>
      <c r="AAJ141" s="221"/>
      <c r="AAK141" s="221"/>
      <c r="AAL141" s="221"/>
      <c r="AAM141" s="221"/>
      <c r="AAN141" s="221"/>
      <c r="AAO141" s="221"/>
      <c r="AAP141" s="221"/>
      <c r="AAQ141" s="221"/>
      <c r="AAR141" s="221"/>
      <c r="AAS141" s="221"/>
      <c r="AAT141" s="221"/>
      <c r="AAU141" s="221"/>
      <c r="AAV141" s="221"/>
      <c r="AAW141" s="221"/>
      <c r="AAX141" s="221"/>
      <c r="AAY141" s="221"/>
      <c r="AAZ141" s="221"/>
      <c r="ABA141" s="221"/>
      <c r="ABB141" s="221"/>
      <c r="ABC141" s="221"/>
      <c r="ABD141" s="221"/>
      <c r="ABE141" s="221"/>
      <c r="ABF141" s="221"/>
      <c r="ABG141" s="221"/>
      <c r="ABH141" s="221"/>
      <c r="ABI141" s="221"/>
      <c r="ABJ141" s="221"/>
      <c r="ABK141" s="221"/>
      <c r="ABL141" s="221"/>
      <c r="ABM141" s="221"/>
      <c r="ABN141" s="221"/>
      <c r="ABO141" s="221"/>
      <c r="ABP141" s="221"/>
      <c r="ABQ141" s="221"/>
      <c r="ABR141" s="221"/>
      <c r="ABS141" s="221"/>
      <c r="ABT141" s="221"/>
      <c r="ABU141" s="221"/>
      <c r="ABV141" s="221"/>
      <c r="ABW141" s="221"/>
      <c r="ABX141" s="221"/>
      <c r="ABY141" s="221"/>
      <c r="ABZ141" s="221"/>
      <c r="ACA141" s="221"/>
      <c r="ACB141" s="221"/>
      <c r="ACC141" s="221"/>
      <c r="ACD141" s="221"/>
      <c r="ACE141" s="221"/>
      <c r="ACF141" s="221"/>
      <c r="ACG141" s="221"/>
      <c r="ACH141" s="221"/>
      <c r="ACI141" s="221"/>
      <c r="ACJ141" s="221"/>
      <c r="ACK141" s="221"/>
      <c r="ACL141" s="221"/>
      <c r="ACM141" s="221"/>
      <c r="ACN141" s="221"/>
      <c r="ACO141" s="221"/>
      <c r="ACP141" s="221"/>
      <c r="ACQ141" s="221"/>
      <c r="ACR141" s="221"/>
      <c r="ACS141" s="221"/>
      <c r="ACT141" s="221"/>
      <c r="ACU141" s="221"/>
      <c r="ACV141" s="221"/>
      <c r="ACW141" s="221"/>
      <c r="ACX141" s="221"/>
      <c r="ACY141" s="221"/>
      <c r="ACZ141" s="221"/>
      <c r="ADA141" s="221"/>
      <c r="ADB141" s="221"/>
      <c r="ADC141" s="221"/>
      <c r="ADD141" s="221"/>
      <c r="ADE141" s="221"/>
      <c r="ADF141" s="221"/>
      <c r="ADG141" s="221"/>
      <c r="ADH141" s="221"/>
      <c r="ADI141" s="221"/>
      <c r="ADJ141" s="221"/>
      <c r="ADK141" s="221"/>
      <c r="ADL141" s="221"/>
      <c r="ADM141" s="221"/>
      <c r="ADN141" s="221"/>
      <c r="ADO141" s="221"/>
      <c r="ADP141" s="221"/>
      <c r="ADQ141" s="221"/>
      <c r="ADR141" s="221"/>
      <c r="ADS141" s="221"/>
      <c r="ADT141" s="221"/>
      <c r="ADU141" s="221"/>
      <c r="ADV141" s="221"/>
      <c r="ADW141" s="221"/>
      <c r="ADX141" s="221"/>
      <c r="ADY141" s="221"/>
      <c r="ADZ141" s="221"/>
      <c r="AEA141" s="221"/>
      <c r="AEB141" s="221"/>
      <c r="AEC141" s="221"/>
      <c r="AED141" s="221"/>
      <c r="AEE141" s="221"/>
      <c r="AEF141" s="221"/>
      <c r="AEG141" s="221"/>
      <c r="AEH141" s="221"/>
      <c r="AEI141" s="221"/>
      <c r="AEJ141" s="221"/>
      <c r="AEK141" s="221"/>
      <c r="AEL141" s="221"/>
      <c r="AEM141" s="221"/>
      <c r="AEN141" s="221"/>
      <c r="AEO141" s="221"/>
      <c r="AEP141" s="221"/>
      <c r="AEQ141" s="221"/>
      <c r="AER141" s="221"/>
      <c r="AES141" s="221"/>
      <c r="AET141" s="221"/>
      <c r="AEU141" s="221"/>
      <c r="AEV141" s="221"/>
      <c r="AEW141" s="221"/>
      <c r="AEX141" s="221"/>
      <c r="AEY141" s="221"/>
      <c r="AEZ141" s="221"/>
      <c r="AFA141" s="221"/>
      <c r="AFB141" s="221"/>
      <c r="AFC141" s="221"/>
      <c r="AFD141" s="221"/>
      <c r="AFE141" s="221"/>
      <c r="AFF141" s="221"/>
      <c r="AFG141" s="221"/>
      <c r="AFH141" s="221"/>
      <c r="AFI141" s="221"/>
      <c r="AFJ141" s="221"/>
      <c r="AFK141" s="221"/>
      <c r="AFL141" s="221"/>
      <c r="AFM141" s="221"/>
      <c r="AFN141" s="221"/>
      <c r="AFO141" s="221"/>
      <c r="AFP141" s="221"/>
      <c r="AFQ141" s="221"/>
      <c r="AFR141" s="221"/>
      <c r="AFS141" s="221"/>
      <c r="AFT141" s="221"/>
      <c r="AFU141" s="221"/>
      <c r="AFV141" s="221"/>
      <c r="AFW141" s="221"/>
      <c r="AFX141" s="221"/>
      <c r="AFY141" s="221"/>
      <c r="AFZ141" s="221"/>
      <c r="AGA141" s="221"/>
      <c r="AGB141" s="221"/>
      <c r="AGC141" s="221"/>
      <c r="AGD141" s="221"/>
      <c r="AGE141" s="221"/>
      <c r="AGF141" s="221"/>
      <c r="AGG141" s="221"/>
      <c r="AGH141" s="221"/>
      <c r="AGI141" s="221"/>
      <c r="AGJ141" s="221"/>
      <c r="AGK141" s="221"/>
      <c r="AGL141" s="221"/>
      <c r="AGM141" s="221"/>
      <c r="AGN141" s="221"/>
      <c r="AGO141" s="221"/>
      <c r="AGP141" s="221"/>
      <c r="AGQ141" s="221"/>
      <c r="AGR141" s="221"/>
      <c r="AGS141" s="221"/>
      <c r="AGT141" s="221"/>
      <c r="AGU141" s="221"/>
      <c r="AGV141" s="221"/>
      <c r="AGW141" s="221"/>
      <c r="AGX141" s="221"/>
      <c r="AGY141" s="221"/>
      <c r="AGZ141" s="221"/>
      <c r="AHA141" s="221"/>
      <c r="AHB141" s="221"/>
      <c r="AHC141" s="221"/>
      <c r="AHD141" s="221"/>
      <c r="AHE141" s="221"/>
      <c r="AHF141" s="221"/>
      <c r="AHG141" s="221"/>
      <c r="AHH141" s="221"/>
      <c r="AHI141" s="221"/>
      <c r="AHJ141" s="221"/>
      <c r="AHK141" s="221"/>
      <c r="AHL141" s="221"/>
      <c r="AHM141" s="221"/>
      <c r="AHN141" s="221"/>
      <c r="AHO141" s="221"/>
      <c r="AHP141" s="221"/>
      <c r="AHQ141" s="221"/>
      <c r="AHR141" s="221"/>
      <c r="AHS141" s="221"/>
      <c r="AHT141" s="221"/>
      <c r="AHU141" s="221"/>
      <c r="AHV141" s="221"/>
      <c r="AHW141" s="221"/>
      <c r="AHX141" s="221"/>
      <c r="AHY141" s="221"/>
      <c r="AHZ141" s="221"/>
      <c r="AIA141" s="221"/>
      <c r="AIB141" s="221"/>
      <c r="AIC141" s="221"/>
      <c r="AID141" s="221"/>
      <c r="AIE141" s="221"/>
      <c r="AIF141" s="221"/>
      <c r="AIG141" s="221"/>
      <c r="AIH141" s="221"/>
      <c r="AII141" s="221"/>
      <c r="AIJ141" s="221"/>
      <c r="AIK141" s="221"/>
      <c r="AIL141" s="221"/>
      <c r="AIM141" s="221"/>
      <c r="AIN141" s="221"/>
      <c r="AIO141" s="221"/>
      <c r="AIP141" s="221"/>
      <c r="AIQ141" s="221"/>
      <c r="AIR141" s="221"/>
      <c r="AIS141" s="221"/>
      <c r="AIT141" s="221"/>
      <c r="AIU141" s="221"/>
      <c r="AIV141" s="221"/>
      <c r="AIW141" s="221"/>
      <c r="AIX141" s="221"/>
      <c r="AIY141" s="221"/>
      <c r="AIZ141" s="221"/>
      <c r="AJA141" s="221"/>
      <c r="AJB141" s="221"/>
      <c r="AJC141" s="221"/>
      <c r="AJD141" s="221"/>
      <c r="AJE141" s="221"/>
      <c r="AJF141" s="221"/>
      <c r="AJG141" s="221"/>
      <c r="AJH141" s="221"/>
      <c r="AJI141" s="221"/>
      <c r="AJJ141" s="221"/>
      <c r="AJK141" s="221"/>
      <c r="AJL141" s="221"/>
      <c r="AJM141" s="221"/>
      <c r="AJN141" s="221"/>
      <c r="AJO141" s="221"/>
      <c r="AJP141" s="221"/>
      <c r="AJQ141" s="221"/>
      <c r="AJR141" s="221"/>
      <c r="AJS141" s="221"/>
      <c r="AJT141" s="221"/>
      <c r="AJU141" s="221"/>
      <c r="AJV141" s="221"/>
      <c r="AJW141" s="221"/>
      <c r="AJX141" s="221"/>
      <c r="AJY141" s="221"/>
      <c r="AJZ141" s="221"/>
      <c r="AKA141" s="221"/>
      <c r="AKB141" s="221"/>
      <c r="AKC141" s="221"/>
      <c r="AKD141" s="221"/>
      <c r="AKE141" s="221"/>
      <c r="AKF141" s="221"/>
      <c r="AKG141" s="221"/>
      <c r="AKH141" s="221"/>
      <c r="AKI141" s="221"/>
      <c r="AKJ141" s="221"/>
      <c r="AKK141" s="221"/>
      <c r="AKL141" s="221"/>
      <c r="AKM141" s="221"/>
      <c r="AKN141" s="221"/>
      <c r="AKO141" s="221"/>
      <c r="AKP141" s="221"/>
      <c r="AKQ141" s="221"/>
      <c r="AKR141" s="221"/>
      <c r="AKS141" s="221"/>
      <c r="AKT141" s="221"/>
      <c r="AKU141" s="221"/>
      <c r="AKV141" s="221"/>
      <c r="AKW141" s="221"/>
      <c r="AKX141" s="221"/>
      <c r="AKY141" s="221"/>
      <c r="AKZ141" s="221"/>
      <c r="ALA141" s="221"/>
      <c r="ALB141" s="221"/>
      <c r="ALC141" s="221"/>
      <c r="ALD141" s="221"/>
      <c r="ALE141" s="221"/>
      <c r="ALF141" s="221"/>
      <c r="ALG141" s="221"/>
      <c r="ALH141" s="221"/>
      <c r="ALI141" s="221"/>
      <c r="ALJ141" s="221"/>
      <c r="ALK141" s="221"/>
      <c r="ALL141" s="221"/>
      <c r="ALM141" s="221"/>
      <c r="ALN141" s="221"/>
      <c r="ALO141" s="221"/>
      <c r="ALP141" s="221"/>
      <c r="ALQ141" s="221"/>
      <c r="ALR141" s="221"/>
      <c r="ALS141" s="221"/>
      <c r="ALT141" s="221"/>
      <c r="ALU141" s="221"/>
      <c r="ALV141" s="221"/>
      <c r="ALW141" s="221"/>
      <c r="ALX141" s="221"/>
      <c r="ALY141" s="221"/>
      <c r="ALZ141" s="221"/>
      <c r="AMA141" s="221"/>
      <c r="AMB141" s="221"/>
      <c r="AMC141" s="221"/>
      <c r="AMD141" s="221"/>
      <c r="AME141" s="221"/>
      <c r="AMF141" s="221"/>
      <c r="AMG141" s="221"/>
      <c r="AMH141" s="221"/>
      <c r="AMI141" s="221"/>
      <c r="AMJ141" s="221"/>
      <c r="AMK141" s="221"/>
    </row>
    <row r="142" spans="1:1025" s="225" customFormat="1" x14ac:dyDescent="0.25">
      <c r="A142" s="234" t="s">
        <v>43</v>
      </c>
      <c r="B142" s="234" t="s">
        <v>104</v>
      </c>
      <c r="C142" s="243" t="str">
        <f>'common foods'!$D$46</f>
        <v>02053</v>
      </c>
      <c r="D142" s="235">
        <v>126</v>
      </c>
      <c r="E142" s="235">
        <v>0.6</v>
      </c>
      <c r="F142" s="235">
        <v>0.1</v>
      </c>
      <c r="G142" s="235">
        <v>1.9</v>
      </c>
      <c r="H142" s="235">
        <v>1.7</v>
      </c>
      <c r="I142" s="235">
        <v>3.2</v>
      </c>
      <c r="J142" s="235">
        <v>2.7</v>
      </c>
      <c r="K142" s="235">
        <f>15/1000</f>
        <v>1.4999999999999999E-2</v>
      </c>
      <c r="L142" s="222" t="s">
        <v>433</v>
      </c>
      <c r="M142" s="234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  <c r="AA142" s="221"/>
      <c r="AB142" s="221"/>
      <c r="AC142" s="221"/>
      <c r="AD142" s="221"/>
      <c r="AE142" s="221"/>
      <c r="AF142" s="221"/>
      <c r="AG142" s="221"/>
      <c r="AH142" s="221"/>
      <c r="AI142" s="221"/>
      <c r="AJ142" s="221"/>
      <c r="AK142" s="221"/>
      <c r="AL142" s="221"/>
      <c r="AM142" s="221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1"/>
      <c r="BD142" s="221"/>
      <c r="BE142" s="221"/>
      <c r="BF142" s="221"/>
      <c r="BG142" s="221"/>
      <c r="BH142" s="221"/>
      <c r="BI142" s="221"/>
      <c r="BJ142" s="221"/>
      <c r="BK142" s="221"/>
      <c r="BL142" s="221"/>
      <c r="BM142" s="221"/>
      <c r="BN142" s="221"/>
      <c r="BO142" s="221"/>
      <c r="BP142" s="221"/>
      <c r="BQ142" s="221"/>
      <c r="BR142" s="221"/>
      <c r="BS142" s="221"/>
      <c r="BT142" s="221"/>
      <c r="BU142" s="221"/>
      <c r="BV142" s="221"/>
      <c r="BW142" s="221"/>
      <c r="BX142" s="221"/>
      <c r="BY142" s="221"/>
      <c r="BZ142" s="221"/>
      <c r="CA142" s="221"/>
      <c r="CB142" s="221"/>
      <c r="CC142" s="221"/>
      <c r="CD142" s="221"/>
      <c r="CE142" s="221"/>
      <c r="CF142" s="221"/>
      <c r="CG142" s="221"/>
      <c r="CH142" s="221"/>
      <c r="CI142" s="221"/>
      <c r="CJ142" s="221"/>
      <c r="CK142" s="221"/>
      <c r="CL142" s="221"/>
      <c r="CM142" s="221"/>
      <c r="CN142" s="221"/>
      <c r="CO142" s="221"/>
      <c r="CP142" s="221"/>
      <c r="CQ142" s="221"/>
      <c r="CR142" s="221"/>
      <c r="CS142" s="221"/>
      <c r="CT142" s="221"/>
      <c r="CU142" s="221"/>
      <c r="CV142" s="221"/>
      <c r="CW142" s="221"/>
      <c r="CX142" s="221"/>
      <c r="CY142" s="221"/>
      <c r="CZ142" s="221"/>
      <c r="DA142" s="221"/>
      <c r="DB142" s="221"/>
      <c r="DC142" s="221"/>
      <c r="DD142" s="221"/>
      <c r="DE142" s="221"/>
      <c r="DF142" s="221"/>
      <c r="DG142" s="221"/>
      <c r="DH142" s="221"/>
      <c r="DI142" s="221"/>
      <c r="DJ142" s="221"/>
      <c r="DK142" s="221"/>
      <c r="DL142" s="221"/>
      <c r="DM142" s="221"/>
      <c r="DN142" s="221"/>
      <c r="DO142" s="221"/>
      <c r="DP142" s="221"/>
      <c r="DQ142" s="221"/>
      <c r="DR142" s="221"/>
      <c r="DS142" s="221"/>
      <c r="DT142" s="221"/>
      <c r="DU142" s="221"/>
      <c r="DV142" s="221"/>
      <c r="DW142" s="221"/>
      <c r="DX142" s="221"/>
      <c r="DY142" s="221"/>
      <c r="DZ142" s="221"/>
      <c r="EA142" s="221"/>
      <c r="EB142" s="221"/>
      <c r="EC142" s="221"/>
      <c r="ED142" s="221"/>
      <c r="EE142" s="221"/>
      <c r="EF142" s="221"/>
      <c r="EG142" s="221"/>
      <c r="EH142" s="221"/>
      <c r="EI142" s="221"/>
      <c r="EJ142" s="221"/>
      <c r="EK142" s="221"/>
      <c r="EL142" s="221"/>
      <c r="EM142" s="221"/>
      <c r="EN142" s="221"/>
      <c r="EO142" s="221"/>
      <c r="EP142" s="221"/>
      <c r="EQ142" s="221"/>
      <c r="ER142" s="221"/>
      <c r="ES142" s="221"/>
      <c r="ET142" s="221"/>
      <c r="EU142" s="221"/>
      <c r="EV142" s="221"/>
      <c r="EW142" s="221"/>
      <c r="EX142" s="221"/>
      <c r="EY142" s="221"/>
      <c r="EZ142" s="221"/>
      <c r="FA142" s="221"/>
      <c r="FB142" s="221"/>
      <c r="FC142" s="221"/>
      <c r="FD142" s="221"/>
      <c r="FE142" s="221"/>
      <c r="FF142" s="221"/>
      <c r="FG142" s="221"/>
      <c r="FH142" s="221"/>
      <c r="FI142" s="221"/>
      <c r="FJ142" s="221"/>
      <c r="FK142" s="221"/>
      <c r="FL142" s="221"/>
      <c r="FM142" s="221"/>
      <c r="FN142" s="221"/>
      <c r="FO142" s="221"/>
      <c r="FP142" s="221"/>
      <c r="FQ142" s="221"/>
      <c r="FR142" s="221"/>
      <c r="FS142" s="221"/>
      <c r="FT142" s="221"/>
      <c r="FU142" s="221"/>
      <c r="FV142" s="221"/>
      <c r="FW142" s="221"/>
      <c r="FX142" s="221"/>
      <c r="FY142" s="221"/>
      <c r="FZ142" s="221"/>
      <c r="GA142" s="221"/>
      <c r="GB142" s="221"/>
      <c r="GC142" s="221"/>
      <c r="GD142" s="221"/>
      <c r="GE142" s="221"/>
      <c r="GF142" s="221"/>
      <c r="GG142" s="221"/>
      <c r="GH142" s="221"/>
      <c r="GI142" s="221"/>
      <c r="GJ142" s="221"/>
      <c r="GK142" s="221"/>
      <c r="GL142" s="221"/>
      <c r="GM142" s="221"/>
      <c r="GN142" s="221"/>
      <c r="GO142" s="221"/>
      <c r="GP142" s="221"/>
      <c r="GQ142" s="221"/>
      <c r="GR142" s="221"/>
      <c r="GS142" s="221"/>
      <c r="GT142" s="221"/>
      <c r="GU142" s="221"/>
      <c r="GV142" s="221"/>
      <c r="GW142" s="221"/>
      <c r="GX142" s="221"/>
      <c r="GY142" s="221"/>
      <c r="GZ142" s="221"/>
      <c r="HA142" s="221"/>
      <c r="HB142" s="221"/>
      <c r="HC142" s="221"/>
      <c r="HD142" s="221"/>
      <c r="HE142" s="221"/>
      <c r="HF142" s="221"/>
      <c r="HG142" s="221"/>
      <c r="HH142" s="221"/>
      <c r="HI142" s="221"/>
      <c r="HJ142" s="221"/>
      <c r="HK142" s="221"/>
      <c r="HL142" s="221"/>
      <c r="HM142" s="221"/>
      <c r="HN142" s="221"/>
      <c r="HO142" s="221"/>
      <c r="HP142" s="221"/>
      <c r="HQ142" s="221"/>
      <c r="HR142" s="221"/>
      <c r="HS142" s="221"/>
      <c r="HT142" s="221"/>
      <c r="HU142" s="221"/>
      <c r="HV142" s="221"/>
      <c r="HW142" s="221"/>
      <c r="HX142" s="221"/>
      <c r="HY142" s="221"/>
      <c r="HZ142" s="221"/>
      <c r="IA142" s="221"/>
      <c r="IB142" s="221"/>
      <c r="IC142" s="221"/>
      <c r="ID142" s="221"/>
      <c r="IE142" s="221"/>
      <c r="IF142" s="221"/>
      <c r="IG142" s="221"/>
      <c r="IH142" s="221"/>
      <c r="II142" s="221"/>
      <c r="IJ142" s="221"/>
      <c r="IK142" s="221"/>
      <c r="IL142" s="221"/>
      <c r="IM142" s="221"/>
      <c r="IN142" s="221"/>
      <c r="IO142" s="221"/>
      <c r="IP142" s="221"/>
      <c r="IQ142" s="221"/>
      <c r="IR142" s="221"/>
      <c r="IS142" s="221"/>
      <c r="IT142" s="221"/>
      <c r="IU142" s="221"/>
      <c r="IV142" s="221"/>
      <c r="IW142" s="221"/>
      <c r="IX142" s="221"/>
      <c r="IY142" s="221"/>
      <c r="IZ142" s="221"/>
      <c r="JA142" s="221"/>
      <c r="JB142" s="221"/>
      <c r="JC142" s="221"/>
      <c r="JD142" s="221"/>
      <c r="JE142" s="221"/>
      <c r="JF142" s="221"/>
      <c r="JG142" s="221"/>
      <c r="JH142" s="221"/>
      <c r="JI142" s="221"/>
      <c r="JJ142" s="221"/>
      <c r="JK142" s="221"/>
      <c r="JL142" s="221"/>
      <c r="JM142" s="221"/>
      <c r="JN142" s="221"/>
      <c r="JO142" s="221"/>
      <c r="JP142" s="221"/>
      <c r="JQ142" s="221"/>
      <c r="JR142" s="221"/>
      <c r="JS142" s="221"/>
      <c r="JT142" s="221"/>
      <c r="JU142" s="221"/>
      <c r="JV142" s="221"/>
      <c r="JW142" s="221"/>
      <c r="JX142" s="221"/>
      <c r="JY142" s="221"/>
      <c r="JZ142" s="221"/>
      <c r="KA142" s="221"/>
      <c r="KB142" s="221"/>
      <c r="KC142" s="221"/>
      <c r="KD142" s="221"/>
      <c r="KE142" s="221"/>
      <c r="KF142" s="221"/>
      <c r="KG142" s="221"/>
      <c r="KH142" s="221"/>
      <c r="KI142" s="221"/>
      <c r="KJ142" s="221"/>
      <c r="KK142" s="221"/>
      <c r="KL142" s="221"/>
      <c r="KM142" s="221"/>
      <c r="KN142" s="221"/>
      <c r="KO142" s="221"/>
      <c r="KP142" s="221"/>
      <c r="KQ142" s="221"/>
      <c r="KR142" s="221"/>
      <c r="KS142" s="221"/>
      <c r="KT142" s="221"/>
      <c r="KU142" s="221"/>
      <c r="KV142" s="221"/>
      <c r="KW142" s="221"/>
      <c r="KX142" s="221"/>
      <c r="KY142" s="221"/>
      <c r="KZ142" s="221"/>
      <c r="LA142" s="221"/>
      <c r="LB142" s="221"/>
      <c r="LC142" s="221"/>
      <c r="LD142" s="221"/>
      <c r="LE142" s="221"/>
      <c r="LF142" s="221"/>
      <c r="LG142" s="221"/>
      <c r="LH142" s="221"/>
      <c r="LI142" s="221"/>
      <c r="LJ142" s="221"/>
      <c r="LK142" s="221"/>
      <c r="LL142" s="221"/>
      <c r="LM142" s="221"/>
      <c r="LN142" s="221"/>
      <c r="LO142" s="221"/>
      <c r="LP142" s="221"/>
      <c r="LQ142" s="221"/>
      <c r="LR142" s="221"/>
      <c r="LS142" s="221"/>
      <c r="LT142" s="221"/>
      <c r="LU142" s="221"/>
      <c r="LV142" s="221"/>
      <c r="LW142" s="221"/>
      <c r="LX142" s="221"/>
      <c r="LY142" s="221"/>
      <c r="LZ142" s="221"/>
      <c r="MA142" s="221"/>
      <c r="MB142" s="221"/>
      <c r="MC142" s="221"/>
      <c r="MD142" s="221"/>
      <c r="ME142" s="221"/>
      <c r="MF142" s="221"/>
      <c r="MG142" s="221"/>
      <c r="MH142" s="221"/>
      <c r="MI142" s="221"/>
      <c r="MJ142" s="221"/>
      <c r="MK142" s="221"/>
      <c r="ML142" s="221"/>
      <c r="MM142" s="221"/>
      <c r="MN142" s="221"/>
      <c r="MO142" s="221"/>
      <c r="MP142" s="221"/>
      <c r="MQ142" s="221"/>
      <c r="MR142" s="221"/>
      <c r="MS142" s="221"/>
      <c r="MT142" s="221"/>
      <c r="MU142" s="221"/>
      <c r="MV142" s="221"/>
      <c r="MW142" s="221"/>
      <c r="MX142" s="221"/>
      <c r="MY142" s="221"/>
      <c r="MZ142" s="221"/>
      <c r="NA142" s="221"/>
      <c r="NB142" s="221"/>
      <c r="NC142" s="221"/>
      <c r="ND142" s="221"/>
      <c r="NE142" s="221"/>
      <c r="NF142" s="221"/>
      <c r="NG142" s="221"/>
      <c r="NH142" s="221"/>
      <c r="NI142" s="221"/>
      <c r="NJ142" s="221"/>
      <c r="NK142" s="221"/>
      <c r="NL142" s="221"/>
      <c r="NM142" s="221"/>
      <c r="NN142" s="221"/>
      <c r="NO142" s="221"/>
      <c r="NP142" s="221"/>
      <c r="NQ142" s="221"/>
      <c r="NR142" s="221"/>
      <c r="NS142" s="221"/>
      <c r="NT142" s="221"/>
      <c r="NU142" s="221"/>
      <c r="NV142" s="221"/>
      <c r="NW142" s="221"/>
      <c r="NX142" s="221"/>
      <c r="NY142" s="221"/>
      <c r="NZ142" s="221"/>
      <c r="OA142" s="221"/>
      <c r="OB142" s="221"/>
      <c r="OC142" s="221"/>
      <c r="OD142" s="221"/>
      <c r="OE142" s="221"/>
      <c r="OF142" s="221"/>
      <c r="OG142" s="221"/>
      <c r="OH142" s="221"/>
      <c r="OI142" s="221"/>
      <c r="OJ142" s="221"/>
      <c r="OK142" s="221"/>
      <c r="OL142" s="221"/>
      <c r="OM142" s="221"/>
      <c r="ON142" s="221"/>
      <c r="OO142" s="221"/>
      <c r="OP142" s="221"/>
      <c r="OQ142" s="221"/>
      <c r="OR142" s="221"/>
      <c r="OS142" s="221"/>
      <c r="OT142" s="221"/>
      <c r="OU142" s="221"/>
      <c r="OV142" s="221"/>
      <c r="OW142" s="221"/>
      <c r="OX142" s="221"/>
      <c r="OY142" s="221"/>
      <c r="OZ142" s="221"/>
      <c r="PA142" s="221"/>
      <c r="PB142" s="221"/>
      <c r="PC142" s="221"/>
      <c r="PD142" s="221"/>
      <c r="PE142" s="221"/>
      <c r="PF142" s="221"/>
      <c r="PG142" s="221"/>
      <c r="PH142" s="221"/>
      <c r="PI142" s="221"/>
      <c r="PJ142" s="221"/>
      <c r="PK142" s="221"/>
      <c r="PL142" s="221"/>
      <c r="PM142" s="221"/>
      <c r="PN142" s="221"/>
      <c r="PO142" s="221"/>
      <c r="PP142" s="221"/>
      <c r="PQ142" s="221"/>
      <c r="PR142" s="221"/>
      <c r="PS142" s="221"/>
      <c r="PT142" s="221"/>
      <c r="PU142" s="221"/>
      <c r="PV142" s="221"/>
      <c r="PW142" s="221"/>
      <c r="PX142" s="221"/>
      <c r="PY142" s="221"/>
      <c r="PZ142" s="221"/>
      <c r="QA142" s="221"/>
      <c r="QB142" s="221"/>
      <c r="QC142" s="221"/>
      <c r="QD142" s="221"/>
      <c r="QE142" s="221"/>
      <c r="QF142" s="221"/>
      <c r="QG142" s="221"/>
      <c r="QH142" s="221"/>
      <c r="QI142" s="221"/>
      <c r="QJ142" s="221"/>
      <c r="QK142" s="221"/>
      <c r="QL142" s="221"/>
      <c r="QM142" s="221"/>
      <c r="QN142" s="221"/>
      <c r="QO142" s="221"/>
      <c r="QP142" s="221"/>
      <c r="QQ142" s="221"/>
      <c r="QR142" s="221"/>
      <c r="QS142" s="221"/>
      <c r="QT142" s="221"/>
      <c r="QU142" s="221"/>
      <c r="QV142" s="221"/>
      <c r="QW142" s="221"/>
      <c r="QX142" s="221"/>
      <c r="QY142" s="221"/>
      <c r="QZ142" s="221"/>
      <c r="RA142" s="221"/>
      <c r="RB142" s="221"/>
      <c r="RC142" s="221"/>
      <c r="RD142" s="221"/>
      <c r="RE142" s="221"/>
      <c r="RF142" s="221"/>
      <c r="RG142" s="221"/>
      <c r="RH142" s="221"/>
      <c r="RI142" s="221"/>
      <c r="RJ142" s="221"/>
      <c r="RK142" s="221"/>
      <c r="RL142" s="221"/>
      <c r="RM142" s="221"/>
      <c r="RN142" s="221"/>
      <c r="RO142" s="221"/>
      <c r="RP142" s="221"/>
      <c r="RQ142" s="221"/>
      <c r="RR142" s="221"/>
      <c r="RS142" s="221"/>
      <c r="RT142" s="221"/>
      <c r="RU142" s="221"/>
      <c r="RV142" s="221"/>
      <c r="RW142" s="221"/>
      <c r="RX142" s="221"/>
      <c r="RY142" s="221"/>
      <c r="RZ142" s="221"/>
      <c r="SA142" s="221"/>
      <c r="SB142" s="221"/>
      <c r="SC142" s="221"/>
      <c r="SD142" s="221"/>
      <c r="SE142" s="221"/>
      <c r="SF142" s="221"/>
      <c r="SG142" s="221"/>
      <c r="SH142" s="221"/>
      <c r="SI142" s="221"/>
      <c r="SJ142" s="221"/>
      <c r="SK142" s="221"/>
      <c r="SL142" s="221"/>
      <c r="SM142" s="221"/>
      <c r="SN142" s="221"/>
      <c r="SO142" s="221"/>
      <c r="SP142" s="221"/>
      <c r="SQ142" s="221"/>
      <c r="SR142" s="221"/>
      <c r="SS142" s="221"/>
      <c r="ST142" s="221"/>
      <c r="SU142" s="221"/>
      <c r="SV142" s="221"/>
      <c r="SW142" s="221"/>
      <c r="SX142" s="221"/>
      <c r="SY142" s="221"/>
      <c r="SZ142" s="221"/>
      <c r="TA142" s="221"/>
      <c r="TB142" s="221"/>
      <c r="TC142" s="221"/>
      <c r="TD142" s="221"/>
      <c r="TE142" s="221"/>
      <c r="TF142" s="221"/>
      <c r="TG142" s="221"/>
      <c r="TH142" s="221"/>
      <c r="TI142" s="221"/>
      <c r="TJ142" s="221"/>
      <c r="TK142" s="221"/>
      <c r="TL142" s="221"/>
      <c r="TM142" s="221"/>
      <c r="TN142" s="221"/>
      <c r="TO142" s="221"/>
      <c r="TP142" s="221"/>
      <c r="TQ142" s="221"/>
      <c r="TR142" s="221"/>
      <c r="TS142" s="221"/>
      <c r="TT142" s="221"/>
      <c r="TU142" s="221"/>
      <c r="TV142" s="221"/>
      <c r="TW142" s="221"/>
      <c r="TX142" s="221"/>
      <c r="TY142" s="221"/>
      <c r="TZ142" s="221"/>
      <c r="UA142" s="221"/>
      <c r="UB142" s="221"/>
      <c r="UC142" s="221"/>
      <c r="UD142" s="221"/>
      <c r="UE142" s="221"/>
      <c r="UF142" s="221"/>
      <c r="UG142" s="221"/>
      <c r="UH142" s="221"/>
      <c r="UI142" s="221"/>
      <c r="UJ142" s="221"/>
      <c r="UK142" s="221"/>
      <c r="UL142" s="221"/>
      <c r="UM142" s="221"/>
      <c r="UN142" s="221"/>
      <c r="UO142" s="221"/>
      <c r="UP142" s="221"/>
      <c r="UQ142" s="221"/>
      <c r="UR142" s="221"/>
      <c r="US142" s="221"/>
      <c r="UT142" s="221"/>
      <c r="UU142" s="221"/>
      <c r="UV142" s="221"/>
      <c r="UW142" s="221"/>
      <c r="UX142" s="221"/>
      <c r="UY142" s="221"/>
      <c r="UZ142" s="221"/>
      <c r="VA142" s="221"/>
      <c r="VB142" s="221"/>
      <c r="VC142" s="221"/>
      <c r="VD142" s="221"/>
      <c r="VE142" s="221"/>
      <c r="VF142" s="221"/>
      <c r="VG142" s="221"/>
      <c r="VH142" s="221"/>
      <c r="VI142" s="221"/>
      <c r="VJ142" s="221"/>
      <c r="VK142" s="221"/>
      <c r="VL142" s="221"/>
      <c r="VM142" s="221"/>
      <c r="VN142" s="221"/>
      <c r="VO142" s="221"/>
      <c r="VP142" s="221"/>
      <c r="VQ142" s="221"/>
      <c r="VR142" s="221"/>
      <c r="VS142" s="221"/>
      <c r="VT142" s="221"/>
      <c r="VU142" s="221"/>
      <c r="VV142" s="221"/>
      <c r="VW142" s="221"/>
      <c r="VX142" s="221"/>
      <c r="VY142" s="221"/>
      <c r="VZ142" s="221"/>
      <c r="WA142" s="221"/>
      <c r="WB142" s="221"/>
      <c r="WC142" s="221"/>
      <c r="WD142" s="221"/>
      <c r="WE142" s="221"/>
      <c r="WF142" s="221"/>
      <c r="WG142" s="221"/>
      <c r="WH142" s="221"/>
      <c r="WI142" s="221"/>
      <c r="WJ142" s="221"/>
      <c r="WK142" s="221"/>
      <c r="WL142" s="221"/>
      <c r="WM142" s="221"/>
      <c r="WN142" s="221"/>
      <c r="WO142" s="221"/>
      <c r="WP142" s="221"/>
      <c r="WQ142" s="221"/>
      <c r="WR142" s="221"/>
      <c r="WS142" s="221"/>
      <c r="WT142" s="221"/>
      <c r="WU142" s="221"/>
      <c r="WV142" s="221"/>
      <c r="WW142" s="221"/>
      <c r="WX142" s="221"/>
      <c r="WY142" s="221"/>
      <c r="WZ142" s="221"/>
      <c r="XA142" s="221"/>
      <c r="XB142" s="221"/>
      <c r="XC142" s="221"/>
      <c r="XD142" s="221"/>
      <c r="XE142" s="221"/>
      <c r="XF142" s="221"/>
      <c r="XG142" s="221"/>
      <c r="XH142" s="221"/>
      <c r="XI142" s="221"/>
      <c r="XJ142" s="221"/>
      <c r="XK142" s="221"/>
      <c r="XL142" s="221"/>
      <c r="XM142" s="221"/>
      <c r="XN142" s="221"/>
      <c r="XO142" s="221"/>
      <c r="XP142" s="221"/>
      <c r="XQ142" s="221"/>
      <c r="XR142" s="221"/>
      <c r="XS142" s="221"/>
      <c r="XT142" s="221"/>
      <c r="XU142" s="221"/>
      <c r="XV142" s="221"/>
      <c r="XW142" s="221"/>
      <c r="XX142" s="221"/>
      <c r="XY142" s="221"/>
      <c r="XZ142" s="221"/>
      <c r="YA142" s="221"/>
      <c r="YB142" s="221"/>
      <c r="YC142" s="221"/>
      <c r="YD142" s="221"/>
      <c r="YE142" s="221"/>
      <c r="YF142" s="221"/>
      <c r="YG142" s="221"/>
      <c r="YH142" s="221"/>
      <c r="YI142" s="221"/>
      <c r="YJ142" s="221"/>
      <c r="YK142" s="221"/>
      <c r="YL142" s="221"/>
      <c r="YM142" s="221"/>
      <c r="YN142" s="221"/>
      <c r="YO142" s="221"/>
      <c r="YP142" s="221"/>
      <c r="YQ142" s="221"/>
      <c r="YR142" s="221"/>
      <c r="YS142" s="221"/>
      <c r="YT142" s="221"/>
      <c r="YU142" s="221"/>
      <c r="YV142" s="221"/>
      <c r="YW142" s="221"/>
      <c r="YX142" s="221"/>
      <c r="YY142" s="221"/>
      <c r="YZ142" s="221"/>
      <c r="ZA142" s="221"/>
      <c r="ZB142" s="221"/>
      <c r="ZC142" s="221"/>
      <c r="ZD142" s="221"/>
      <c r="ZE142" s="221"/>
      <c r="ZF142" s="221"/>
      <c r="ZG142" s="221"/>
      <c r="ZH142" s="221"/>
      <c r="ZI142" s="221"/>
      <c r="ZJ142" s="221"/>
      <c r="ZK142" s="221"/>
      <c r="ZL142" s="221"/>
      <c r="ZM142" s="221"/>
      <c r="ZN142" s="221"/>
      <c r="ZO142" s="221"/>
      <c r="ZP142" s="221"/>
      <c r="ZQ142" s="221"/>
      <c r="ZR142" s="221"/>
      <c r="ZS142" s="221"/>
      <c r="ZT142" s="221"/>
      <c r="ZU142" s="221"/>
      <c r="ZV142" s="221"/>
      <c r="ZW142" s="221"/>
      <c r="ZX142" s="221"/>
      <c r="ZY142" s="221"/>
      <c r="ZZ142" s="221"/>
      <c r="AAA142" s="221"/>
      <c r="AAB142" s="221"/>
      <c r="AAC142" s="221"/>
      <c r="AAD142" s="221"/>
      <c r="AAE142" s="221"/>
      <c r="AAF142" s="221"/>
      <c r="AAG142" s="221"/>
      <c r="AAH142" s="221"/>
      <c r="AAI142" s="221"/>
      <c r="AAJ142" s="221"/>
      <c r="AAK142" s="221"/>
      <c r="AAL142" s="221"/>
      <c r="AAM142" s="221"/>
      <c r="AAN142" s="221"/>
      <c r="AAO142" s="221"/>
      <c r="AAP142" s="221"/>
      <c r="AAQ142" s="221"/>
      <c r="AAR142" s="221"/>
      <c r="AAS142" s="221"/>
      <c r="AAT142" s="221"/>
      <c r="AAU142" s="221"/>
      <c r="AAV142" s="221"/>
      <c r="AAW142" s="221"/>
      <c r="AAX142" s="221"/>
      <c r="AAY142" s="221"/>
      <c r="AAZ142" s="221"/>
      <c r="ABA142" s="221"/>
      <c r="ABB142" s="221"/>
      <c r="ABC142" s="221"/>
      <c r="ABD142" s="221"/>
      <c r="ABE142" s="221"/>
      <c r="ABF142" s="221"/>
      <c r="ABG142" s="221"/>
      <c r="ABH142" s="221"/>
      <c r="ABI142" s="221"/>
      <c r="ABJ142" s="221"/>
      <c r="ABK142" s="221"/>
      <c r="ABL142" s="221"/>
      <c r="ABM142" s="221"/>
      <c r="ABN142" s="221"/>
      <c r="ABO142" s="221"/>
      <c r="ABP142" s="221"/>
      <c r="ABQ142" s="221"/>
      <c r="ABR142" s="221"/>
      <c r="ABS142" s="221"/>
      <c r="ABT142" s="221"/>
      <c r="ABU142" s="221"/>
      <c r="ABV142" s="221"/>
      <c r="ABW142" s="221"/>
      <c r="ABX142" s="221"/>
      <c r="ABY142" s="221"/>
      <c r="ABZ142" s="221"/>
      <c r="ACA142" s="221"/>
      <c r="ACB142" s="221"/>
      <c r="ACC142" s="221"/>
      <c r="ACD142" s="221"/>
      <c r="ACE142" s="221"/>
      <c r="ACF142" s="221"/>
      <c r="ACG142" s="221"/>
      <c r="ACH142" s="221"/>
      <c r="ACI142" s="221"/>
      <c r="ACJ142" s="221"/>
      <c r="ACK142" s="221"/>
      <c r="ACL142" s="221"/>
      <c r="ACM142" s="221"/>
      <c r="ACN142" s="221"/>
      <c r="ACO142" s="221"/>
      <c r="ACP142" s="221"/>
      <c r="ACQ142" s="221"/>
      <c r="ACR142" s="221"/>
      <c r="ACS142" s="221"/>
      <c r="ACT142" s="221"/>
      <c r="ACU142" s="221"/>
      <c r="ACV142" s="221"/>
      <c r="ACW142" s="221"/>
      <c r="ACX142" s="221"/>
      <c r="ACY142" s="221"/>
      <c r="ACZ142" s="221"/>
      <c r="ADA142" s="221"/>
      <c r="ADB142" s="221"/>
      <c r="ADC142" s="221"/>
      <c r="ADD142" s="221"/>
      <c r="ADE142" s="221"/>
      <c r="ADF142" s="221"/>
      <c r="ADG142" s="221"/>
      <c r="ADH142" s="221"/>
      <c r="ADI142" s="221"/>
      <c r="ADJ142" s="221"/>
      <c r="ADK142" s="221"/>
      <c r="ADL142" s="221"/>
      <c r="ADM142" s="221"/>
      <c r="ADN142" s="221"/>
      <c r="ADO142" s="221"/>
      <c r="ADP142" s="221"/>
      <c r="ADQ142" s="221"/>
      <c r="ADR142" s="221"/>
      <c r="ADS142" s="221"/>
      <c r="ADT142" s="221"/>
      <c r="ADU142" s="221"/>
      <c r="ADV142" s="221"/>
      <c r="ADW142" s="221"/>
      <c r="ADX142" s="221"/>
      <c r="ADY142" s="221"/>
      <c r="ADZ142" s="221"/>
      <c r="AEA142" s="221"/>
      <c r="AEB142" s="221"/>
      <c r="AEC142" s="221"/>
      <c r="AED142" s="221"/>
      <c r="AEE142" s="221"/>
      <c r="AEF142" s="221"/>
      <c r="AEG142" s="221"/>
      <c r="AEH142" s="221"/>
      <c r="AEI142" s="221"/>
      <c r="AEJ142" s="221"/>
      <c r="AEK142" s="221"/>
      <c r="AEL142" s="221"/>
      <c r="AEM142" s="221"/>
      <c r="AEN142" s="221"/>
      <c r="AEO142" s="221"/>
      <c r="AEP142" s="221"/>
      <c r="AEQ142" s="221"/>
      <c r="AER142" s="221"/>
      <c r="AES142" s="221"/>
      <c r="AET142" s="221"/>
      <c r="AEU142" s="221"/>
      <c r="AEV142" s="221"/>
      <c r="AEW142" s="221"/>
      <c r="AEX142" s="221"/>
      <c r="AEY142" s="221"/>
      <c r="AEZ142" s="221"/>
      <c r="AFA142" s="221"/>
      <c r="AFB142" s="221"/>
      <c r="AFC142" s="221"/>
      <c r="AFD142" s="221"/>
      <c r="AFE142" s="221"/>
      <c r="AFF142" s="221"/>
      <c r="AFG142" s="221"/>
      <c r="AFH142" s="221"/>
      <c r="AFI142" s="221"/>
      <c r="AFJ142" s="221"/>
      <c r="AFK142" s="221"/>
      <c r="AFL142" s="221"/>
      <c r="AFM142" s="221"/>
      <c r="AFN142" s="221"/>
      <c r="AFO142" s="221"/>
      <c r="AFP142" s="221"/>
      <c r="AFQ142" s="221"/>
      <c r="AFR142" s="221"/>
      <c r="AFS142" s="221"/>
      <c r="AFT142" s="221"/>
      <c r="AFU142" s="221"/>
      <c r="AFV142" s="221"/>
      <c r="AFW142" s="221"/>
      <c r="AFX142" s="221"/>
      <c r="AFY142" s="221"/>
      <c r="AFZ142" s="221"/>
      <c r="AGA142" s="221"/>
      <c r="AGB142" s="221"/>
      <c r="AGC142" s="221"/>
      <c r="AGD142" s="221"/>
      <c r="AGE142" s="221"/>
      <c r="AGF142" s="221"/>
      <c r="AGG142" s="221"/>
      <c r="AGH142" s="221"/>
      <c r="AGI142" s="221"/>
      <c r="AGJ142" s="221"/>
      <c r="AGK142" s="221"/>
      <c r="AGL142" s="221"/>
      <c r="AGM142" s="221"/>
      <c r="AGN142" s="221"/>
      <c r="AGO142" s="221"/>
      <c r="AGP142" s="221"/>
      <c r="AGQ142" s="221"/>
      <c r="AGR142" s="221"/>
      <c r="AGS142" s="221"/>
      <c r="AGT142" s="221"/>
      <c r="AGU142" s="221"/>
      <c r="AGV142" s="221"/>
      <c r="AGW142" s="221"/>
      <c r="AGX142" s="221"/>
      <c r="AGY142" s="221"/>
      <c r="AGZ142" s="221"/>
      <c r="AHA142" s="221"/>
      <c r="AHB142" s="221"/>
      <c r="AHC142" s="221"/>
      <c r="AHD142" s="221"/>
      <c r="AHE142" s="221"/>
      <c r="AHF142" s="221"/>
      <c r="AHG142" s="221"/>
      <c r="AHH142" s="221"/>
      <c r="AHI142" s="221"/>
      <c r="AHJ142" s="221"/>
      <c r="AHK142" s="221"/>
      <c r="AHL142" s="221"/>
      <c r="AHM142" s="221"/>
      <c r="AHN142" s="221"/>
      <c r="AHO142" s="221"/>
      <c r="AHP142" s="221"/>
      <c r="AHQ142" s="221"/>
      <c r="AHR142" s="221"/>
      <c r="AHS142" s="221"/>
      <c r="AHT142" s="221"/>
      <c r="AHU142" s="221"/>
      <c r="AHV142" s="221"/>
      <c r="AHW142" s="221"/>
      <c r="AHX142" s="221"/>
      <c r="AHY142" s="221"/>
      <c r="AHZ142" s="221"/>
      <c r="AIA142" s="221"/>
      <c r="AIB142" s="221"/>
      <c r="AIC142" s="221"/>
      <c r="AID142" s="221"/>
      <c r="AIE142" s="221"/>
      <c r="AIF142" s="221"/>
      <c r="AIG142" s="221"/>
      <c r="AIH142" s="221"/>
      <c r="AII142" s="221"/>
      <c r="AIJ142" s="221"/>
      <c r="AIK142" s="221"/>
      <c r="AIL142" s="221"/>
      <c r="AIM142" s="221"/>
      <c r="AIN142" s="221"/>
      <c r="AIO142" s="221"/>
      <c r="AIP142" s="221"/>
      <c r="AIQ142" s="221"/>
      <c r="AIR142" s="221"/>
      <c r="AIS142" s="221"/>
      <c r="AIT142" s="221"/>
      <c r="AIU142" s="221"/>
      <c r="AIV142" s="221"/>
      <c r="AIW142" s="221"/>
      <c r="AIX142" s="221"/>
      <c r="AIY142" s="221"/>
      <c r="AIZ142" s="221"/>
      <c r="AJA142" s="221"/>
      <c r="AJB142" s="221"/>
      <c r="AJC142" s="221"/>
      <c r="AJD142" s="221"/>
      <c r="AJE142" s="221"/>
      <c r="AJF142" s="221"/>
      <c r="AJG142" s="221"/>
      <c r="AJH142" s="221"/>
      <c r="AJI142" s="221"/>
      <c r="AJJ142" s="221"/>
      <c r="AJK142" s="221"/>
      <c r="AJL142" s="221"/>
      <c r="AJM142" s="221"/>
      <c r="AJN142" s="221"/>
      <c r="AJO142" s="221"/>
      <c r="AJP142" s="221"/>
      <c r="AJQ142" s="221"/>
      <c r="AJR142" s="221"/>
      <c r="AJS142" s="221"/>
      <c r="AJT142" s="221"/>
      <c r="AJU142" s="221"/>
      <c r="AJV142" s="221"/>
      <c r="AJW142" s="221"/>
      <c r="AJX142" s="221"/>
      <c r="AJY142" s="221"/>
      <c r="AJZ142" s="221"/>
      <c r="AKA142" s="221"/>
      <c r="AKB142" s="221"/>
      <c r="AKC142" s="221"/>
      <c r="AKD142" s="221"/>
      <c r="AKE142" s="221"/>
      <c r="AKF142" s="221"/>
      <c r="AKG142" s="221"/>
      <c r="AKH142" s="221"/>
      <c r="AKI142" s="221"/>
      <c r="AKJ142" s="221"/>
      <c r="AKK142" s="221"/>
      <c r="AKL142" s="221"/>
      <c r="AKM142" s="221"/>
      <c r="AKN142" s="221"/>
      <c r="AKO142" s="221"/>
      <c r="AKP142" s="221"/>
      <c r="AKQ142" s="221"/>
      <c r="AKR142" s="221"/>
      <c r="AKS142" s="221"/>
      <c r="AKT142" s="221"/>
      <c r="AKU142" s="221"/>
      <c r="AKV142" s="221"/>
      <c r="AKW142" s="221"/>
      <c r="AKX142" s="221"/>
      <c r="AKY142" s="221"/>
      <c r="AKZ142" s="221"/>
      <c r="ALA142" s="221"/>
      <c r="ALB142" s="221"/>
      <c r="ALC142" s="221"/>
      <c r="ALD142" s="221"/>
      <c r="ALE142" s="221"/>
      <c r="ALF142" s="221"/>
      <c r="ALG142" s="221"/>
      <c r="ALH142" s="221"/>
      <c r="ALI142" s="221"/>
      <c r="ALJ142" s="221"/>
      <c r="ALK142" s="221"/>
      <c r="ALL142" s="221"/>
      <c r="ALM142" s="221"/>
      <c r="ALN142" s="221"/>
      <c r="ALO142" s="221"/>
      <c r="ALP142" s="221"/>
      <c r="ALQ142" s="221"/>
      <c r="ALR142" s="221"/>
      <c r="ALS142" s="221"/>
      <c r="ALT142" s="221"/>
      <c r="ALU142" s="221"/>
      <c r="ALV142" s="221"/>
      <c r="ALW142" s="221"/>
      <c r="ALX142" s="221"/>
      <c r="ALY142" s="221"/>
      <c r="ALZ142" s="221"/>
      <c r="AMA142" s="221"/>
      <c r="AMB142" s="221"/>
      <c r="AMC142" s="221"/>
      <c r="AMD142" s="221"/>
      <c r="AME142" s="221"/>
      <c r="AMF142" s="221"/>
      <c r="AMG142" s="221"/>
      <c r="AMH142" s="221"/>
      <c r="AMI142" s="221"/>
      <c r="AMJ142" s="221"/>
      <c r="AMK142" s="221"/>
    </row>
    <row r="143" spans="1:1025" s="225" customFormat="1" x14ac:dyDescent="0.25">
      <c r="A143" s="221" t="s">
        <v>43</v>
      </c>
      <c r="B143" s="221" t="s">
        <v>86</v>
      </c>
      <c r="C143" s="241" t="str">
        <f>'common foods'!$D$37</f>
        <v>02035</v>
      </c>
      <c r="D143" s="227">
        <v>163.96</v>
      </c>
      <c r="E143" s="227">
        <v>0.45</v>
      </c>
      <c r="F143" s="227">
        <v>7.4999999999999997E-2</v>
      </c>
      <c r="G143" s="227">
        <v>7.49</v>
      </c>
      <c r="H143" s="227">
        <v>6.48</v>
      </c>
      <c r="I143" s="227">
        <v>3.24</v>
      </c>
      <c r="J143" s="227">
        <v>1.19</v>
      </c>
      <c r="K143" s="227">
        <v>0</v>
      </c>
      <c r="L143" s="221" t="s">
        <v>433</v>
      </c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/>
      <c r="Z143" s="221"/>
      <c r="AA143" s="221"/>
      <c r="AB143" s="221"/>
      <c r="AC143" s="221"/>
      <c r="AD143" s="221"/>
      <c r="AE143" s="221"/>
      <c r="AF143" s="221"/>
      <c r="AG143" s="221"/>
      <c r="AH143" s="221"/>
      <c r="AI143" s="221"/>
      <c r="AJ143" s="221"/>
      <c r="AK143" s="221"/>
      <c r="AL143" s="221"/>
      <c r="AM143" s="221"/>
      <c r="AN143" s="221"/>
      <c r="AO143" s="221"/>
      <c r="AP143" s="221"/>
      <c r="AQ143" s="221"/>
      <c r="AR143" s="221"/>
      <c r="AS143" s="221"/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1"/>
      <c r="BD143" s="221"/>
      <c r="BE143" s="221"/>
      <c r="BF143" s="221"/>
      <c r="BG143" s="221"/>
      <c r="BH143" s="221"/>
      <c r="BI143" s="221"/>
      <c r="BJ143" s="221"/>
      <c r="BK143" s="221"/>
      <c r="BL143" s="221"/>
      <c r="BM143" s="221"/>
      <c r="BN143" s="221"/>
      <c r="BO143" s="221"/>
      <c r="BP143" s="221"/>
      <c r="BQ143" s="221"/>
      <c r="BR143" s="221"/>
      <c r="BS143" s="221"/>
      <c r="BT143" s="221"/>
      <c r="BU143" s="221"/>
      <c r="BV143" s="221"/>
      <c r="BW143" s="221"/>
      <c r="BX143" s="221"/>
      <c r="BY143" s="221"/>
      <c r="BZ143" s="221"/>
      <c r="CA143" s="221"/>
      <c r="CB143" s="221"/>
      <c r="CC143" s="221"/>
      <c r="CD143" s="221"/>
      <c r="CE143" s="221"/>
      <c r="CF143" s="221"/>
      <c r="CG143" s="221"/>
      <c r="CH143" s="221"/>
      <c r="CI143" s="221"/>
      <c r="CJ143" s="221"/>
      <c r="CK143" s="221"/>
      <c r="CL143" s="221"/>
      <c r="CM143" s="221"/>
      <c r="CN143" s="221"/>
      <c r="CO143" s="221"/>
      <c r="CP143" s="221"/>
      <c r="CQ143" s="221"/>
      <c r="CR143" s="221"/>
      <c r="CS143" s="221"/>
      <c r="CT143" s="221"/>
      <c r="CU143" s="221"/>
      <c r="CV143" s="221"/>
      <c r="CW143" s="221"/>
      <c r="CX143" s="221"/>
      <c r="CY143" s="221"/>
      <c r="CZ143" s="221"/>
      <c r="DA143" s="221"/>
      <c r="DB143" s="221"/>
      <c r="DC143" s="221"/>
      <c r="DD143" s="221"/>
      <c r="DE143" s="221"/>
      <c r="DF143" s="221"/>
      <c r="DG143" s="221"/>
      <c r="DH143" s="221"/>
      <c r="DI143" s="221"/>
      <c r="DJ143" s="221"/>
      <c r="DK143" s="221"/>
      <c r="DL143" s="221"/>
      <c r="DM143" s="221"/>
      <c r="DN143" s="221"/>
      <c r="DO143" s="221"/>
      <c r="DP143" s="221"/>
      <c r="DQ143" s="221"/>
      <c r="DR143" s="221"/>
      <c r="DS143" s="221"/>
      <c r="DT143" s="221"/>
      <c r="DU143" s="221"/>
      <c r="DV143" s="221"/>
      <c r="DW143" s="221"/>
      <c r="DX143" s="221"/>
      <c r="DY143" s="221"/>
      <c r="DZ143" s="221"/>
      <c r="EA143" s="221"/>
      <c r="EB143" s="221"/>
      <c r="EC143" s="221"/>
      <c r="ED143" s="221"/>
      <c r="EE143" s="221"/>
      <c r="EF143" s="221"/>
      <c r="EG143" s="221"/>
      <c r="EH143" s="221"/>
      <c r="EI143" s="221"/>
      <c r="EJ143" s="221"/>
      <c r="EK143" s="221"/>
      <c r="EL143" s="221"/>
      <c r="EM143" s="221"/>
      <c r="EN143" s="221"/>
      <c r="EO143" s="221"/>
      <c r="EP143" s="221"/>
      <c r="EQ143" s="221"/>
      <c r="ER143" s="221"/>
      <c r="ES143" s="221"/>
      <c r="ET143" s="221"/>
      <c r="EU143" s="221"/>
      <c r="EV143" s="221"/>
      <c r="EW143" s="221"/>
      <c r="EX143" s="221"/>
      <c r="EY143" s="221"/>
      <c r="EZ143" s="221"/>
      <c r="FA143" s="221"/>
      <c r="FB143" s="221"/>
      <c r="FC143" s="221"/>
      <c r="FD143" s="221"/>
      <c r="FE143" s="221"/>
      <c r="FF143" s="221"/>
      <c r="FG143" s="221"/>
      <c r="FH143" s="221"/>
      <c r="FI143" s="221"/>
      <c r="FJ143" s="221"/>
      <c r="FK143" s="221"/>
      <c r="FL143" s="221"/>
      <c r="FM143" s="221"/>
      <c r="FN143" s="221"/>
      <c r="FO143" s="221"/>
      <c r="FP143" s="221"/>
      <c r="FQ143" s="221"/>
      <c r="FR143" s="221"/>
      <c r="FS143" s="221"/>
      <c r="FT143" s="221"/>
      <c r="FU143" s="221"/>
      <c r="FV143" s="221"/>
      <c r="FW143" s="221"/>
      <c r="FX143" s="221"/>
      <c r="FY143" s="221"/>
      <c r="FZ143" s="221"/>
      <c r="GA143" s="221"/>
      <c r="GB143" s="221"/>
      <c r="GC143" s="221"/>
      <c r="GD143" s="221"/>
      <c r="GE143" s="221"/>
      <c r="GF143" s="221"/>
      <c r="GG143" s="221"/>
      <c r="GH143" s="221"/>
      <c r="GI143" s="221"/>
      <c r="GJ143" s="221"/>
      <c r="GK143" s="221"/>
      <c r="GL143" s="221"/>
      <c r="GM143" s="221"/>
      <c r="GN143" s="221"/>
      <c r="GO143" s="221"/>
      <c r="GP143" s="221"/>
      <c r="GQ143" s="221"/>
      <c r="GR143" s="221"/>
      <c r="GS143" s="221"/>
      <c r="GT143" s="221"/>
      <c r="GU143" s="221"/>
      <c r="GV143" s="221"/>
      <c r="GW143" s="221"/>
      <c r="GX143" s="221"/>
      <c r="GY143" s="221"/>
      <c r="GZ143" s="221"/>
      <c r="HA143" s="221"/>
      <c r="HB143" s="221"/>
      <c r="HC143" s="221"/>
      <c r="HD143" s="221"/>
      <c r="HE143" s="221"/>
      <c r="HF143" s="221"/>
      <c r="HG143" s="221"/>
      <c r="HH143" s="221"/>
      <c r="HI143" s="221"/>
      <c r="HJ143" s="221"/>
      <c r="HK143" s="221"/>
      <c r="HL143" s="221"/>
      <c r="HM143" s="221"/>
      <c r="HN143" s="221"/>
      <c r="HO143" s="221"/>
      <c r="HP143" s="221"/>
      <c r="HQ143" s="221"/>
      <c r="HR143" s="221"/>
      <c r="HS143" s="221"/>
      <c r="HT143" s="221"/>
      <c r="HU143" s="221"/>
      <c r="HV143" s="221"/>
      <c r="HW143" s="221"/>
      <c r="HX143" s="221"/>
      <c r="HY143" s="221"/>
      <c r="HZ143" s="221"/>
      <c r="IA143" s="221"/>
      <c r="IB143" s="221"/>
      <c r="IC143" s="221"/>
      <c r="ID143" s="221"/>
      <c r="IE143" s="221"/>
      <c r="IF143" s="221"/>
      <c r="IG143" s="221"/>
      <c r="IH143" s="221"/>
      <c r="II143" s="221"/>
      <c r="IJ143" s="221"/>
      <c r="IK143" s="221"/>
      <c r="IL143" s="221"/>
      <c r="IM143" s="221"/>
      <c r="IN143" s="221"/>
      <c r="IO143" s="221"/>
      <c r="IP143" s="221"/>
      <c r="IQ143" s="221"/>
      <c r="IR143" s="221"/>
      <c r="IS143" s="221"/>
      <c r="IT143" s="221"/>
      <c r="IU143" s="221"/>
      <c r="IV143" s="221"/>
      <c r="IW143" s="221"/>
      <c r="IX143" s="221"/>
      <c r="IY143" s="221"/>
      <c r="IZ143" s="221"/>
      <c r="JA143" s="221"/>
      <c r="JB143" s="221"/>
      <c r="JC143" s="221"/>
      <c r="JD143" s="221"/>
      <c r="JE143" s="221"/>
      <c r="JF143" s="221"/>
      <c r="JG143" s="221"/>
      <c r="JH143" s="221"/>
      <c r="JI143" s="221"/>
      <c r="JJ143" s="221"/>
      <c r="JK143" s="221"/>
      <c r="JL143" s="221"/>
      <c r="JM143" s="221"/>
      <c r="JN143" s="221"/>
      <c r="JO143" s="221"/>
      <c r="JP143" s="221"/>
      <c r="JQ143" s="221"/>
      <c r="JR143" s="221"/>
      <c r="JS143" s="221"/>
      <c r="JT143" s="221"/>
      <c r="JU143" s="221"/>
      <c r="JV143" s="221"/>
      <c r="JW143" s="221"/>
      <c r="JX143" s="221"/>
      <c r="JY143" s="221"/>
      <c r="JZ143" s="221"/>
      <c r="KA143" s="221"/>
      <c r="KB143" s="221"/>
      <c r="KC143" s="221"/>
      <c r="KD143" s="221"/>
      <c r="KE143" s="221"/>
      <c r="KF143" s="221"/>
      <c r="KG143" s="221"/>
      <c r="KH143" s="221"/>
      <c r="KI143" s="221"/>
      <c r="KJ143" s="221"/>
      <c r="KK143" s="221"/>
      <c r="KL143" s="221"/>
      <c r="KM143" s="221"/>
      <c r="KN143" s="221"/>
      <c r="KO143" s="221"/>
      <c r="KP143" s="221"/>
      <c r="KQ143" s="221"/>
      <c r="KR143" s="221"/>
      <c r="KS143" s="221"/>
      <c r="KT143" s="221"/>
      <c r="KU143" s="221"/>
      <c r="KV143" s="221"/>
      <c r="KW143" s="221"/>
      <c r="KX143" s="221"/>
      <c r="KY143" s="221"/>
      <c r="KZ143" s="221"/>
      <c r="LA143" s="221"/>
      <c r="LB143" s="221"/>
      <c r="LC143" s="221"/>
      <c r="LD143" s="221"/>
      <c r="LE143" s="221"/>
      <c r="LF143" s="221"/>
      <c r="LG143" s="221"/>
      <c r="LH143" s="221"/>
      <c r="LI143" s="221"/>
      <c r="LJ143" s="221"/>
      <c r="LK143" s="221"/>
      <c r="LL143" s="221"/>
      <c r="LM143" s="221"/>
      <c r="LN143" s="221"/>
      <c r="LO143" s="221"/>
      <c r="LP143" s="221"/>
      <c r="LQ143" s="221"/>
      <c r="LR143" s="221"/>
      <c r="LS143" s="221"/>
      <c r="LT143" s="221"/>
      <c r="LU143" s="221"/>
      <c r="LV143" s="221"/>
      <c r="LW143" s="221"/>
      <c r="LX143" s="221"/>
      <c r="LY143" s="221"/>
      <c r="LZ143" s="221"/>
      <c r="MA143" s="221"/>
      <c r="MB143" s="221"/>
      <c r="MC143" s="221"/>
      <c r="MD143" s="221"/>
      <c r="ME143" s="221"/>
      <c r="MF143" s="221"/>
      <c r="MG143" s="221"/>
      <c r="MH143" s="221"/>
      <c r="MI143" s="221"/>
      <c r="MJ143" s="221"/>
      <c r="MK143" s="221"/>
      <c r="ML143" s="221"/>
      <c r="MM143" s="221"/>
      <c r="MN143" s="221"/>
      <c r="MO143" s="221"/>
      <c r="MP143" s="221"/>
      <c r="MQ143" s="221"/>
      <c r="MR143" s="221"/>
      <c r="MS143" s="221"/>
      <c r="MT143" s="221"/>
      <c r="MU143" s="221"/>
      <c r="MV143" s="221"/>
      <c r="MW143" s="221"/>
      <c r="MX143" s="221"/>
      <c r="MY143" s="221"/>
      <c r="MZ143" s="221"/>
      <c r="NA143" s="221"/>
      <c r="NB143" s="221"/>
      <c r="NC143" s="221"/>
      <c r="ND143" s="221"/>
      <c r="NE143" s="221"/>
      <c r="NF143" s="221"/>
      <c r="NG143" s="221"/>
      <c r="NH143" s="221"/>
      <c r="NI143" s="221"/>
      <c r="NJ143" s="221"/>
      <c r="NK143" s="221"/>
      <c r="NL143" s="221"/>
      <c r="NM143" s="221"/>
      <c r="NN143" s="221"/>
      <c r="NO143" s="221"/>
      <c r="NP143" s="221"/>
      <c r="NQ143" s="221"/>
      <c r="NR143" s="221"/>
      <c r="NS143" s="221"/>
      <c r="NT143" s="221"/>
      <c r="NU143" s="221"/>
      <c r="NV143" s="221"/>
      <c r="NW143" s="221"/>
      <c r="NX143" s="221"/>
      <c r="NY143" s="221"/>
      <c r="NZ143" s="221"/>
      <c r="OA143" s="221"/>
      <c r="OB143" s="221"/>
      <c r="OC143" s="221"/>
      <c r="OD143" s="221"/>
      <c r="OE143" s="221"/>
      <c r="OF143" s="221"/>
      <c r="OG143" s="221"/>
      <c r="OH143" s="221"/>
      <c r="OI143" s="221"/>
      <c r="OJ143" s="221"/>
      <c r="OK143" s="221"/>
      <c r="OL143" s="221"/>
      <c r="OM143" s="221"/>
      <c r="ON143" s="221"/>
      <c r="OO143" s="221"/>
      <c r="OP143" s="221"/>
      <c r="OQ143" s="221"/>
      <c r="OR143" s="221"/>
      <c r="OS143" s="221"/>
      <c r="OT143" s="221"/>
      <c r="OU143" s="221"/>
      <c r="OV143" s="221"/>
      <c r="OW143" s="221"/>
      <c r="OX143" s="221"/>
      <c r="OY143" s="221"/>
      <c r="OZ143" s="221"/>
      <c r="PA143" s="221"/>
      <c r="PB143" s="221"/>
      <c r="PC143" s="221"/>
      <c r="PD143" s="221"/>
      <c r="PE143" s="221"/>
      <c r="PF143" s="221"/>
      <c r="PG143" s="221"/>
      <c r="PH143" s="221"/>
      <c r="PI143" s="221"/>
      <c r="PJ143" s="221"/>
      <c r="PK143" s="221"/>
      <c r="PL143" s="221"/>
      <c r="PM143" s="221"/>
      <c r="PN143" s="221"/>
      <c r="PO143" s="221"/>
      <c r="PP143" s="221"/>
      <c r="PQ143" s="221"/>
      <c r="PR143" s="221"/>
      <c r="PS143" s="221"/>
      <c r="PT143" s="221"/>
      <c r="PU143" s="221"/>
      <c r="PV143" s="221"/>
      <c r="PW143" s="221"/>
      <c r="PX143" s="221"/>
      <c r="PY143" s="221"/>
      <c r="PZ143" s="221"/>
      <c r="QA143" s="221"/>
      <c r="QB143" s="221"/>
      <c r="QC143" s="221"/>
      <c r="QD143" s="221"/>
      <c r="QE143" s="221"/>
      <c r="QF143" s="221"/>
      <c r="QG143" s="221"/>
      <c r="QH143" s="221"/>
      <c r="QI143" s="221"/>
      <c r="QJ143" s="221"/>
      <c r="QK143" s="221"/>
      <c r="QL143" s="221"/>
      <c r="QM143" s="221"/>
      <c r="QN143" s="221"/>
      <c r="QO143" s="221"/>
      <c r="QP143" s="221"/>
      <c r="QQ143" s="221"/>
      <c r="QR143" s="221"/>
      <c r="QS143" s="221"/>
      <c r="QT143" s="221"/>
      <c r="QU143" s="221"/>
      <c r="QV143" s="221"/>
      <c r="QW143" s="221"/>
      <c r="QX143" s="221"/>
      <c r="QY143" s="221"/>
      <c r="QZ143" s="221"/>
      <c r="RA143" s="221"/>
      <c r="RB143" s="221"/>
      <c r="RC143" s="221"/>
      <c r="RD143" s="221"/>
      <c r="RE143" s="221"/>
      <c r="RF143" s="221"/>
      <c r="RG143" s="221"/>
      <c r="RH143" s="221"/>
      <c r="RI143" s="221"/>
      <c r="RJ143" s="221"/>
      <c r="RK143" s="221"/>
      <c r="RL143" s="221"/>
      <c r="RM143" s="221"/>
      <c r="RN143" s="221"/>
      <c r="RO143" s="221"/>
      <c r="RP143" s="221"/>
      <c r="RQ143" s="221"/>
      <c r="RR143" s="221"/>
      <c r="RS143" s="221"/>
      <c r="RT143" s="221"/>
      <c r="RU143" s="221"/>
      <c r="RV143" s="221"/>
      <c r="RW143" s="221"/>
      <c r="RX143" s="221"/>
      <c r="RY143" s="221"/>
      <c r="RZ143" s="221"/>
      <c r="SA143" s="221"/>
      <c r="SB143" s="221"/>
      <c r="SC143" s="221"/>
      <c r="SD143" s="221"/>
      <c r="SE143" s="221"/>
      <c r="SF143" s="221"/>
      <c r="SG143" s="221"/>
      <c r="SH143" s="221"/>
      <c r="SI143" s="221"/>
      <c r="SJ143" s="221"/>
      <c r="SK143" s="221"/>
      <c r="SL143" s="221"/>
      <c r="SM143" s="221"/>
      <c r="SN143" s="221"/>
      <c r="SO143" s="221"/>
      <c r="SP143" s="221"/>
      <c r="SQ143" s="221"/>
      <c r="SR143" s="221"/>
      <c r="SS143" s="221"/>
      <c r="ST143" s="221"/>
      <c r="SU143" s="221"/>
      <c r="SV143" s="221"/>
      <c r="SW143" s="221"/>
      <c r="SX143" s="221"/>
      <c r="SY143" s="221"/>
      <c r="SZ143" s="221"/>
      <c r="TA143" s="221"/>
      <c r="TB143" s="221"/>
      <c r="TC143" s="221"/>
      <c r="TD143" s="221"/>
      <c r="TE143" s="221"/>
      <c r="TF143" s="221"/>
      <c r="TG143" s="221"/>
      <c r="TH143" s="221"/>
      <c r="TI143" s="221"/>
      <c r="TJ143" s="221"/>
      <c r="TK143" s="221"/>
      <c r="TL143" s="221"/>
      <c r="TM143" s="221"/>
      <c r="TN143" s="221"/>
      <c r="TO143" s="221"/>
      <c r="TP143" s="221"/>
      <c r="TQ143" s="221"/>
      <c r="TR143" s="221"/>
      <c r="TS143" s="221"/>
      <c r="TT143" s="221"/>
      <c r="TU143" s="221"/>
      <c r="TV143" s="221"/>
      <c r="TW143" s="221"/>
      <c r="TX143" s="221"/>
      <c r="TY143" s="221"/>
      <c r="TZ143" s="221"/>
      <c r="UA143" s="221"/>
      <c r="UB143" s="221"/>
      <c r="UC143" s="221"/>
      <c r="UD143" s="221"/>
      <c r="UE143" s="221"/>
      <c r="UF143" s="221"/>
      <c r="UG143" s="221"/>
      <c r="UH143" s="221"/>
      <c r="UI143" s="221"/>
      <c r="UJ143" s="221"/>
      <c r="UK143" s="221"/>
      <c r="UL143" s="221"/>
      <c r="UM143" s="221"/>
      <c r="UN143" s="221"/>
      <c r="UO143" s="221"/>
      <c r="UP143" s="221"/>
      <c r="UQ143" s="221"/>
      <c r="UR143" s="221"/>
      <c r="US143" s="221"/>
      <c r="UT143" s="221"/>
      <c r="UU143" s="221"/>
      <c r="UV143" s="221"/>
      <c r="UW143" s="221"/>
      <c r="UX143" s="221"/>
      <c r="UY143" s="221"/>
      <c r="UZ143" s="221"/>
      <c r="VA143" s="221"/>
      <c r="VB143" s="221"/>
      <c r="VC143" s="221"/>
      <c r="VD143" s="221"/>
      <c r="VE143" s="221"/>
      <c r="VF143" s="221"/>
      <c r="VG143" s="221"/>
      <c r="VH143" s="221"/>
      <c r="VI143" s="221"/>
      <c r="VJ143" s="221"/>
      <c r="VK143" s="221"/>
      <c r="VL143" s="221"/>
      <c r="VM143" s="221"/>
      <c r="VN143" s="221"/>
      <c r="VO143" s="221"/>
      <c r="VP143" s="221"/>
      <c r="VQ143" s="221"/>
      <c r="VR143" s="221"/>
      <c r="VS143" s="221"/>
      <c r="VT143" s="221"/>
      <c r="VU143" s="221"/>
      <c r="VV143" s="221"/>
      <c r="VW143" s="221"/>
      <c r="VX143" s="221"/>
      <c r="VY143" s="221"/>
      <c r="VZ143" s="221"/>
      <c r="WA143" s="221"/>
      <c r="WB143" s="221"/>
      <c r="WC143" s="221"/>
      <c r="WD143" s="221"/>
      <c r="WE143" s="221"/>
      <c r="WF143" s="221"/>
      <c r="WG143" s="221"/>
      <c r="WH143" s="221"/>
      <c r="WI143" s="221"/>
      <c r="WJ143" s="221"/>
      <c r="WK143" s="221"/>
      <c r="WL143" s="221"/>
      <c r="WM143" s="221"/>
      <c r="WN143" s="221"/>
      <c r="WO143" s="221"/>
      <c r="WP143" s="221"/>
      <c r="WQ143" s="221"/>
      <c r="WR143" s="221"/>
      <c r="WS143" s="221"/>
      <c r="WT143" s="221"/>
      <c r="WU143" s="221"/>
      <c r="WV143" s="221"/>
      <c r="WW143" s="221"/>
      <c r="WX143" s="221"/>
      <c r="WY143" s="221"/>
      <c r="WZ143" s="221"/>
      <c r="XA143" s="221"/>
      <c r="XB143" s="221"/>
      <c r="XC143" s="221"/>
      <c r="XD143" s="221"/>
      <c r="XE143" s="221"/>
      <c r="XF143" s="221"/>
      <c r="XG143" s="221"/>
      <c r="XH143" s="221"/>
      <c r="XI143" s="221"/>
      <c r="XJ143" s="221"/>
      <c r="XK143" s="221"/>
      <c r="XL143" s="221"/>
      <c r="XM143" s="221"/>
      <c r="XN143" s="221"/>
      <c r="XO143" s="221"/>
      <c r="XP143" s="221"/>
      <c r="XQ143" s="221"/>
      <c r="XR143" s="221"/>
      <c r="XS143" s="221"/>
      <c r="XT143" s="221"/>
      <c r="XU143" s="221"/>
      <c r="XV143" s="221"/>
      <c r="XW143" s="221"/>
      <c r="XX143" s="221"/>
      <c r="XY143" s="221"/>
      <c r="XZ143" s="221"/>
      <c r="YA143" s="221"/>
      <c r="YB143" s="221"/>
      <c r="YC143" s="221"/>
      <c r="YD143" s="221"/>
      <c r="YE143" s="221"/>
      <c r="YF143" s="221"/>
      <c r="YG143" s="221"/>
      <c r="YH143" s="221"/>
      <c r="YI143" s="221"/>
      <c r="YJ143" s="221"/>
      <c r="YK143" s="221"/>
      <c r="YL143" s="221"/>
      <c r="YM143" s="221"/>
      <c r="YN143" s="221"/>
      <c r="YO143" s="221"/>
      <c r="YP143" s="221"/>
      <c r="YQ143" s="221"/>
      <c r="YR143" s="221"/>
      <c r="YS143" s="221"/>
      <c r="YT143" s="221"/>
      <c r="YU143" s="221"/>
      <c r="YV143" s="221"/>
      <c r="YW143" s="221"/>
      <c r="YX143" s="221"/>
      <c r="YY143" s="221"/>
      <c r="YZ143" s="221"/>
      <c r="ZA143" s="221"/>
      <c r="ZB143" s="221"/>
      <c r="ZC143" s="221"/>
      <c r="ZD143" s="221"/>
      <c r="ZE143" s="221"/>
      <c r="ZF143" s="221"/>
      <c r="ZG143" s="221"/>
      <c r="ZH143" s="221"/>
      <c r="ZI143" s="221"/>
      <c r="ZJ143" s="221"/>
      <c r="ZK143" s="221"/>
      <c r="ZL143" s="221"/>
      <c r="ZM143" s="221"/>
      <c r="ZN143" s="221"/>
      <c r="ZO143" s="221"/>
      <c r="ZP143" s="221"/>
      <c r="ZQ143" s="221"/>
      <c r="ZR143" s="221"/>
      <c r="ZS143" s="221"/>
      <c r="ZT143" s="221"/>
      <c r="ZU143" s="221"/>
      <c r="ZV143" s="221"/>
      <c r="ZW143" s="221"/>
      <c r="ZX143" s="221"/>
      <c r="ZY143" s="221"/>
      <c r="ZZ143" s="221"/>
      <c r="AAA143" s="221"/>
      <c r="AAB143" s="221"/>
      <c r="AAC143" s="221"/>
      <c r="AAD143" s="221"/>
      <c r="AAE143" s="221"/>
      <c r="AAF143" s="221"/>
      <c r="AAG143" s="221"/>
      <c r="AAH143" s="221"/>
      <c r="AAI143" s="221"/>
      <c r="AAJ143" s="221"/>
      <c r="AAK143" s="221"/>
      <c r="AAL143" s="221"/>
      <c r="AAM143" s="221"/>
      <c r="AAN143" s="221"/>
      <c r="AAO143" s="221"/>
      <c r="AAP143" s="221"/>
      <c r="AAQ143" s="221"/>
      <c r="AAR143" s="221"/>
      <c r="AAS143" s="221"/>
      <c r="AAT143" s="221"/>
      <c r="AAU143" s="221"/>
      <c r="AAV143" s="221"/>
      <c r="AAW143" s="221"/>
      <c r="AAX143" s="221"/>
      <c r="AAY143" s="221"/>
      <c r="AAZ143" s="221"/>
      <c r="ABA143" s="221"/>
      <c r="ABB143" s="221"/>
      <c r="ABC143" s="221"/>
      <c r="ABD143" s="221"/>
      <c r="ABE143" s="221"/>
      <c r="ABF143" s="221"/>
      <c r="ABG143" s="221"/>
      <c r="ABH143" s="221"/>
      <c r="ABI143" s="221"/>
      <c r="ABJ143" s="221"/>
      <c r="ABK143" s="221"/>
      <c r="ABL143" s="221"/>
      <c r="ABM143" s="221"/>
      <c r="ABN143" s="221"/>
      <c r="ABO143" s="221"/>
      <c r="ABP143" s="221"/>
      <c r="ABQ143" s="221"/>
      <c r="ABR143" s="221"/>
      <c r="ABS143" s="221"/>
      <c r="ABT143" s="221"/>
      <c r="ABU143" s="221"/>
      <c r="ABV143" s="221"/>
      <c r="ABW143" s="221"/>
      <c r="ABX143" s="221"/>
      <c r="ABY143" s="221"/>
      <c r="ABZ143" s="221"/>
      <c r="ACA143" s="221"/>
      <c r="ACB143" s="221"/>
      <c r="ACC143" s="221"/>
      <c r="ACD143" s="221"/>
      <c r="ACE143" s="221"/>
      <c r="ACF143" s="221"/>
      <c r="ACG143" s="221"/>
      <c r="ACH143" s="221"/>
      <c r="ACI143" s="221"/>
      <c r="ACJ143" s="221"/>
      <c r="ACK143" s="221"/>
      <c r="ACL143" s="221"/>
      <c r="ACM143" s="221"/>
      <c r="ACN143" s="221"/>
      <c r="ACO143" s="221"/>
      <c r="ACP143" s="221"/>
      <c r="ACQ143" s="221"/>
      <c r="ACR143" s="221"/>
      <c r="ACS143" s="221"/>
      <c r="ACT143" s="221"/>
      <c r="ACU143" s="221"/>
      <c r="ACV143" s="221"/>
      <c r="ACW143" s="221"/>
      <c r="ACX143" s="221"/>
      <c r="ACY143" s="221"/>
      <c r="ACZ143" s="221"/>
      <c r="ADA143" s="221"/>
      <c r="ADB143" s="221"/>
      <c r="ADC143" s="221"/>
      <c r="ADD143" s="221"/>
      <c r="ADE143" s="221"/>
      <c r="ADF143" s="221"/>
      <c r="ADG143" s="221"/>
      <c r="ADH143" s="221"/>
      <c r="ADI143" s="221"/>
      <c r="ADJ143" s="221"/>
      <c r="ADK143" s="221"/>
      <c r="ADL143" s="221"/>
      <c r="ADM143" s="221"/>
      <c r="ADN143" s="221"/>
      <c r="ADO143" s="221"/>
      <c r="ADP143" s="221"/>
      <c r="ADQ143" s="221"/>
      <c r="ADR143" s="221"/>
      <c r="ADS143" s="221"/>
      <c r="ADT143" s="221"/>
      <c r="ADU143" s="221"/>
      <c r="ADV143" s="221"/>
      <c r="ADW143" s="221"/>
      <c r="ADX143" s="221"/>
      <c r="ADY143" s="221"/>
      <c r="ADZ143" s="221"/>
      <c r="AEA143" s="221"/>
      <c r="AEB143" s="221"/>
      <c r="AEC143" s="221"/>
      <c r="AED143" s="221"/>
      <c r="AEE143" s="221"/>
      <c r="AEF143" s="221"/>
      <c r="AEG143" s="221"/>
      <c r="AEH143" s="221"/>
      <c r="AEI143" s="221"/>
      <c r="AEJ143" s="221"/>
      <c r="AEK143" s="221"/>
      <c r="AEL143" s="221"/>
      <c r="AEM143" s="221"/>
      <c r="AEN143" s="221"/>
      <c r="AEO143" s="221"/>
      <c r="AEP143" s="221"/>
      <c r="AEQ143" s="221"/>
      <c r="AER143" s="221"/>
      <c r="AES143" s="221"/>
      <c r="AET143" s="221"/>
      <c r="AEU143" s="221"/>
      <c r="AEV143" s="221"/>
      <c r="AEW143" s="221"/>
      <c r="AEX143" s="221"/>
      <c r="AEY143" s="221"/>
      <c r="AEZ143" s="221"/>
      <c r="AFA143" s="221"/>
      <c r="AFB143" s="221"/>
      <c r="AFC143" s="221"/>
      <c r="AFD143" s="221"/>
      <c r="AFE143" s="221"/>
      <c r="AFF143" s="221"/>
      <c r="AFG143" s="221"/>
      <c r="AFH143" s="221"/>
      <c r="AFI143" s="221"/>
      <c r="AFJ143" s="221"/>
      <c r="AFK143" s="221"/>
      <c r="AFL143" s="221"/>
      <c r="AFM143" s="221"/>
      <c r="AFN143" s="221"/>
      <c r="AFO143" s="221"/>
      <c r="AFP143" s="221"/>
      <c r="AFQ143" s="221"/>
      <c r="AFR143" s="221"/>
      <c r="AFS143" s="221"/>
      <c r="AFT143" s="221"/>
      <c r="AFU143" s="221"/>
      <c r="AFV143" s="221"/>
      <c r="AFW143" s="221"/>
      <c r="AFX143" s="221"/>
      <c r="AFY143" s="221"/>
      <c r="AFZ143" s="221"/>
      <c r="AGA143" s="221"/>
      <c r="AGB143" s="221"/>
      <c r="AGC143" s="221"/>
      <c r="AGD143" s="221"/>
      <c r="AGE143" s="221"/>
      <c r="AGF143" s="221"/>
      <c r="AGG143" s="221"/>
      <c r="AGH143" s="221"/>
      <c r="AGI143" s="221"/>
      <c r="AGJ143" s="221"/>
      <c r="AGK143" s="221"/>
      <c r="AGL143" s="221"/>
      <c r="AGM143" s="221"/>
      <c r="AGN143" s="221"/>
      <c r="AGO143" s="221"/>
      <c r="AGP143" s="221"/>
      <c r="AGQ143" s="221"/>
      <c r="AGR143" s="221"/>
      <c r="AGS143" s="221"/>
      <c r="AGT143" s="221"/>
      <c r="AGU143" s="221"/>
      <c r="AGV143" s="221"/>
      <c r="AGW143" s="221"/>
      <c r="AGX143" s="221"/>
      <c r="AGY143" s="221"/>
      <c r="AGZ143" s="221"/>
      <c r="AHA143" s="221"/>
      <c r="AHB143" s="221"/>
      <c r="AHC143" s="221"/>
      <c r="AHD143" s="221"/>
      <c r="AHE143" s="221"/>
      <c r="AHF143" s="221"/>
      <c r="AHG143" s="221"/>
      <c r="AHH143" s="221"/>
      <c r="AHI143" s="221"/>
      <c r="AHJ143" s="221"/>
      <c r="AHK143" s="221"/>
      <c r="AHL143" s="221"/>
      <c r="AHM143" s="221"/>
      <c r="AHN143" s="221"/>
      <c r="AHO143" s="221"/>
      <c r="AHP143" s="221"/>
      <c r="AHQ143" s="221"/>
      <c r="AHR143" s="221"/>
      <c r="AHS143" s="221"/>
      <c r="AHT143" s="221"/>
      <c r="AHU143" s="221"/>
      <c r="AHV143" s="221"/>
      <c r="AHW143" s="221"/>
      <c r="AHX143" s="221"/>
      <c r="AHY143" s="221"/>
      <c r="AHZ143" s="221"/>
      <c r="AIA143" s="221"/>
      <c r="AIB143" s="221"/>
      <c r="AIC143" s="221"/>
      <c r="AID143" s="221"/>
      <c r="AIE143" s="221"/>
      <c r="AIF143" s="221"/>
      <c r="AIG143" s="221"/>
      <c r="AIH143" s="221"/>
      <c r="AII143" s="221"/>
      <c r="AIJ143" s="221"/>
      <c r="AIK143" s="221"/>
      <c r="AIL143" s="221"/>
      <c r="AIM143" s="221"/>
      <c r="AIN143" s="221"/>
      <c r="AIO143" s="221"/>
      <c r="AIP143" s="221"/>
      <c r="AIQ143" s="221"/>
      <c r="AIR143" s="221"/>
      <c r="AIS143" s="221"/>
      <c r="AIT143" s="221"/>
      <c r="AIU143" s="221"/>
      <c r="AIV143" s="221"/>
      <c r="AIW143" s="221"/>
      <c r="AIX143" s="221"/>
      <c r="AIY143" s="221"/>
      <c r="AIZ143" s="221"/>
      <c r="AJA143" s="221"/>
      <c r="AJB143" s="221"/>
      <c r="AJC143" s="221"/>
      <c r="AJD143" s="221"/>
      <c r="AJE143" s="221"/>
      <c r="AJF143" s="221"/>
      <c r="AJG143" s="221"/>
      <c r="AJH143" s="221"/>
      <c r="AJI143" s="221"/>
      <c r="AJJ143" s="221"/>
      <c r="AJK143" s="221"/>
      <c r="AJL143" s="221"/>
      <c r="AJM143" s="221"/>
      <c r="AJN143" s="221"/>
      <c r="AJO143" s="221"/>
      <c r="AJP143" s="221"/>
      <c r="AJQ143" s="221"/>
      <c r="AJR143" s="221"/>
      <c r="AJS143" s="221"/>
      <c r="AJT143" s="221"/>
      <c r="AJU143" s="221"/>
      <c r="AJV143" s="221"/>
      <c r="AJW143" s="221"/>
      <c r="AJX143" s="221"/>
      <c r="AJY143" s="221"/>
      <c r="AJZ143" s="221"/>
      <c r="AKA143" s="221"/>
      <c r="AKB143" s="221"/>
      <c r="AKC143" s="221"/>
      <c r="AKD143" s="221"/>
      <c r="AKE143" s="221"/>
      <c r="AKF143" s="221"/>
      <c r="AKG143" s="221"/>
      <c r="AKH143" s="221"/>
      <c r="AKI143" s="221"/>
      <c r="AKJ143" s="221"/>
      <c r="AKK143" s="221"/>
      <c r="AKL143" s="221"/>
      <c r="AKM143" s="221"/>
      <c r="AKN143" s="221"/>
      <c r="AKO143" s="221"/>
      <c r="AKP143" s="221"/>
      <c r="AKQ143" s="221"/>
      <c r="AKR143" s="221"/>
      <c r="AKS143" s="221"/>
      <c r="AKT143" s="221"/>
      <c r="AKU143" s="221"/>
      <c r="AKV143" s="221"/>
      <c r="AKW143" s="221"/>
      <c r="AKX143" s="221"/>
      <c r="AKY143" s="221"/>
      <c r="AKZ143" s="221"/>
      <c r="ALA143" s="221"/>
      <c r="ALB143" s="221"/>
      <c r="ALC143" s="221"/>
      <c r="ALD143" s="221"/>
      <c r="ALE143" s="221"/>
      <c r="ALF143" s="221"/>
      <c r="ALG143" s="221"/>
      <c r="ALH143" s="221"/>
      <c r="ALI143" s="221"/>
      <c r="ALJ143" s="221"/>
      <c r="ALK143" s="221"/>
      <c r="ALL143" s="221"/>
      <c r="ALM143" s="221"/>
      <c r="ALN143" s="221"/>
      <c r="ALO143" s="221"/>
      <c r="ALP143" s="221"/>
      <c r="ALQ143" s="221"/>
      <c r="ALR143" s="221"/>
      <c r="ALS143" s="221"/>
      <c r="ALT143" s="221"/>
      <c r="ALU143" s="221"/>
      <c r="ALV143" s="221"/>
      <c r="ALW143" s="221"/>
      <c r="ALX143" s="221"/>
      <c r="ALY143" s="221"/>
      <c r="ALZ143" s="221"/>
      <c r="AMA143" s="221"/>
      <c r="AMB143" s="221"/>
      <c r="AMC143" s="221"/>
      <c r="AMD143" s="221"/>
      <c r="AME143" s="221"/>
      <c r="AMF143" s="221"/>
      <c r="AMG143" s="221"/>
      <c r="AMH143" s="221"/>
      <c r="AMI143" s="221"/>
      <c r="AMJ143" s="221"/>
      <c r="AMK143" s="221"/>
    </row>
    <row r="144" spans="1:1025" s="225" customFormat="1" x14ac:dyDescent="0.25">
      <c r="A144" s="221" t="s">
        <v>106</v>
      </c>
      <c r="B144" s="221" t="s">
        <v>117</v>
      </c>
      <c r="C144" s="227" t="str">
        <f>'common foods'!$D$52</f>
        <v>03046</v>
      </c>
      <c r="D144" s="227">
        <v>1471</v>
      </c>
      <c r="E144" s="227">
        <v>1.3</v>
      </c>
      <c r="F144" s="227">
        <v>0.1</v>
      </c>
      <c r="G144" s="227">
        <v>76.2</v>
      </c>
      <c r="H144" s="227">
        <v>7.3</v>
      </c>
      <c r="I144" s="227">
        <v>3.3</v>
      </c>
      <c r="J144" s="227">
        <v>7.5</v>
      </c>
      <c r="K144" s="227">
        <v>610</v>
      </c>
      <c r="L144" s="221" t="s">
        <v>434</v>
      </c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  <c r="AE144" s="221"/>
      <c r="AF144" s="221"/>
      <c r="AG144" s="221"/>
      <c r="AH144" s="221"/>
      <c r="AI144" s="221"/>
      <c r="AJ144" s="221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  <c r="BO144" s="221"/>
      <c r="BP144" s="221"/>
      <c r="BQ144" s="221"/>
      <c r="BR144" s="221"/>
      <c r="BS144" s="221"/>
      <c r="BT144" s="221"/>
      <c r="BU144" s="221"/>
      <c r="BV144" s="221"/>
      <c r="BW144" s="221"/>
      <c r="BX144" s="221"/>
      <c r="BY144" s="221"/>
      <c r="BZ144" s="221"/>
      <c r="CA144" s="221"/>
      <c r="CB144" s="221"/>
      <c r="CC144" s="221"/>
      <c r="CD144" s="221"/>
      <c r="CE144" s="221"/>
      <c r="CF144" s="221"/>
      <c r="CG144" s="221"/>
      <c r="CH144" s="221"/>
      <c r="CI144" s="221"/>
      <c r="CJ144" s="221"/>
      <c r="CK144" s="221"/>
      <c r="CL144" s="221"/>
      <c r="CM144" s="221"/>
      <c r="CN144" s="221"/>
      <c r="CO144" s="221"/>
      <c r="CP144" s="221"/>
      <c r="CQ144" s="221"/>
      <c r="CR144" s="221"/>
      <c r="CS144" s="221"/>
      <c r="CT144" s="221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221"/>
      <c r="DE144" s="221"/>
      <c r="DF144" s="221"/>
      <c r="DG144" s="221"/>
      <c r="DH144" s="221"/>
      <c r="DI144" s="221"/>
      <c r="DJ144" s="221"/>
      <c r="DK144" s="221"/>
      <c r="DL144" s="221"/>
      <c r="DM144" s="221"/>
      <c r="DN144" s="221"/>
      <c r="DO144" s="221"/>
      <c r="DP144" s="221"/>
      <c r="DQ144" s="221"/>
      <c r="DR144" s="221"/>
      <c r="DS144" s="221"/>
      <c r="DT144" s="221"/>
      <c r="DU144" s="221"/>
      <c r="DV144" s="221"/>
      <c r="DW144" s="221"/>
      <c r="DX144" s="221"/>
      <c r="DY144" s="221"/>
      <c r="DZ144" s="221"/>
      <c r="EA144" s="221"/>
      <c r="EB144" s="221"/>
      <c r="EC144" s="221"/>
      <c r="ED144" s="221"/>
      <c r="EE144" s="221"/>
      <c r="EF144" s="221"/>
      <c r="EG144" s="221"/>
      <c r="EH144" s="221"/>
      <c r="EI144" s="221"/>
      <c r="EJ144" s="221"/>
      <c r="EK144" s="221"/>
      <c r="EL144" s="221"/>
      <c r="EM144" s="221"/>
      <c r="EN144" s="221"/>
      <c r="EO144" s="221"/>
      <c r="EP144" s="221"/>
      <c r="EQ144" s="221"/>
      <c r="ER144" s="221"/>
      <c r="ES144" s="221"/>
      <c r="ET144" s="221"/>
      <c r="EU144" s="221"/>
      <c r="EV144" s="221"/>
      <c r="EW144" s="221"/>
      <c r="EX144" s="221"/>
      <c r="EY144" s="221"/>
      <c r="EZ144" s="221"/>
      <c r="FA144" s="221"/>
      <c r="FB144" s="221"/>
      <c r="FC144" s="221"/>
      <c r="FD144" s="221"/>
      <c r="FE144" s="221"/>
      <c r="FF144" s="221"/>
      <c r="FG144" s="221"/>
      <c r="FH144" s="221"/>
      <c r="FI144" s="221"/>
      <c r="FJ144" s="221"/>
      <c r="FK144" s="221"/>
      <c r="FL144" s="221"/>
      <c r="FM144" s="221"/>
      <c r="FN144" s="221"/>
      <c r="FO144" s="221"/>
      <c r="FP144" s="221"/>
      <c r="FQ144" s="221"/>
      <c r="FR144" s="221"/>
      <c r="FS144" s="221"/>
      <c r="FT144" s="221"/>
      <c r="FU144" s="221"/>
      <c r="FV144" s="221"/>
      <c r="FW144" s="221"/>
      <c r="FX144" s="221"/>
      <c r="FY144" s="221"/>
      <c r="FZ144" s="221"/>
      <c r="GA144" s="221"/>
      <c r="GB144" s="221"/>
      <c r="GC144" s="221"/>
      <c r="GD144" s="221"/>
      <c r="GE144" s="221"/>
      <c r="GF144" s="221"/>
      <c r="GG144" s="221"/>
      <c r="GH144" s="221"/>
      <c r="GI144" s="221"/>
      <c r="GJ144" s="221"/>
      <c r="GK144" s="221"/>
      <c r="GL144" s="221"/>
      <c r="GM144" s="221"/>
      <c r="GN144" s="221"/>
      <c r="GO144" s="221"/>
      <c r="GP144" s="221"/>
      <c r="GQ144" s="221"/>
      <c r="GR144" s="221"/>
      <c r="GS144" s="221"/>
      <c r="GT144" s="221"/>
      <c r="GU144" s="221"/>
      <c r="GV144" s="221"/>
      <c r="GW144" s="221"/>
      <c r="GX144" s="221"/>
      <c r="GY144" s="221"/>
      <c r="GZ144" s="221"/>
      <c r="HA144" s="221"/>
      <c r="HB144" s="221"/>
      <c r="HC144" s="221"/>
      <c r="HD144" s="221"/>
      <c r="HE144" s="221"/>
      <c r="HF144" s="221"/>
      <c r="HG144" s="221"/>
      <c r="HH144" s="221"/>
      <c r="HI144" s="221"/>
      <c r="HJ144" s="221"/>
      <c r="HK144" s="221"/>
      <c r="HL144" s="221"/>
      <c r="HM144" s="221"/>
      <c r="HN144" s="221"/>
      <c r="HO144" s="221"/>
      <c r="HP144" s="221"/>
      <c r="HQ144" s="221"/>
      <c r="HR144" s="221"/>
      <c r="HS144" s="221"/>
      <c r="HT144" s="221"/>
      <c r="HU144" s="221"/>
      <c r="HV144" s="221"/>
      <c r="HW144" s="221"/>
      <c r="HX144" s="221"/>
      <c r="HY144" s="221"/>
      <c r="HZ144" s="221"/>
      <c r="IA144" s="221"/>
      <c r="IB144" s="221"/>
      <c r="IC144" s="221"/>
      <c r="ID144" s="221"/>
      <c r="IE144" s="221"/>
      <c r="IF144" s="221"/>
      <c r="IG144" s="221"/>
      <c r="IH144" s="221"/>
      <c r="II144" s="221"/>
      <c r="IJ144" s="221"/>
      <c r="IK144" s="221"/>
      <c r="IL144" s="221"/>
      <c r="IM144" s="221"/>
      <c r="IN144" s="221"/>
      <c r="IO144" s="221"/>
      <c r="IP144" s="221"/>
      <c r="IQ144" s="221"/>
      <c r="IR144" s="221"/>
      <c r="IS144" s="221"/>
      <c r="IT144" s="221"/>
      <c r="IU144" s="221"/>
      <c r="IV144" s="221"/>
      <c r="IW144" s="221"/>
      <c r="IX144" s="221"/>
      <c r="IY144" s="221"/>
      <c r="IZ144" s="221"/>
      <c r="JA144" s="221"/>
      <c r="JB144" s="221"/>
      <c r="JC144" s="221"/>
      <c r="JD144" s="221"/>
      <c r="JE144" s="221"/>
      <c r="JF144" s="221"/>
      <c r="JG144" s="221"/>
      <c r="JH144" s="221"/>
      <c r="JI144" s="221"/>
      <c r="JJ144" s="221"/>
      <c r="JK144" s="221"/>
      <c r="JL144" s="221"/>
      <c r="JM144" s="221"/>
      <c r="JN144" s="221"/>
      <c r="JO144" s="221"/>
      <c r="JP144" s="221"/>
      <c r="JQ144" s="221"/>
      <c r="JR144" s="221"/>
      <c r="JS144" s="221"/>
      <c r="JT144" s="221"/>
      <c r="JU144" s="221"/>
      <c r="JV144" s="221"/>
      <c r="JW144" s="221"/>
      <c r="JX144" s="221"/>
      <c r="JY144" s="221"/>
      <c r="JZ144" s="221"/>
      <c r="KA144" s="221"/>
      <c r="KB144" s="221"/>
      <c r="KC144" s="221"/>
      <c r="KD144" s="221"/>
      <c r="KE144" s="221"/>
      <c r="KF144" s="221"/>
      <c r="KG144" s="221"/>
      <c r="KH144" s="221"/>
      <c r="KI144" s="221"/>
      <c r="KJ144" s="221"/>
      <c r="KK144" s="221"/>
      <c r="KL144" s="221"/>
      <c r="KM144" s="221"/>
      <c r="KN144" s="221"/>
      <c r="KO144" s="221"/>
      <c r="KP144" s="221"/>
      <c r="KQ144" s="221"/>
      <c r="KR144" s="221"/>
      <c r="KS144" s="221"/>
      <c r="KT144" s="221"/>
      <c r="KU144" s="221"/>
      <c r="KV144" s="221"/>
      <c r="KW144" s="221"/>
      <c r="KX144" s="221"/>
      <c r="KY144" s="221"/>
      <c r="KZ144" s="221"/>
      <c r="LA144" s="221"/>
      <c r="LB144" s="221"/>
      <c r="LC144" s="221"/>
      <c r="LD144" s="221"/>
      <c r="LE144" s="221"/>
      <c r="LF144" s="221"/>
      <c r="LG144" s="221"/>
      <c r="LH144" s="221"/>
      <c r="LI144" s="221"/>
      <c r="LJ144" s="221"/>
      <c r="LK144" s="221"/>
      <c r="LL144" s="221"/>
      <c r="LM144" s="221"/>
      <c r="LN144" s="221"/>
      <c r="LO144" s="221"/>
      <c r="LP144" s="221"/>
      <c r="LQ144" s="221"/>
      <c r="LR144" s="221"/>
      <c r="LS144" s="221"/>
      <c r="LT144" s="221"/>
      <c r="LU144" s="221"/>
      <c r="LV144" s="221"/>
      <c r="LW144" s="221"/>
      <c r="LX144" s="221"/>
      <c r="LY144" s="221"/>
      <c r="LZ144" s="221"/>
      <c r="MA144" s="221"/>
      <c r="MB144" s="221"/>
      <c r="MC144" s="221"/>
      <c r="MD144" s="221"/>
      <c r="ME144" s="221"/>
      <c r="MF144" s="221"/>
      <c r="MG144" s="221"/>
      <c r="MH144" s="221"/>
      <c r="MI144" s="221"/>
      <c r="MJ144" s="221"/>
      <c r="MK144" s="221"/>
      <c r="ML144" s="221"/>
      <c r="MM144" s="221"/>
      <c r="MN144" s="221"/>
      <c r="MO144" s="221"/>
      <c r="MP144" s="221"/>
      <c r="MQ144" s="221"/>
      <c r="MR144" s="221"/>
      <c r="MS144" s="221"/>
      <c r="MT144" s="221"/>
      <c r="MU144" s="221"/>
      <c r="MV144" s="221"/>
      <c r="MW144" s="221"/>
      <c r="MX144" s="221"/>
      <c r="MY144" s="221"/>
      <c r="MZ144" s="221"/>
      <c r="NA144" s="221"/>
      <c r="NB144" s="221"/>
      <c r="NC144" s="221"/>
      <c r="ND144" s="221"/>
      <c r="NE144" s="221"/>
      <c r="NF144" s="221"/>
      <c r="NG144" s="221"/>
      <c r="NH144" s="221"/>
      <c r="NI144" s="221"/>
      <c r="NJ144" s="221"/>
      <c r="NK144" s="221"/>
      <c r="NL144" s="221"/>
      <c r="NM144" s="221"/>
      <c r="NN144" s="221"/>
      <c r="NO144" s="221"/>
      <c r="NP144" s="221"/>
      <c r="NQ144" s="221"/>
      <c r="NR144" s="221"/>
      <c r="NS144" s="221"/>
      <c r="NT144" s="221"/>
      <c r="NU144" s="221"/>
      <c r="NV144" s="221"/>
      <c r="NW144" s="221"/>
      <c r="NX144" s="221"/>
      <c r="NY144" s="221"/>
      <c r="NZ144" s="221"/>
      <c r="OA144" s="221"/>
      <c r="OB144" s="221"/>
      <c r="OC144" s="221"/>
      <c r="OD144" s="221"/>
      <c r="OE144" s="221"/>
      <c r="OF144" s="221"/>
      <c r="OG144" s="221"/>
      <c r="OH144" s="221"/>
      <c r="OI144" s="221"/>
      <c r="OJ144" s="221"/>
      <c r="OK144" s="221"/>
      <c r="OL144" s="221"/>
      <c r="OM144" s="221"/>
      <c r="ON144" s="221"/>
      <c r="OO144" s="221"/>
      <c r="OP144" s="221"/>
      <c r="OQ144" s="221"/>
      <c r="OR144" s="221"/>
      <c r="OS144" s="221"/>
      <c r="OT144" s="221"/>
      <c r="OU144" s="221"/>
      <c r="OV144" s="221"/>
      <c r="OW144" s="221"/>
      <c r="OX144" s="221"/>
      <c r="OY144" s="221"/>
      <c r="OZ144" s="221"/>
      <c r="PA144" s="221"/>
      <c r="PB144" s="221"/>
      <c r="PC144" s="221"/>
      <c r="PD144" s="221"/>
      <c r="PE144" s="221"/>
      <c r="PF144" s="221"/>
      <c r="PG144" s="221"/>
      <c r="PH144" s="221"/>
      <c r="PI144" s="221"/>
      <c r="PJ144" s="221"/>
      <c r="PK144" s="221"/>
      <c r="PL144" s="221"/>
      <c r="PM144" s="221"/>
      <c r="PN144" s="221"/>
      <c r="PO144" s="221"/>
      <c r="PP144" s="221"/>
      <c r="PQ144" s="221"/>
      <c r="PR144" s="221"/>
      <c r="PS144" s="221"/>
      <c r="PT144" s="221"/>
      <c r="PU144" s="221"/>
      <c r="PV144" s="221"/>
      <c r="PW144" s="221"/>
      <c r="PX144" s="221"/>
      <c r="PY144" s="221"/>
      <c r="PZ144" s="221"/>
      <c r="QA144" s="221"/>
      <c r="QB144" s="221"/>
      <c r="QC144" s="221"/>
      <c r="QD144" s="221"/>
      <c r="QE144" s="221"/>
      <c r="QF144" s="221"/>
      <c r="QG144" s="221"/>
      <c r="QH144" s="221"/>
      <c r="QI144" s="221"/>
      <c r="QJ144" s="221"/>
      <c r="QK144" s="221"/>
      <c r="QL144" s="221"/>
      <c r="QM144" s="221"/>
      <c r="QN144" s="221"/>
      <c r="QO144" s="221"/>
      <c r="QP144" s="221"/>
      <c r="QQ144" s="221"/>
      <c r="QR144" s="221"/>
      <c r="QS144" s="221"/>
      <c r="QT144" s="221"/>
      <c r="QU144" s="221"/>
      <c r="QV144" s="221"/>
      <c r="QW144" s="221"/>
      <c r="QX144" s="221"/>
      <c r="QY144" s="221"/>
      <c r="QZ144" s="221"/>
      <c r="RA144" s="221"/>
      <c r="RB144" s="221"/>
      <c r="RC144" s="221"/>
      <c r="RD144" s="221"/>
      <c r="RE144" s="221"/>
      <c r="RF144" s="221"/>
      <c r="RG144" s="221"/>
      <c r="RH144" s="221"/>
      <c r="RI144" s="221"/>
      <c r="RJ144" s="221"/>
      <c r="RK144" s="221"/>
      <c r="RL144" s="221"/>
      <c r="RM144" s="221"/>
      <c r="RN144" s="221"/>
      <c r="RO144" s="221"/>
      <c r="RP144" s="221"/>
      <c r="RQ144" s="221"/>
      <c r="RR144" s="221"/>
      <c r="RS144" s="221"/>
      <c r="RT144" s="221"/>
      <c r="RU144" s="221"/>
      <c r="RV144" s="221"/>
      <c r="RW144" s="221"/>
      <c r="RX144" s="221"/>
      <c r="RY144" s="221"/>
      <c r="RZ144" s="221"/>
      <c r="SA144" s="221"/>
      <c r="SB144" s="221"/>
      <c r="SC144" s="221"/>
      <c r="SD144" s="221"/>
      <c r="SE144" s="221"/>
      <c r="SF144" s="221"/>
      <c r="SG144" s="221"/>
      <c r="SH144" s="221"/>
      <c r="SI144" s="221"/>
      <c r="SJ144" s="221"/>
      <c r="SK144" s="221"/>
      <c r="SL144" s="221"/>
      <c r="SM144" s="221"/>
      <c r="SN144" s="221"/>
      <c r="SO144" s="221"/>
      <c r="SP144" s="221"/>
      <c r="SQ144" s="221"/>
      <c r="SR144" s="221"/>
      <c r="SS144" s="221"/>
      <c r="ST144" s="221"/>
      <c r="SU144" s="221"/>
      <c r="SV144" s="221"/>
      <c r="SW144" s="221"/>
      <c r="SX144" s="221"/>
      <c r="SY144" s="221"/>
      <c r="SZ144" s="221"/>
      <c r="TA144" s="221"/>
      <c r="TB144" s="221"/>
      <c r="TC144" s="221"/>
      <c r="TD144" s="221"/>
      <c r="TE144" s="221"/>
      <c r="TF144" s="221"/>
      <c r="TG144" s="221"/>
      <c r="TH144" s="221"/>
      <c r="TI144" s="221"/>
      <c r="TJ144" s="221"/>
      <c r="TK144" s="221"/>
      <c r="TL144" s="221"/>
      <c r="TM144" s="221"/>
      <c r="TN144" s="221"/>
      <c r="TO144" s="221"/>
      <c r="TP144" s="221"/>
      <c r="TQ144" s="221"/>
      <c r="TR144" s="221"/>
      <c r="TS144" s="221"/>
      <c r="TT144" s="221"/>
      <c r="TU144" s="221"/>
      <c r="TV144" s="221"/>
      <c r="TW144" s="221"/>
      <c r="TX144" s="221"/>
      <c r="TY144" s="221"/>
      <c r="TZ144" s="221"/>
      <c r="UA144" s="221"/>
      <c r="UB144" s="221"/>
      <c r="UC144" s="221"/>
      <c r="UD144" s="221"/>
      <c r="UE144" s="221"/>
      <c r="UF144" s="221"/>
      <c r="UG144" s="221"/>
      <c r="UH144" s="221"/>
      <c r="UI144" s="221"/>
      <c r="UJ144" s="221"/>
      <c r="UK144" s="221"/>
      <c r="UL144" s="221"/>
      <c r="UM144" s="221"/>
      <c r="UN144" s="221"/>
      <c r="UO144" s="221"/>
      <c r="UP144" s="221"/>
      <c r="UQ144" s="221"/>
      <c r="UR144" s="221"/>
      <c r="US144" s="221"/>
      <c r="UT144" s="221"/>
      <c r="UU144" s="221"/>
      <c r="UV144" s="221"/>
      <c r="UW144" s="221"/>
      <c r="UX144" s="221"/>
      <c r="UY144" s="221"/>
      <c r="UZ144" s="221"/>
      <c r="VA144" s="221"/>
      <c r="VB144" s="221"/>
      <c r="VC144" s="221"/>
      <c r="VD144" s="221"/>
      <c r="VE144" s="221"/>
      <c r="VF144" s="221"/>
      <c r="VG144" s="221"/>
      <c r="VH144" s="221"/>
      <c r="VI144" s="221"/>
      <c r="VJ144" s="221"/>
      <c r="VK144" s="221"/>
      <c r="VL144" s="221"/>
      <c r="VM144" s="221"/>
      <c r="VN144" s="221"/>
      <c r="VO144" s="221"/>
      <c r="VP144" s="221"/>
      <c r="VQ144" s="221"/>
      <c r="VR144" s="221"/>
      <c r="VS144" s="221"/>
      <c r="VT144" s="221"/>
      <c r="VU144" s="221"/>
      <c r="VV144" s="221"/>
      <c r="VW144" s="221"/>
      <c r="VX144" s="221"/>
      <c r="VY144" s="221"/>
      <c r="VZ144" s="221"/>
      <c r="WA144" s="221"/>
      <c r="WB144" s="221"/>
      <c r="WC144" s="221"/>
      <c r="WD144" s="221"/>
      <c r="WE144" s="221"/>
      <c r="WF144" s="221"/>
      <c r="WG144" s="221"/>
      <c r="WH144" s="221"/>
      <c r="WI144" s="221"/>
      <c r="WJ144" s="221"/>
      <c r="WK144" s="221"/>
      <c r="WL144" s="221"/>
      <c r="WM144" s="221"/>
      <c r="WN144" s="221"/>
      <c r="WO144" s="221"/>
      <c r="WP144" s="221"/>
      <c r="WQ144" s="221"/>
      <c r="WR144" s="221"/>
      <c r="WS144" s="221"/>
      <c r="WT144" s="221"/>
      <c r="WU144" s="221"/>
      <c r="WV144" s="221"/>
      <c r="WW144" s="221"/>
      <c r="WX144" s="221"/>
      <c r="WY144" s="221"/>
      <c r="WZ144" s="221"/>
      <c r="XA144" s="221"/>
      <c r="XB144" s="221"/>
      <c r="XC144" s="221"/>
      <c r="XD144" s="221"/>
      <c r="XE144" s="221"/>
      <c r="XF144" s="221"/>
      <c r="XG144" s="221"/>
      <c r="XH144" s="221"/>
      <c r="XI144" s="221"/>
      <c r="XJ144" s="221"/>
      <c r="XK144" s="221"/>
      <c r="XL144" s="221"/>
      <c r="XM144" s="221"/>
      <c r="XN144" s="221"/>
      <c r="XO144" s="221"/>
      <c r="XP144" s="221"/>
      <c r="XQ144" s="221"/>
      <c r="XR144" s="221"/>
      <c r="XS144" s="221"/>
      <c r="XT144" s="221"/>
      <c r="XU144" s="221"/>
      <c r="XV144" s="221"/>
      <c r="XW144" s="221"/>
      <c r="XX144" s="221"/>
      <c r="XY144" s="221"/>
      <c r="XZ144" s="221"/>
      <c r="YA144" s="221"/>
      <c r="YB144" s="221"/>
      <c r="YC144" s="221"/>
      <c r="YD144" s="221"/>
      <c r="YE144" s="221"/>
      <c r="YF144" s="221"/>
      <c r="YG144" s="221"/>
      <c r="YH144" s="221"/>
      <c r="YI144" s="221"/>
      <c r="YJ144" s="221"/>
      <c r="YK144" s="221"/>
      <c r="YL144" s="221"/>
      <c r="YM144" s="221"/>
      <c r="YN144" s="221"/>
      <c r="YO144" s="221"/>
      <c r="YP144" s="221"/>
      <c r="YQ144" s="221"/>
      <c r="YR144" s="221"/>
      <c r="YS144" s="221"/>
      <c r="YT144" s="221"/>
      <c r="YU144" s="221"/>
      <c r="YV144" s="221"/>
      <c r="YW144" s="221"/>
      <c r="YX144" s="221"/>
      <c r="YY144" s="221"/>
      <c r="YZ144" s="221"/>
      <c r="ZA144" s="221"/>
      <c r="ZB144" s="221"/>
      <c r="ZC144" s="221"/>
      <c r="ZD144" s="221"/>
      <c r="ZE144" s="221"/>
      <c r="ZF144" s="221"/>
      <c r="ZG144" s="221"/>
      <c r="ZH144" s="221"/>
      <c r="ZI144" s="221"/>
      <c r="ZJ144" s="221"/>
      <c r="ZK144" s="221"/>
      <c r="ZL144" s="221"/>
      <c r="ZM144" s="221"/>
      <c r="ZN144" s="221"/>
      <c r="ZO144" s="221"/>
      <c r="ZP144" s="221"/>
      <c r="ZQ144" s="221"/>
      <c r="ZR144" s="221"/>
      <c r="ZS144" s="221"/>
      <c r="ZT144" s="221"/>
      <c r="ZU144" s="221"/>
      <c r="ZV144" s="221"/>
      <c r="ZW144" s="221"/>
      <c r="ZX144" s="221"/>
      <c r="ZY144" s="221"/>
      <c r="ZZ144" s="221"/>
      <c r="AAA144" s="221"/>
      <c r="AAB144" s="221"/>
      <c r="AAC144" s="221"/>
      <c r="AAD144" s="221"/>
      <c r="AAE144" s="221"/>
      <c r="AAF144" s="221"/>
      <c r="AAG144" s="221"/>
      <c r="AAH144" s="221"/>
      <c r="AAI144" s="221"/>
      <c r="AAJ144" s="221"/>
      <c r="AAK144" s="221"/>
      <c r="AAL144" s="221"/>
      <c r="AAM144" s="221"/>
      <c r="AAN144" s="221"/>
      <c r="AAO144" s="221"/>
      <c r="AAP144" s="221"/>
      <c r="AAQ144" s="221"/>
      <c r="AAR144" s="221"/>
      <c r="AAS144" s="221"/>
      <c r="AAT144" s="221"/>
      <c r="AAU144" s="221"/>
      <c r="AAV144" s="221"/>
      <c r="AAW144" s="221"/>
      <c r="AAX144" s="221"/>
      <c r="AAY144" s="221"/>
      <c r="AAZ144" s="221"/>
      <c r="ABA144" s="221"/>
      <c r="ABB144" s="221"/>
      <c r="ABC144" s="221"/>
      <c r="ABD144" s="221"/>
      <c r="ABE144" s="221"/>
      <c r="ABF144" s="221"/>
      <c r="ABG144" s="221"/>
      <c r="ABH144" s="221"/>
      <c r="ABI144" s="221"/>
      <c r="ABJ144" s="221"/>
      <c r="ABK144" s="221"/>
      <c r="ABL144" s="221"/>
      <c r="ABM144" s="221"/>
      <c r="ABN144" s="221"/>
      <c r="ABO144" s="221"/>
      <c r="ABP144" s="221"/>
      <c r="ABQ144" s="221"/>
      <c r="ABR144" s="221"/>
      <c r="ABS144" s="221"/>
      <c r="ABT144" s="221"/>
      <c r="ABU144" s="221"/>
      <c r="ABV144" s="221"/>
      <c r="ABW144" s="221"/>
      <c r="ABX144" s="221"/>
      <c r="ABY144" s="221"/>
      <c r="ABZ144" s="221"/>
      <c r="ACA144" s="221"/>
      <c r="ACB144" s="221"/>
      <c r="ACC144" s="221"/>
      <c r="ACD144" s="221"/>
      <c r="ACE144" s="221"/>
      <c r="ACF144" s="221"/>
      <c r="ACG144" s="221"/>
      <c r="ACH144" s="221"/>
      <c r="ACI144" s="221"/>
      <c r="ACJ144" s="221"/>
      <c r="ACK144" s="221"/>
      <c r="ACL144" s="221"/>
      <c r="ACM144" s="221"/>
      <c r="ACN144" s="221"/>
      <c r="ACO144" s="221"/>
      <c r="ACP144" s="221"/>
      <c r="ACQ144" s="221"/>
      <c r="ACR144" s="221"/>
      <c r="ACS144" s="221"/>
      <c r="ACT144" s="221"/>
      <c r="ACU144" s="221"/>
      <c r="ACV144" s="221"/>
      <c r="ACW144" s="221"/>
      <c r="ACX144" s="221"/>
      <c r="ACY144" s="221"/>
      <c r="ACZ144" s="221"/>
      <c r="ADA144" s="221"/>
      <c r="ADB144" s="221"/>
      <c r="ADC144" s="221"/>
      <c r="ADD144" s="221"/>
      <c r="ADE144" s="221"/>
      <c r="ADF144" s="221"/>
      <c r="ADG144" s="221"/>
      <c r="ADH144" s="221"/>
      <c r="ADI144" s="221"/>
      <c r="ADJ144" s="221"/>
      <c r="ADK144" s="221"/>
      <c r="ADL144" s="221"/>
      <c r="ADM144" s="221"/>
      <c r="ADN144" s="221"/>
      <c r="ADO144" s="221"/>
      <c r="ADP144" s="221"/>
      <c r="ADQ144" s="221"/>
      <c r="ADR144" s="221"/>
      <c r="ADS144" s="221"/>
      <c r="ADT144" s="221"/>
      <c r="ADU144" s="221"/>
      <c r="ADV144" s="221"/>
      <c r="ADW144" s="221"/>
      <c r="ADX144" s="221"/>
      <c r="ADY144" s="221"/>
      <c r="ADZ144" s="221"/>
      <c r="AEA144" s="221"/>
      <c r="AEB144" s="221"/>
      <c r="AEC144" s="221"/>
      <c r="AED144" s="221"/>
      <c r="AEE144" s="221"/>
      <c r="AEF144" s="221"/>
      <c r="AEG144" s="221"/>
      <c r="AEH144" s="221"/>
      <c r="AEI144" s="221"/>
      <c r="AEJ144" s="221"/>
      <c r="AEK144" s="221"/>
      <c r="AEL144" s="221"/>
      <c r="AEM144" s="221"/>
      <c r="AEN144" s="221"/>
      <c r="AEO144" s="221"/>
      <c r="AEP144" s="221"/>
      <c r="AEQ144" s="221"/>
      <c r="AER144" s="221"/>
      <c r="AES144" s="221"/>
      <c r="AET144" s="221"/>
      <c r="AEU144" s="221"/>
      <c r="AEV144" s="221"/>
      <c r="AEW144" s="221"/>
      <c r="AEX144" s="221"/>
      <c r="AEY144" s="221"/>
      <c r="AEZ144" s="221"/>
      <c r="AFA144" s="221"/>
      <c r="AFB144" s="221"/>
      <c r="AFC144" s="221"/>
      <c r="AFD144" s="221"/>
      <c r="AFE144" s="221"/>
      <c r="AFF144" s="221"/>
      <c r="AFG144" s="221"/>
      <c r="AFH144" s="221"/>
      <c r="AFI144" s="221"/>
      <c r="AFJ144" s="221"/>
      <c r="AFK144" s="221"/>
      <c r="AFL144" s="221"/>
      <c r="AFM144" s="221"/>
      <c r="AFN144" s="221"/>
      <c r="AFO144" s="221"/>
      <c r="AFP144" s="221"/>
      <c r="AFQ144" s="221"/>
      <c r="AFR144" s="221"/>
      <c r="AFS144" s="221"/>
      <c r="AFT144" s="221"/>
      <c r="AFU144" s="221"/>
      <c r="AFV144" s="221"/>
      <c r="AFW144" s="221"/>
      <c r="AFX144" s="221"/>
      <c r="AFY144" s="221"/>
      <c r="AFZ144" s="221"/>
      <c r="AGA144" s="221"/>
      <c r="AGB144" s="221"/>
      <c r="AGC144" s="221"/>
      <c r="AGD144" s="221"/>
      <c r="AGE144" s="221"/>
      <c r="AGF144" s="221"/>
      <c r="AGG144" s="221"/>
      <c r="AGH144" s="221"/>
      <c r="AGI144" s="221"/>
      <c r="AGJ144" s="221"/>
      <c r="AGK144" s="221"/>
      <c r="AGL144" s="221"/>
      <c r="AGM144" s="221"/>
      <c r="AGN144" s="221"/>
      <c r="AGO144" s="221"/>
      <c r="AGP144" s="221"/>
      <c r="AGQ144" s="221"/>
      <c r="AGR144" s="221"/>
      <c r="AGS144" s="221"/>
      <c r="AGT144" s="221"/>
      <c r="AGU144" s="221"/>
      <c r="AGV144" s="221"/>
      <c r="AGW144" s="221"/>
      <c r="AGX144" s="221"/>
      <c r="AGY144" s="221"/>
      <c r="AGZ144" s="221"/>
      <c r="AHA144" s="221"/>
      <c r="AHB144" s="221"/>
      <c r="AHC144" s="221"/>
      <c r="AHD144" s="221"/>
      <c r="AHE144" s="221"/>
      <c r="AHF144" s="221"/>
      <c r="AHG144" s="221"/>
      <c r="AHH144" s="221"/>
      <c r="AHI144" s="221"/>
      <c r="AHJ144" s="221"/>
      <c r="AHK144" s="221"/>
      <c r="AHL144" s="221"/>
      <c r="AHM144" s="221"/>
      <c r="AHN144" s="221"/>
      <c r="AHO144" s="221"/>
      <c r="AHP144" s="221"/>
      <c r="AHQ144" s="221"/>
      <c r="AHR144" s="221"/>
      <c r="AHS144" s="221"/>
      <c r="AHT144" s="221"/>
      <c r="AHU144" s="221"/>
      <c r="AHV144" s="221"/>
      <c r="AHW144" s="221"/>
      <c r="AHX144" s="221"/>
      <c r="AHY144" s="221"/>
      <c r="AHZ144" s="221"/>
      <c r="AIA144" s="221"/>
      <c r="AIB144" s="221"/>
      <c r="AIC144" s="221"/>
      <c r="AID144" s="221"/>
      <c r="AIE144" s="221"/>
      <c r="AIF144" s="221"/>
      <c r="AIG144" s="221"/>
      <c r="AIH144" s="221"/>
      <c r="AII144" s="221"/>
      <c r="AIJ144" s="221"/>
      <c r="AIK144" s="221"/>
      <c r="AIL144" s="221"/>
      <c r="AIM144" s="221"/>
      <c r="AIN144" s="221"/>
      <c r="AIO144" s="221"/>
      <c r="AIP144" s="221"/>
      <c r="AIQ144" s="221"/>
      <c r="AIR144" s="221"/>
      <c r="AIS144" s="221"/>
      <c r="AIT144" s="221"/>
      <c r="AIU144" s="221"/>
      <c r="AIV144" s="221"/>
      <c r="AIW144" s="221"/>
      <c r="AIX144" s="221"/>
      <c r="AIY144" s="221"/>
      <c r="AIZ144" s="221"/>
      <c r="AJA144" s="221"/>
      <c r="AJB144" s="221"/>
      <c r="AJC144" s="221"/>
      <c r="AJD144" s="221"/>
      <c r="AJE144" s="221"/>
      <c r="AJF144" s="221"/>
      <c r="AJG144" s="221"/>
      <c r="AJH144" s="221"/>
      <c r="AJI144" s="221"/>
      <c r="AJJ144" s="221"/>
      <c r="AJK144" s="221"/>
      <c r="AJL144" s="221"/>
      <c r="AJM144" s="221"/>
      <c r="AJN144" s="221"/>
      <c r="AJO144" s="221"/>
      <c r="AJP144" s="221"/>
      <c r="AJQ144" s="221"/>
      <c r="AJR144" s="221"/>
      <c r="AJS144" s="221"/>
      <c r="AJT144" s="221"/>
      <c r="AJU144" s="221"/>
      <c r="AJV144" s="221"/>
      <c r="AJW144" s="221"/>
      <c r="AJX144" s="221"/>
      <c r="AJY144" s="221"/>
      <c r="AJZ144" s="221"/>
      <c r="AKA144" s="221"/>
      <c r="AKB144" s="221"/>
      <c r="AKC144" s="221"/>
      <c r="AKD144" s="221"/>
      <c r="AKE144" s="221"/>
      <c r="AKF144" s="221"/>
      <c r="AKG144" s="221"/>
      <c r="AKH144" s="221"/>
      <c r="AKI144" s="221"/>
      <c r="AKJ144" s="221"/>
      <c r="AKK144" s="221"/>
      <c r="AKL144" s="221"/>
      <c r="AKM144" s="221"/>
      <c r="AKN144" s="221"/>
      <c r="AKO144" s="221"/>
      <c r="AKP144" s="221"/>
      <c r="AKQ144" s="221"/>
      <c r="AKR144" s="221"/>
      <c r="AKS144" s="221"/>
      <c r="AKT144" s="221"/>
      <c r="AKU144" s="221"/>
      <c r="AKV144" s="221"/>
      <c r="AKW144" s="221"/>
      <c r="AKX144" s="221"/>
      <c r="AKY144" s="221"/>
      <c r="AKZ144" s="221"/>
      <c r="ALA144" s="221"/>
      <c r="ALB144" s="221"/>
      <c r="ALC144" s="221"/>
      <c r="ALD144" s="221"/>
      <c r="ALE144" s="221"/>
      <c r="ALF144" s="221"/>
      <c r="ALG144" s="221"/>
      <c r="ALH144" s="221"/>
      <c r="ALI144" s="221"/>
      <c r="ALJ144" s="221"/>
      <c r="ALK144" s="221"/>
      <c r="ALL144" s="221"/>
      <c r="ALM144" s="221"/>
      <c r="ALN144" s="221"/>
      <c r="ALO144" s="221"/>
      <c r="ALP144" s="221"/>
      <c r="ALQ144" s="221"/>
      <c r="ALR144" s="221"/>
      <c r="ALS144" s="221"/>
      <c r="ALT144" s="221"/>
      <c r="ALU144" s="221"/>
      <c r="ALV144" s="221"/>
      <c r="ALW144" s="221"/>
      <c r="ALX144" s="221"/>
      <c r="ALY144" s="221"/>
      <c r="ALZ144" s="221"/>
      <c r="AMA144" s="221"/>
      <c r="AMB144" s="221"/>
      <c r="AMC144" s="221"/>
      <c r="AMD144" s="221"/>
      <c r="AME144" s="221"/>
      <c r="AMF144" s="221"/>
      <c r="AMG144" s="221"/>
      <c r="AMH144" s="221"/>
      <c r="AMI144" s="221"/>
      <c r="AMJ144" s="221"/>
      <c r="AMK144" s="221"/>
    </row>
    <row r="145" spans="1:1025" s="228" customFormat="1" x14ac:dyDescent="0.25">
      <c r="A145" s="221" t="s">
        <v>271</v>
      </c>
      <c r="B145" s="221" t="s">
        <v>279</v>
      </c>
      <c r="C145" s="227" t="str">
        <f>'common foods'!$D$131</f>
        <v>03044</v>
      </c>
      <c r="D145" s="227">
        <v>1956.21</v>
      </c>
      <c r="E145" s="227">
        <v>24.5</v>
      </c>
      <c r="F145" s="227">
        <v>10.664999999999999</v>
      </c>
      <c r="G145" s="227">
        <v>54.56</v>
      </c>
      <c r="H145" s="227">
        <v>2.33</v>
      </c>
      <c r="I145" s="227">
        <v>3.4</v>
      </c>
      <c r="J145" s="227">
        <v>7.19</v>
      </c>
      <c r="K145" s="227">
        <v>750</v>
      </c>
      <c r="L145" s="221" t="s">
        <v>434</v>
      </c>
      <c r="M145" s="221"/>
    </row>
    <row r="146" spans="1:1025" s="228" customFormat="1" x14ac:dyDescent="0.25">
      <c r="A146" s="221" t="s">
        <v>271</v>
      </c>
      <c r="B146" s="221" t="s">
        <v>272</v>
      </c>
      <c r="C146" s="227" t="str">
        <f>'common foods'!$D$128</f>
        <v>03041</v>
      </c>
      <c r="D146" s="227">
        <v>1509.19</v>
      </c>
      <c r="E146" s="227">
        <v>12.9</v>
      </c>
      <c r="F146" s="227">
        <v>5.7720000000000002</v>
      </c>
      <c r="G146" s="227">
        <v>55.6</v>
      </c>
      <c r="H146" s="227">
        <v>42.1</v>
      </c>
      <c r="I146" s="227">
        <v>3.4</v>
      </c>
      <c r="J146" s="227">
        <v>5.0999999999999996</v>
      </c>
      <c r="K146" s="227">
        <v>250</v>
      </c>
      <c r="L146" s="221" t="s">
        <v>434</v>
      </c>
      <c r="M146" s="221"/>
    </row>
    <row r="147" spans="1:1025" s="225" customFormat="1" x14ac:dyDescent="0.25">
      <c r="A147" s="221" t="s">
        <v>43</v>
      </c>
      <c r="B147" s="221" t="s">
        <v>46</v>
      </c>
      <c r="C147" s="241" t="str">
        <f>'common foods'!$D$17</f>
        <v>02012</v>
      </c>
      <c r="D147" s="227">
        <v>121.48</v>
      </c>
      <c r="E147" s="227">
        <v>0.5</v>
      </c>
      <c r="F147" s="227">
        <v>9.6000000000000002E-2</v>
      </c>
      <c r="G147" s="227">
        <v>1.75</v>
      </c>
      <c r="H147" s="227">
        <v>1.75</v>
      </c>
      <c r="I147" s="227">
        <v>3.4</v>
      </c>
      <c r="J147" s="227">
        <v>4.3099999999999996</v>
      </c>
      <c r="K147" s="227">
        <v>6.9</v>
      </c>
      <c r="L147" s="221" t="s">
        <v>433</v>
      </c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221"/>
      <c r="AD147" s="221"/>
      <c r="AE147" s="221"/>
      <c r="AF147" s="221"/>
      <c r="AG147" s="221"/>
      <c r="AH147" s="221"/>
      <c r="AI147" s="221"/>
      <c r="AJ147" s="221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1"/>
      <c r="BD147" s="221"/>
      <c r="BE147" s="221"/>
      <c r="BF147" s="221"/>
      <c r="BG147" s="221"/>
      <c r="BH147" s="221"/>
      <c r="BI147" s="221"/>
      <c r="BJ147" s="221"/>
      <c r="BK147" s="221"/>
      <c r="BL147" s="221"/>
      <c r="BM147" s="221"/>
      <c r="BN147" s="221"/>
      <c r="BO147" s="221"/>
      <c r="BP147" s="221"/>
      <c r="BQ147" s="221"/>
      <c r="BR147" s="221"/>
      <c r="BS147" s="221"/>
      <c r="BT147" s="221"/>
      <c r="BU147" s="221"/>
      <c r="BV147" s="221"/>
      <c r="BW147" s="221"/>
      <c r="BX147" s="221"/>
      <c r="BY147" s="221"/>
      <c r="BZ147" s="221"/>
      <c r="CA147" s="221"/>
      <c r="CB147" s="221"/>
      <c r="CC147" s="221"/>
      <c r="CD147" s="221"/>
      <c r="CE147" s="221"/>
      <c r="CF147" s="221"/>
      <c r="CG147" s="221"/>
      <c r="CH147" s="221"/>
      <c r="CI147" s="221"/>
      <c r="CJ147" s="221"/>
      <c r="CK147" s="221"/>
      <c r="CL147" s="221"/>
      <c r="CM147" s="221"/>
      <c r="CN147" s="221"/>
      <c r="CO147" s="221"/>
      <c r="CP147" s="221"/>
      <c r="CQ147" s="221"/>
      <c r="CR147" s="221"/>
      <c r="CS147" s="221"/>
      <c r="CT147" s="221"/>
      <c r="CU147" s="221"/>
      <c r="CV147" s="221"/>
      <c r="CW147" s="221"/>
      <c r="CX147" s="221"/>
      <c r="CY147" s="221"/>
      <c r="CZ147" s="221"/>
      <c r="DA147" s="221"/>
      <c r="DB147" s="221"/>
      <c r="DC147" s="221"/>
      <c r="DD147" s="221"/>
      <c r="DE147" s="221"/>
      <c r="DF147" s="221"/>
      <c r="DG147" s="221"/>
      <c r="DH147" s="221"/>
      <c r="DI147" s="221"/>
      <c r="DJ147" s="221"/>
      <c r="DK147" s="221"/>
      <c r="DL147" s="221"/>
      <c r="DM147" s="221"/>
      <c r="DN147" s="221"/>
      <c r="DO147" s="221"/>
      <c r="DP147" s="221"/>
      <c r="DQ147" s="221"/>
      <c r="DR147" s="221"/>
      <c r="DS147" s="221"/>
      <c r="DT147" s="221"/>
      <c r="DU147" s="221"/>
      <c r="DV147" s="221"/>
      <c r="DW147" s="221"/>
      <c r="DX147" s="221"/>
      <c r="DY147" s="221"/>
      <c r="DZ147" s="221"/>
      <c r="EA147" s="221"/>
      <c r="EB147" s="221"/>
      <c r="EC147" s="221"/>
      <c r="ED147" s="221"/>
      <c r="EE147" s="221"/>
      <c r="EF147" s="221"/>
      <c r="EG147" s="221"/>
      <c r="EH147" s="221"/>
      <c r="EI147" s="221"/>
      <c r="EJ147" s="221"/>
      <c r="EK147" s="221"/>
      <c r="EL147" s="221"/>
      <c r="EM147" s="221"/>
      <c r="EN147" s="221"/>
      <c r="EO147" s="221"/>
      <c r="EP147" s="221"/>
      <c r="EQ147" s="221"/>
      <c r="ER147" s="221"/>
      <c r="ES147" s="221"/>
      <c r="ET147" s="221"/>
      <c r="EU147" s="221"/>
      <c r="EV147" s="221"/>
      <c r="EW147" s="221"/>
      <c r="EX147" s="221"/>
      <c r="EY147" s="221"/>
      <c r="EZ147" s="221"/>
      <c r="FA147" s="221"/>
      <c r="FB147" s="221"/>
      <c r="FC147" s="221"/>
      <c r="FD147" s="221"/>
      <c r="FE147" s="221"/>
      <c r="FF147" s="221"/>
      <c r="FG147" s="221"/>
      <c r="FH147" s="221"/>
      <c r="FI147" s="221"/>
      <c r="FJ147" s="221"/>
      <c r="FK147" s="221"/>
      <c r="FL147" s="221"/>
      <c r="FM147" s="221"/>
      <c r="FN147" s="221"/>
      <c r="FO147" s="221"/>
      <c r="FP147" s="221"/>
      <c r="FQ147" s="221"/>
      <c r="FR147" s="221"/>
      <c r="FS147" s="221"/>
      <c r="FT147" s="221"/>
      <c r="FU147" s="221"/>
      <c r="FV147" s="221"/>
      <c r="FW147" s="221"/>
      <c r="FX147" s="221"/>
      <c r="FY147" s="221"/>
      <c r="FZ147" s="221"/>
      <c r="GA147" s="221"/>
      <c r="GB147" s="221"/>
      <c r="GC147" s="221"/>
      <c r="GD147" s="221"/>
      <c r="GE147" s="221"/>
      <c r="GF147" s="221"/>
      <c r="GG147" s="221"/>
      <c r="GH147" s="221"/>
      <c r="GI147" s="221"/>
      <c r="GJ147" s="221"/>
      <c r="GK147" s="221"/>
      <c r="GL147" s="221"/>
      <c r="GM147" s="221"/>
      <c r="GN147" s="221"/>
      <c r="GO147" s="221"/>
      <c r="GP147" s="221"/>
      <c r="GQ147" s="221"/>
      <c r="GR147" s="221"/>
      <c r="GS147" s="221"/>
      <c r="GT147" s="221"/>
      <c r="GU147" s="221"/>
      <c r="GV147" s="221"/>
      <c r="GW147" s="221"/>
      <c r="GX147" s="221"/>
      <c r="GY147" s="221"/>
      <c r="GZ147" s="221"/>
      <c r="HA147" s="221"/>
      <c r="HB147" s="221"/>
      <c r="HC147" s="221"/>
      <c r="HD147" s="221"/>
      <c r="HE147" s="221"/>
      <c r="HF147" s="221"/>
      <c r="HG147" s="221"/>
      <c r="HH147" s="221"/>
      <c r="HI147" s="221"/>
      <c r="HJ147" s="221"/>
      <c r="HK147" s="221"/>
      <c r="HL147" s="221"/>
      <c r="HM147" s="221"/>
      <c r="HN147" s="221"/>
      <c r="HO147" s="221"/>
      <c r="HP147" s="221"/>
      <c r="HQ147" s="221"/>
      <c r="HR147" s="221"/>
      <c r="HS147" s="221"/>
      <c r="HT147" s="221"/>
      <c r="HU147" s="221"/>
      <c r="HV147" s="221"/>
      <c r="HW147" s="221"/>
      <c r="HX147" s="221"/>
      <c r="HY147" s="221"/>
      <c r="HZ147" s="221"/>
      <c r="IA147" s="221"/>
      <c r="IB147" s="221"/>
      <c r="IC147" s="221"/>
      <c r="ID147" s="221"/>
      <c r="IE147" s="221"/>
      <c r="IF147" s="221"/>
      <c r="IG147" s="221"/>
      <c r="IH147" s="221"/>
      <c r="II147" s="221"/>
      <c r="IJ147" s="221"/>
      <c r="IK147" s="221"/>
      <c r="IL147" s="221"/>
      <c r="IM147" s="221"/>
      <c r="IN147" s="221"/>
      <c r="IO147" s="221"/>
      <c r="IP147" s="221"/>
      <c r="IQ147" s="221"/>
      <c r="IR147" s="221"/>
      <c r="IS147" s="221"/>
      <c r="IT147" s="221"/>
      <c r="IU147" s="221"/>
      <c r="IV147" s="221"/>
      <c r="IW147" s="221"/>
      <c r="IX147" s="221"/>
      <c r="IY147" s="221"/>
      <c r="IZ147" s="221"/>
      <c r="JA147" s="221"/>
      <c r="JB147" s="221"/>
      <c r="JC147" s="221"/>
      <c r="JD147" s="221"/>
      <c r="JE147" s="221"/>
      <c r="JF147" s="221"/>
      <c r="JG147" s="221"/>
      <c r="JH147" s="221"/>
      <c r="JI147" s="221"/>
      <c r="JJ147" s="221"/>
      <c r="JK147" s="221"/>
      <c r="JL147" s="221"/>
      <c r="JM147" s="221"/>
      <c r="JN147" s="221"/>
      <c r="JO147" s="221"/>
      <c r="JP147" s="221"/>
      <c r="JQ147" s="221"/>
      <c r="JR147" s="221"/>
      <c r="JS147" s="221"/>
      <c r="JT147" s="221"/>
      <c r="JU147" s="221"/>
      <c r="JV147" s="221"/>
      <c r="JW147" s="221"/>
      <c r="JX147" s="221"/>
      <c r="JY147" s="221"/>
      <c r="JZ147" s="221"/>
      <c r="KA147" s="221"/>
      <c r="KB147" s="221"/>
      <c r="KC147" s="221"/>
      <c r="KD147" s="221"/>
      <c r="KE147" s="221"/>
      <c r="KF147" s="221"/>
      <c r="KG147" s="221"/>
      <c r="KH147" s="221"/>
      <c r="KI147" s="221"/>
      <c r="KJ147" s="221"/>
      <c r="KK147" s="221"/>
      <c r="KL147" s="221"/>
      <c r="KM147" s="221"/>
      <c r="KN147" s="221"/>
      <c r="KO147" s="221"/>
      <c r="KP147" s="221"/>
      <c r="KQ147" s="221"/>
      <c r="KR147" s="221"/>
      <c r="KS147" s="221"/>
      <c r="KT147" s="221"/>
      <c r="KU147" s="221"/>
      <c r="KV147" s="221"/>
      <c r="KW147" s="221"/>
      <c r="KX147" s="221"/>
      <c r="KY147" s="221"/>
      <c r="KZ147" s="221"/>
      <c r="LA147" s="221"/>
      <c r="LB147" s="221"/>
      <c r="LC147" s="221"/>
      <c r="LD147" s="221"/>
      <c r="LE147" s="221"/>
      <c r="LF147" s="221"/>
      <c r="LG147" s="221"/>
      <c r="LH147" s="221"/>
      <c r="LI147" s="221"/>
      <c r="LJ147" s="221"/>
      <c r="LK147" s="221"/>
      <c r="LL147" s="221"/>
      <c r="LM147" s="221"/>
      <c r="LN147" s="221"/>
      <c r="LO147" s="221"/>
      <c r="LP147" s="221"/>
      <c r="LQ147" s="221"/>
      <c r="LR147" s="221"/>
      <c r="LS147" s="221"/>
      <c r="LT147" s="221"/>
      <c r="LU147" s="221"/>
      <c r="LV147" s="221"/>
      <c r="LW147" s="221"/>
      <c r="LX147" s="221"/>
      <c r="LY147" s="221"/>
      <c r="LZ147" s="221"/>
      <c r="MA147" s="221"/>
      <c r="MB147" s="221"/>
      <c r="MC147" s="221"/>
      <c r="MD147" s="221"/>
      <c r="ME147" s="221"/>
      <c r="MF147" s="221"/>
      <c r="MG147" s="221"/>
      <c r="MH147" s="221"/>
      <c r="MI147" s="221"/>
      <c r="MJ147" s="221"/>
      <c r="MK147" s="221"/>
      <c r="ML147" s="221"/>
      <c r="MM147" s="221"/>
      <c r="MN147" s="221"/>
      <c r="MO147" s="221"/>
      <c r="MP147" s="221"/>
      <c r="MQ147" s="221"/>
      <c r="MR147" s="221"/>
      <c r="MS147" s="221"/>
      <c r="MT147" s="221"/>
      <c r="MU147" s="221"/>
      <c r="MV147" s="221"/>
      <c r="MW147" s="221"/>
      <c r="MX147" s="221"/>
      <c r="MY147" s="221"/>
      <c r="MZ147" s="221"/>
      <c r="NA147" s="221"/>
      <c r="NB147" s="221"/>
      <c r="NC147" s="221"/>
      <c r="ND147" s="221"/>
      <c r="NE147" s="221"/>
      <c r="NF147" s="221"/>
      <c r="NG147" s="221"/>
      <c r="NH147" s="221"/>
      <c r="NI147" s="221"/>
      <c r="NJ147" s="221"/>
      <c r="NK147" s="221"/>
      <c r="NL147" s="221"/>
      <c r="NM147" s="221"/>
      <c r="NN147" s="221"/>
      <c r="NO147" s="221"/>
      <c r="NP147" s="221"/>
      <c r="NQ147" s="221"/>
      <c r="NR147" s="221"/>
      <c r="NS147" s="221"/>
      <c r="NT147" s="221"/>
      <c r="NU147" s="221"/>
      <c r="NV147" s="221"/>
      <c r="NW147" s="221"/>
      <c r="NX147" s="221"/>
      <c r="NY147" s="221"/>
      <c r="NZ147" s="221"/>
      <c r="OA147" s="221"/>
      <c r="OB147" s="221"/>
      <c r="OC147" s="221"/>
      <c r="OD147" s="221"/>
      <c r="OE147" s="221"/>
      <c r="OF147" s="221"/>
      <c r="OG147" s="221"/>
      <c r="OH147" s="221"/>
      <c r="OI147" s="221"/>
      <c r="OJ147" s="221"/>
      <c r="OK147" s="221"/>
      <c r="OL147" s="221"/>
      <c r="OM147" s="221"/>
      <c r="ON147" s="221"/>
      <c r="OO147" s="221"/>
      <c r="OP147" s="221"/>
      <c r="OQ147" s="221"/>
      <c r="OR147" s="221"/>
      <c r="OS147" s="221"/>
      <c r="OT147" s="221"/>
      <c r="OU147" s="221"/>
      <c r="OV147" s="221"/>
      <c r="OW147" s="221"/>
      <c r="OX147" s="221"/>
      <c r="OY147" s="221"/>
      <c r="OZ147" s="221"/>
      <c r="PA147" s="221"/>
      <c r="PB147" s="221"/>
      <c r="PC147" s="221"/>
      <c r="PD147" s="221"/>
      <c r="PE147" s="221"/>
      <c r="PF147" s="221"/>
      <c r="PG147" s="221"/>
      <c r="PH147" s="221"/>
      <c r="PI147" s="221"/>
      <c r="PJ147" s="221"/>
      <c r="PK147" s="221"/>
      <c r="PL147" s="221"/>
      <c r="PM147" s="221"/>
      <c r="PN147" s="221"/>
      <c r="PO147" s="221"/>
      <c r="PP147" s="221"/>
      <c r="PQ147" s="221"/>
      <c r="PR147" s="221"/>
      <c r="PS147" s="221"/>
      <c r="PT147" s="221"/>
      <c r="PU147" s="221"/>
      <c r="PV147" s="221"/>
      <c r="PW147" s="221"/>
      <c r="PX147" s="221"/>
      <c r="PY147" s="221"/>
      <c r="PZ147" s="221"/>
      <c r="QA147" s="221"/>
      <c r="QB147" s="221"/>
      <c r="QC147" s="221"/>
      <c r="QD147" s="221"/>
      <c r="QE147" s="221"/>
      <c r="QF147" s="221"/>
      <c r="QG147" s="221"/>
      <c r="QH147" s="221"/>
      <c r="QI147" s="221"/>
      <c r="QJ147" s="221"/>
      <c r="QK147" s="221"/>
      <c r="QL147" s="221"/>
      <c r="QM147" s="221"/>
      <c r="QN147" s="221"/>
      <c r="QO147" s="221"/>
      <c r="QP147" s="221"/>
      <c r="QQ147" s="221"/>
      <c r="QR147" s="221"/>
      <c r="QS147" s="221"/>
      <c r="QT147" s="221"/>
      <c r="QU147" s="221"/>
      <c r="QV147" s="221"/>
      <c r="QW147" s="221"/>
      <c r="QX147" s="221"/>
      <c r="QY147" s="221"/>
      <c r="QZ147" s="221"/>
      <c r="RA147" s="221"/>
      <c r="RB147" s="221"/>
      <c r="RC147" s="221"/>
      <c r="RD147" s="221"/>
      <c r="RE147" s="221"/>
      <c r="RF147" s="221"/>
      <c r="RG147" s="221"/>
      <c r="RH147" s="221"/>
      <c r="RI147" s="221"/>
      <c r="RJ147" s="221"/>
      <c r="RK147" s="221"/>
      <c r="RL147" s="221"/>
      <c r="RM147" s="221"/>
      <c r="RN147" s="221"/>
      <c r="RO147" s="221"/>
      <c r="RP147" s="221"/>
      <c r="RQ147" s="221"/>
      <c r="RR147" s="221"/>
      <c r="RS147" s="221"/>
      <c r="RT147" s="221"/>
      <c r="RU147" s="221"/>
      <c r="RV147" s="221"/>
      <c r="RW147" s="221"/>
      <c r="RX147" s="221"/>
      <c r="RY147" s="221"/>
      <c r="RZ147" s="221"/>
      <c r="SA147" s="221"/>
      <c r="SB147" s="221"/>
      <c r="SC147" s="221"/>
      <c r="SD147" s="221"/>
      <c r="SE147" s="221"/>
      <c r="SF147" s="221"/>
      <c r="SG147" s="221"/>
      <c r="SH147" s="221"/>
      <c r="SI147" s="221"/>
      <c r="SJ147" s="221"/>
      <c r="SK147" s="221"/>
      <c r="SL147" s="221"/>
      <c r="SM147" s="221"/>
      <c r="SN147" s="221"/>
      <c r="SO147" s="221"/>
      <c r="SP147" s="221"/>
      <c r="SQ147" s="221"/>
      <c r="SR147" s="221"/>
      <c r="SS147" s="221"/>
      <c r="ST147" s="221"/>
      <c r="SU147" s="221"/>
      <c r="SV147" s="221"/>
      <c r="SW147" s="221"/>
      <c r="SX147" s="221"/>
      <c r="SY147" s="221"/>
      <c r="SZ147" s="221"/>
      <c r="TA147" s="221"/>
      <c r="TB147" s="221"/>
      <c r="TC147" s="221"/>
      <c r="TD147" s="221"/>
      <c r="TE147" s="221"/>
      <c r="TF147" s="221"/>
      <c r="TG147" s="221"/>
      <c r="TH147" s="221"/>
      <c r="TI147" s="221"/>
      <c r="TJ147" s="221"/>
      <c r="TK147" s="221"/>
      <c r="TL147" s="221"/>
      <c r="TM147" s="221"/>
      <c r="TN147" s="221"/>
      <c r="TO147" s="221"/>
      <c r="TP147" s="221"/>
      <c r="TQ147" s="221"/>
      <c r="TR147" s="221"/>
      <c r="TS147" s="221"/>
      <c r="TT147" s="221"/>
      <c r="TU147" s="221"/>
      <c r="TV147" s="221"/>
      <c r="TW147" s="221"/>
      <c r="TX147" s="221"/>
      <c r="TY147" s="221"/>
      <c r="TZ147" s="221"/>
      <c r="UA147" s="221"/>
      <c r="UB147" s="221"/>
      <c r="UC147" s="221"/>
      <c r="UD147" s="221"/>
      <c r="UE147" s="221"/>
      <c r="UF147" s="221"/>
      <c r="UG147" s="221"/>
      <c r="UH147" s="221"/>
      <c r="UI147" s="221"/>
      <c r="UJ147" s="221"/>
      <c r="UK147" s="221"/>
      <c r="UL147" s="221"/>
      <c r="UM147" s="221"/>
      <c r="UN147" s="221"/>
      <c r="UO147" s="221"/>
      <c r="UP147" s="221"/>
      <c r="UQ147" s="221"/>
      <c r="UR147" s="221"/>
      <c r="US147" s="221"/>
      <c r="UT147" s="221"/>
      <c r="UU147" s="221"/>
      <c r="UV147" s="221"/>
      <c r="UW147" s="221"/>
      <c r="UX147" s="221"/>
      <c r="UY147" s="221"/>
      <c r="UZ147" s="221"/>
      <c r="VA147" s="221"/>
      <c r="VB147" s="221"/>
      <c r="VC147" s="221"/>
      <c r="VD147" s="221"/>
      <c r="VE147" s="221"/>
      <c r="VF147" s="221"/>
      <c r="VG147" s="221"/>
      <c r="VH147" s="221"/>
      <c r="VI147" s="221"/>
      <c r="VJ147" s="221"/>
      <c r="VK147" s="221"/>
      <c r="VL147" s="221"/>
      <c r="VM147" s="221"/>
      <c r="VN147" s="221"/>
      <c r="VO147" s="221"/>
      <c r="VP147" s="221"/>
      <c r="VQ147" s="221"/>
      <c r="VR147" s="221"/>
      <c r="VS147" s="221"/>
      <c r="VT147" s="221"/>
      <c r="VU147" s="221"/>
      <c r="VV147" s="221"/>
      <c r="VW147" s="221"/>
      <c r="VX147" s="221"/>
      <c r="VY147" s="221"/>
      <c r="VZ147" s="221"/>
      <c r="WA147" s="221"/>
      <c r="WB147" s="221"/>
      <c r="WC147" s="221"/>
      <c r="WD147" s="221"/>
      <c r="WE147" s="221"/>
      <c r="WF147" s="221"/>
      <c r="WG147" s="221"/>
      <c r="WH147" s="221"/>
      <c r="WI147" s="221"/>
      <c r="WJ147" s="221"/>
      <c r="WK147" s="221"/>
      <c r="WL147" s="221"/>
      <c r="WM147" s="221"/>
      <c r="WN147" s="221"/>
      <c r="WO147" s="221"/>
      <c r="WP147" s="221"/>
      <c r="WQ147" s="221"/>
      <c r="WR147" s="221"/>
      <c r="WS147" s="221"/>
      <c r="WT147" s="221"/>
      <c r="WU147" s="221"/>
      <c r="WV147" s="221"/>
      <c r="WW147" s="221"/>
      <c r="WX147" s="221"/>
      <c r="WY147" s="221"/>
      <c r="WZ147" s="221"/>
      <c r="XA147" s="221"/>
      <c r="XB147" s="221"/>
      <c r="XC147" s="221"/>
      <c r="XD147" s="221"/>
      <c r="XE147" s="221"/>
      <c r="XF147" s="221"/>
      <c r="XG147" s="221"/>
      <c r="XH147" s="221"/>
      <c r="XI147" s="221"/>
      <c r="XJ147" s="221"/>
      <c r="XK147" s="221"/>
      <c r="XL147" s="221"/>
      <c r="XM147" s="221"/>
      <c r="XN147" s="221"/>
      <c r="XO147" s="221"/>
      <c r="XP147" s="221"/>
      <c r="XQ147" s="221"/>
      <c r="XR147" s="221"/>
      <c r="XS147" s="221"/>
      <c r="XT147" s="221"/>
      <c r="XU147" s="221"/>
      <c r="XV147" s="221"/>
      <c r="XW147" s="221"/>
      <c r="XX147" s="221"/>
      <c r="XY147" s="221"/>
      <c r="XZ147" s="221"/>
      <c r="YA147" s="221"/>
      <c r="YB147" s="221"/>
      <c r="YC147" s="221"/>
      <c r="YD147" s="221"/>
      <c r="YE147" s="221"/>
      <c r="YF147" s="221"/>
      <c r="YG147" s="221"/>
      <c r="YH147" s="221"/>
      <c r="YI147" s="221"/>
      <c r="YJ147" s="221"/>
      <c r="YK147" s="221"/>
      <c r="YL147" s="221"/>
      <c r="YM147" s="221"/>
      <c r="YN147" s="221"/>
      <c r="YO147" s="221"/>
      <c r="YP147" s="221"/>
      <c r="YQ147" s="221"/>
      <c r="YR147" s="221"/>
      <c r="YS147" s="221"/>
      <c r="YT147" s="221"/>
      <c r="YU147" s="221"/>
      <c r="YV147" s="221"/>
      <c r="YW147" s="221"/>
      <c r="YX147" s="221"/>
      <c r="YY147" s="221"/>
      <c r="YZ147" s="221"/>
      <c r="ZA147" s="221"/>
      <c r="ZB147" s="221"/>
      <c r="ZC147" s="221"/>
      <c r="ZD147" s="221"/>
      <c r="ZE147" s="221"/>
      <c r="ZF147" s="221"/>
      <c r="ZG147" s="221"/>
      <c r="ZH147" s="221"/>
      <c r="ZI147" s="221"/>
      <c r="ZJ147" s="221"/>
      <c r="ZK147" s="221"/>
      <c r="ZL147" s="221"/>
      <c r="ZM147" s="221"/>
      <c r="ZN147" s="221"/>
      <c r="ZO147" s="221"/>
      <c r="ZP147" s="221"/>
      <c r="ZQ147" s="221"/>
      <c r="ZR147" s="221"/>
      <c r="ZS147" s="221"/>
      <c r="ZT147" s="221"/>
      <c r="ZU147" s="221"/>
      <c r="ZV147" s="221"/>
      <c r="ZW147" s="221"/>
      <c r="ZX147" s="221"/>
      <c r="ZY147" s="221"/>
      <c r="ZZ147" s="221"/>
      <c r="AAA147" s="221"/>
      <c r="AAB147" s="221"/>
      <c r="AAC147" s="221"/>
      <c r="AAD147" s="221"/>
      <c r="AAE147" s="221"/>
      <c r="AAF147" s="221"/>
      <c r="AAG147" s="221"/>
      <c r="AAH147" s="221"/>
      <c r="AAI147" s="221"/>
      <c r="AAJ147" s="221"/>
      <c r="AAK147" s="221"/>
      <c r="AAL147" s="221"/>
      <c r="AAM147" s="221"/>
      <c r="AAN147" s="221"/>
      <c r="AAO147" s="221"/>
      <c r="AAP147" s="221"/>
      <c r="AAQ147" s="221"/>
      <c r="AAR147" s="221"/>
      <c r="AAS147" s="221"/>
      <c r="AAT147" s="221"/>
      <c r="AAU147" s="221"/>
      <c r="AAV147" s="221"/>
      <c r="AAW147" s="221"/>
      <c r="AAX147" s="221"/>
      <c r="AAY147" s="221"/>
      <c r="AAZ147" s="221"/>
      <c r="ABA147" s="221"/>
      <c r="ABB147" s="221"/>
      <c r="ABC147" s="221"/>
      <c r="ABD147" s="221"/>
      <c r="ABE147" s="221"/>
      <c r="ABF147" s="221"/>
      <c r="ABG147" s="221"/>
      <c r="ABH147" s="221"/>
      <c r="ABI147" s="221"/>
      <c r="ABJ147" s="221"/>
      <c r="ABK147" s="221"/>
      <c r="ABL147" s="221"/>
      <c r="ABM147" s="221"/>
      <c r="ABN147" s="221"/>
      <c r="ABO147" s="221"/>
      <c r="ABP147" s="221"/>
      <c r="ABQ147" s="221"/>
      <c r="ABR147" s="221"/>
      <c r="ABS147" s="221"/>
      <c r="ABT147" s="221"/>
      <c r="ABU147" s="221"/>
      <c r="ABV147" s="221"/>
      <c r="ABW147" s="221"/>
      <c r="ABX147" s="221"/>
      <c r="ABY147" s="221"/>
      <c r="ABZ147" s="221"/>
      <c r="ACA147" s="221"/>
      <c r="ACB147" s="221"/>
      <c r="ACC147" s="221"/>
      <c r="ACD147" s="221"/>
      <c r="ACE147" s="221"/>
      <c r="ACF147" s="221"/>
      <c r="ACG147" s="221"/>
      <c r="ACH147" s="221"/>
      <c r="ACI147" s="221"/>
      <c r="ACJ147" s="221"/>
      <c r="ACK147" s="221"/>
      <c r="ACL147" s="221"/>
      <c r="ACM147" s="221"/>
      <c r="ACN147" s="221"/>
      <c r="ACO147" s="221"/>
      <c r="ACP147" s="221"/>
      <c r="ACQ147" s="221"/>
      <c r="ACR147" s="221"/>
      <c r="ACS147" s="221"/>
      <c r="ACT147" s="221"/>
      <c r="ACU147" s="221"/>
      <c r="ACV147" s="221"/>
      <c r="ACW147" s="221"/>
      <c r="ACX147" s="221"/>
      <c r="ACY147" s="221"/>
      <c r="ACZ147" s="221"/>
      <c r="ADA147" s="221"/>
      <c r="ADB147" s="221"/>
      <c r="ADC147" s="221"/>
      <c r="ADD147" s="221"/>
      <c r="ADE147" s="221"/>
      <c r="ADF147" s="221"/>
      <c r="ADG147" s="221"/>
      <c r="ADH147" s="221"/>
      <c r="ADI147" s="221"/>
      <c r="ADJ147" s="221"/>
      <c r="ADK147" s="221"/>
      <c r="ADL147" s="221"/>
      <c r="ADM147" s="221"/>
      <c r="ADN147" s="221"/>
      <c r="ADO147" s="221"/>
      <c r="ADP147" s="221"/>
      <c r="ADQ147" s="221"/>
      <c r="ADR147" s="221"/>
      <c r="ADS147" s="221"/>
      <c r="ADT147" s="221"/>
      <c r="ADU147" s="221"/>
      <c r="ADV147" s="221"/>
      <c r="ADW147" s="221"/>
      <c r="ADX147" s="221"/>
      <c r="ADY147" s="221"/>
      <c r="ADZ147" s="221"/>
      <c r="AEA147" s="221"/>
      <c r="AEB147" s="221"/>
      <c r="AEC147" s="221"/>
      <c r="AED147" s="221"/>
      <c r="AEE147" s="221"/>
      <c r="AEF147" s="221"/>
      <c r="AEG147" s="221"/>
      <c r="AEH147" s="221"/>
      <c r="AEI147" s="221"/>
      <c r="AEJ147" s="221"/>
      <c r="AEK147" s="221"/>
      <c r="AEL147" s="221"/>
      <c r="AEM147" s="221"/>
      <c r="AEN147" s="221"/>
      <c r="AEO147" s="221"/>
      <c r="AEP147" s="221"/>
      <c r="AEQ147" s="221"/>
      <c r="AER147" s="221"/>
      <c r="AES147" s="221"/>
      <c r="AET147" s="221"/>
      <c r="AEU147" s="221"/>
      <c r="AEV147" s="221"/>
      <c r="AEW147" s="221"/>
      <c r="AEX147" s="221"/>
      <c r="AEY147" s="221"/>
      <c r="AEZ147" s="221"/>
      <c r="AFA147" s="221"/>
      <c r="AFB147" s="221"/>
      <c r="AFC147" s="221"/>
      <c r="AFD147" s="221"/>
      <c r="AFE147" s="221"/>
      <c r="AFF147" s="221"/>
      <c r="AFG147" s="221"/>
      <c r="AFH147" s="221"/>
      <c r="AFI147" s="221"/>
      <c r="AFJ147" s="221"/>
      <c r="AFK147" s="221"/>
      <c r="AFL147" s="221"/>
      <c r="AFM147" s="221"/>
      <c r="AFN147" s="221"/>
      <c r="AFO147" s="221"/>
      <c r="AFP147" s="221"/>
      <c r="AFQ147" s="221"/>
      <c r="AFR147" s="221"/>
      <c r="AFS147" s="221"/>
      <c r="AFT147" s="221"/>
      <c r="AFU147" s="221"/>
      <c r="AFV147" s="221"/>
      <c r="AFW147" s="221"/>
      <c r="AFX147" s="221"/>
      <c r="AFY147" s="221"/>
      <c r="AFZ147" s="221"/>
      <c r="AGA147" s="221"/>
      <c r="AGB147" s="221"/>
      <c r="AGC147" s="221"/>
      <c r="AGD147" s="221"/>
      <c r="AGE147" s="221"/>
      <c r="AGF147" s="221"/>
      <c r="AGG147" s="221"/>
      <c r="AGH147" s="221"/>
      <c r="AGI147" s="221"/>
      <c r="AGJ147" s="221"/>
      <c r="AGK147" s="221"/>
      <c r="AGL147" s="221"/>
      <c r="AGM147" s="221"/>
      <c r="AGN147" s="221"/>
      <c r="AGO147" s="221"/>
      <c r="AGP147" s="221"/>
      <c r="AGQ147" s="221"/>
      <c r="AGR147" s="221"/>
      <c r="AGS147" s="221"/>
      <c r="AGT147" s="221"/>
      <c r="AGU147" s="221"/>
      <c r="AGV147" s="221"/>
      <c r="AGW147" s="221"/>
      <c r="AGX147" s="221"/>
      <c r="AGY147" s="221"/>
      <c r="AGZ147" s="221"/>
      <c r="AHA147" s="221"/>
      <c r="AHB147" s="221"/>
      <c r="AHC147" s="221"/>
      <c r="AHD147" s="221"/>
      <c r="AHE147" s="221"/>
      <c r="AHF147" s="221"/>
      <c r="AHG147" s="221"/>
      <c r="AHH147" s="221"/>
      <c r="AHI147" s="221"/>
      <c r="AHJ147" s="221"/>
      <c r="AHK147" s="221"/>
      <c r="AHL147" s="221"/>
      <c r="AHM147" s="221"/>
      <c r="AHN147" s="221"/>
      <c r="AHO147" s="221"/>
      <c r="AHP147" s="221"/>
      <c r="AHQ147" s="221"/>
      <c r="AHR147" s="221"/>
      <c r="AHS147" s="221"/>
      <c r="AHT147" s="221"/>
      <c r="AHU147" s="221"/>
      <c r="AHV147" s="221"/>
      <c r="AHW147" s="221"/>
      <c r="AHX147" s="221"/>
      <c r="AHY147" s="221"/>
      <c r="AHZ147" s="221"/>
      <c r="AIA147" s="221"/>
      <c r="AIB147" s="221"/>
      <c r="AIC147" s="221"/>
      <c r="AID147" s="221"/>
      <c r="AIE147" s="221"/>
      <c r="AIF147" s="221"/>
      <c r="AIG147" s="221"/>
      <c r="AIH147" s="221"/>
      <c r="AII147" s="221"/>
      <c r="AIJ147" s="221"/>
      <c r="AIK147" s="221"/>
      <c r="AIL147" s="221"/>
      <c r="AIM147" s="221"/>
      <c r="AIN147" s="221"/>
      <c r="AIO147" s="221"/>
      <c r="AIP147" s="221"/>
      <c r="AIQ147" s="221"/>
      <c r="AIR147" s="221"/>
      <c r="AIS147" s="221"/>
      <c r="AIT147" s="221"/>
      <c r="AIU147" s="221"/>
      <c r="AIV147" s="221"/>
      <c r="AIW147" s="221"/>
      <c r="AIX147" s="221"/>
      <c r="AIY147" s="221"/>
      <c r="AIZ147" s="221"/>
      <c r="AJA147" s="221"/>
      <c r="AJB147" s="221"/>
      <c r="AJC147" s="221"/>
      <c r="AJD147" s="221"/>
      <c r="AJE147" s="221"/>
      <c r="AJF147" s="221"/>
      <c r="AJG147" s="221"/>
      <c r="AJH147" s="221"/>
      <c r="AJI147" s="221"/>
      <c r="AJJ147" s="221"/>
      <c r="AJK147" s="221"/>
      <c r="AJL147" s="221"/>
      <c r="AJM147" s="221"/>
      <c r="AJN147" s="221"/>
      <c r="AJO147" s="221"/>
      <c r="AJP147" s="221"/>
      <c r="AJQ147" s="221"/>
      <c r="AJR147" s="221"/>
      <c r="AJS147" s="221"/>
      <c r="AJT147" s="221"/>
      <c r="AJU147" s="221"/>
      <c r="AJV147" s="221"/>
      <c r="AJW147" s="221"/>
      <c r="AJX147" s="221"/>
      <c r="AJY147" s="221"/>
      <c r="AJZ147" s="221"/>
      <c r="AKA147" s="221"/>
      <c r="AKB147" s="221"/>
      <c r="AKC147" s="221"/>
      <c r="AKD147" s="221"/>
      <c r="AKE147" s="221"/>
      <c r="AKF147" s="221"/>
      <c r="AKG147" s="221"/>
      <c r="AKH147" s="221"/>
      <c r="AKI147" s="221"/>
      <c r="AKJ147" s="221"/>
      <c r="AKK147" s="221"/>
      <c r="AKL147" s="221"/>
      <c r="AKM147" s="221"/>
      <c r="AKN147" s="221"/>
      <c r="AKO147" s="221"/>
      <c r="AKP147" s="221"/>
      <c r="AKQ147" s="221"/>
      <c r="AKR147" s="221"/>
      <c r="AKS147" s="221"/>
      <c r="AKT147" s="221"/>
      <c r="AKU147" s="221"/>
      <c r="AKV147" s="221"/>
      <c r="AKW147" s="221"/>
      <c r="AKX147" s="221"/>
      <c r="AKY147" s="221"/>
      <c r="AKZ147" s="221"/>
      <c r="ALA147" s="221"/>
      <c r="ALB147" s="221"/>
      <c r="ALC147" s="221"/>
      <c r="ALD147" s="221"/>
      <c r="ALE147" s="221"/>
      <c r="ALF147" s="221"/>
      <c r="ALG147" s="221"/>
      <c r="ALH147" s="221"/>
      <c r="ALI147" s="221"/>
      <c r="ALJ147" s="221"/>
      <c r="ALK147" s="221"/>
      <c r="ALL147" s="221"/>
      <c r="ALM147" s="221"/>
      <c r="ALN147" s="221"/>
      <c r="ALO147" s="221"/>
      <c r="ALP147" s="221"/>
      <c r="ALQ147" s="221"/>
      <c r="ALR147" s="221"/>
      <c r="ALS147" s="221"/>
      <c r="ALT147" s="221"/>
      <c r="ALU147" s="221"/>
      <c r="ALV147" s="221"/>
      <c r="ALW147" s="221"/>
      <c r="ALX147" s="221"/>
      <c r="ALY147" s="221"/>
      <c r="ALZ147" s="221"/>
      <c r="AMA147" s="221"/>
      <c r="AMB147" s="221"/>
      <c r="AMC147" s="221"/>
      <c r="AMD147" s="221"/>
      <c r="AME147" s="221"/>
      <c r="AMF147" s="221"/>
      <c r="AMG147" s="221"/>
      <c r="AMH147" s="221"/>
      <c r="AMI147" s="221"/>
      <c r="AMJ147" s="221"/>
      <c r="AMK147" s="221"/>
    </row>
    <row r="148" spans="1:1025" s="225" customFormat="1" x14ac:dyDescent="0.25">
      <c r="A148" s="221" t="s">
        <v>180</v>
      </c>
      <c r="B148" s="221" t="s">
        <v>236</v>
      </c>
      <c r="C148" s="227" t="str">
        <f>'common foods'!D106</f>
        <v>05091</v>
      </c>
      <c r="D148" s="232">
        <v>488</v>
      </c>
      <c r="E148" s="232">
        <v>1</v>
      </c>
      <c r="F148" s="232">
        <v>0.5</v>
      </c>
      <c r="G148" s="232">
        <v>0.4</v>
      </c>
      <c r="H148" s="232">
        <v>0.1</v>
      </c>
      <c r="I148" s="232">
        <v>0</v>
      </c>
      <c r="J148" s="232">
        <v>26.2</v>
      </c>
      <c r="K148" s="232">
        <v>260</v>
      </c>
      <c r="L148" s="221" t="s">
        <v>436</v>
      </c>
      <c r="M148" s="221" t="s">
        <v>442</v>
      </c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  <c r="BO148" s="221"/>
      <c r="BP148" s="221"/>
      <c r="BQ148" s="221"/>
      <c r="BR148" s="221"/>
      <c r="BS148" s="221"/>
      <c r="BT148" s="221"/>
      <c r="BU148" s="221"/>
      <c r="BV148" s="221"/>
      <c r="BW148" s="221"/>
      <c r="BX148" s="221"/>
      <c r="BY148" s="221"/>
      <c r="BZ148" s="221"/>
      <c r="CA148" s="221"/>
      <c r="CB148" s="221"/>
      <c r="CC148" s="221"/>
      <c r="CD148" s="221"/>
      <c r="CE148" s="221"/>
      <c r="CF148" s="221"/>
      <c r="CG148" s="221"/>
      <c r="CH148" s="221"/>
      <c r="CI148" s="221"/>
      <c r="CJ148" s="221"/>
      <c r="CK148" s="221"/>
      <c r="CL148" s="221"/>
      <c r="CM148" s="221"/>
      <c r="CN148" s="221"/>
      <c r="CO148" s="221"/>
      <c r="CP148" s="221"/>
      <c r="CQ148" s="221"/>
      <c r="CR148" s="221"/>
      <c r="CS148" s="221"/>
      <c r="CT148" s="221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221"/>
      <c r="DE148" s="221"/>
      <c r="DF148" s="221"/>
      <c r="DG148" s="221"/>
      <c r="DH148" s="221"/>
      <c r="DI148" s="221"/>
      <c r="DJ148" s="221"/>
      <c r="DK148" s="221"/>
      <c r="DL148" s="221"/>
      <c r="DM148" s="221"/>
      <c r="DN148" s="221"/>
      <c r="DO148" s="221"/>
      <c r="DP148" s="221"/>
      <c r="DQ148" s="221"/>
      <c r="DR148" s="221"/>
      <c r="DS148" s="221"/>
      <c r="DT148" s="221"/>
      <c r="DU148" s="221"/>
      <c r="DV148" s="221"/>
      <c r="DW148" s="221"/>
      <c r="DX148" s="221"/>
      <c r="DY148" s="221"/>
      <c r="DZ148" s="221"/>
      <c r="EA148" s="221"/>
      <c r="EB148" s="221"/>
      <c r="EC148" s="221"/>
      <c r="ED148" s="221"/>
      <c r="EE148" s="221"/>
      <c r="EF148" s="221"/>
      <c r="EG148" s="221"/>
      <c r="EH148" s="221"/>
      <c r="EI148" s="221"/>
      <c r="EJ148" s="221"/>
      <c r="EK148" s="221"/>
      <c r="EL148" s="221"/>
      <c r="EM148" s="221"/>
      <c r="EN148" s="221"/>
      <c r="EO148" s="221"/>
      <c r="EP148" s="221"/>
      <c r="EQ148" s="221"/>
      <c r="ER148" s="221"/>
      <c r="ES148" s="221"/>
      <c r="ET148" s="221"/>
      <c r="EU148" s="221"/>
      <c r="EV148" s="221"/>
      <c r="EW148" s="221"/>
      <c r="EX148" s="221"/>
      <c r="EY148" s="221"/>
      <c r="EZ148" s="221"/>
      <c r="FA148" s="221"/>
      <c r="FB148" s="221"/>
      <c r="FC148" s="221"/>
      <c r="FD148" s="221"/>
      <c r="FE148" s="221"/>
      <c r="FF148" s="221"/>
      <c r="FG148" s="221"/>
      <c r="FH148" s="221"/>
      <c r="FI148" s="221"/>
      <c r="FJ148" s="221"/>
      <c r="FK148" s="221"/>
      <c r="FL148" s="221"/>
      <c r="FM148" s="221"/>
      <c r="FN148" s="221"/>
      <c r="FO148" s="221"/>
      <c r="FP148" s="221"/>
      <c r="FQ148" s="221"/>
      <c r="FR148" s="221"/>
      <c r="FS148" s="221"/>
      <c r="FT148" s="221"/>
      <c r="FU148" s="221"/>
      <c r="FV148" s="221"/>
      <c r="FW148" s="221"/>
      <c r="FX148" s="221"/>
      <c r="FY148" s="221"/>
      <c r="FZ148" s="221"/>
      <c r="GA148" s="221"/>
      <c r="GB148" s="221"/>
      <c r="GC148" s="221"/>
      <c r="GD148" s="221"/>
      <c r="GE148" s="221"/>
      <c r="GF148" s="221"/>
      <c r="GG148" s="221"/>
      <c r="GH148" s="221"/>
      <c r="GI148" s="221"/>
      <c r="GJ148" s="221"/>
      <c r="GK148" s="221"/>
      <c r="GL148" s="221"/>
      <c r="GM148" s="221"/>
      <c r="GN148" s="221"/>
      <c r="GO148" s="221"/>
      <c r="GP148" s="221"/>
      <c r="GQ148" s="221"/>
      <c r="GR148" s="221"/>
      <c r="GS148" s="221"/>
      <c r="GT148" s="221"/>
      <c r="GU148" s="221"/>
      <c r="GV148" s="221"/>
      <c r="GW148" s="221"/>
      <c r="GX148" s="221"/>
      <c r="GY148" s="221"/>
      <c r="GZ148" s="221"/>
      <c r="HA148" s="221"/>
      <c r="HB148" s="221"/>
      <c r="HC148" s="221"/>
      <c r="HD148" s="221"/>
      <c r="HE148" s="221"/>
      <c r="HF148" s="221"/>
      <c r="HG148" s="221"/>
      <c r="HH148" s="221"/>
      <c r="HI148" s="221"/>
      <c r="HJ148" s="221"/>
      <c r="HK148" s="221"/>
      <c r="HL148" s="221"/>
      <c r="HM148" s="221"/>
      <c r="HN148" s="221"/>
      <c r="HO148" s="221"/>
      <c r="HP148" s="221"/>
      <c r="HQ148" s="221"/>
      <c r="HR148" s="221"/>
      <c r="HS148" s="221"/>
      <c r="HT148" s="221"/>
      <c r="HU148" s="221"/>
      <c r="HV148" s="221"/>
      <c r="HW148" s="221"/>
      <c r="HX148" s="221"/>
      <c r="HY148" s="221"/>
      <c r="HZ148" s="221"/>
      <c r="IA148" s="221"/>
      <c r="IB148" s="221"/>
      <c r="IC148" s="221"/>
      <c r="ID148" s="221"/>
      <c r="IE148" s="221"/>
      <c r="IF148" s="221"/>
      <c r="IG148" s="221"/>
      <c r="IH148" s="221"/>
      <c r="II148" s="221"/>
      <c r="IJ148" s="221"/>
      <c r="IK148" s="221"/>
      <c r="IL148" s="221"/>
      <c r="IM148" s="221"/>
      <c r="IN148" s="221"/>
      <c r="IO148" s="221"/>
      <c r="IP148" s="221"/>
      <c r="IQ148" s="221"/>
      <c r="IR148" s="221"/>
      <c r="IS148" s="221"/>
      <c r="IT148" s="221"/>
      <c r="IU148" s="221"/>
      <c r="IV148" s="221"/>
      <c r="IW148" s="221"/>
      <c r="IX148" s="221"/>
      <c r="IY148" s="221"/>
      <c r="IZ148" s="221"/>
      <c r="JA148" s="221"/>
      <c r="JB148" s="221"/>
      <c r="JC148" s="221"/>
      <c r="JD148" s="221"/>
      <c r="JE148" s="221"/>
      <c r="JF148" s="221"/>
      <c r="JG148" s="221"/>
      <c r="JH148" s="221"/>
      <c r="JI148" s="221"/>
      <c r="JJ148" s="221"/>
      <c r="JK148" s="221"/>
      <c r="JL148" s="221"/>
      <c r="JM148" s="221"/>
      <c r="JN148" s="221"/>
      <c r="JO148" s="221"/>
      <c r="JP148" s="221"/>
      <c r="JQ148" s="221"/>
      <c r="JR148" s="221"/>
      <c r="JS148" s="221"/>
      <c r="JT148" s="221"/>
      <c r="JU148" s="221"/>
      <c r="JV148" s="221"/>
      <c r="JW148" s="221"/>
      <c r="JX148" s="221"/>
      <c r="JY148" s="221"/>
      <c r="JZ148" s="221"/>
      <c r="KA148" s="221"/>
      <c r="KB148" s="221"/>
      <c r="KC148" s="221"/>
      <c r="KD148" s="221"/>
      <c r="KE148" s="221"/>
      <c r="KF148" s="221"/>
      <c r="KG148" s="221"/>
      <c r="KH148" s="221"/>
      <c r="KI148" s="221"/>
      <c r="KJ148" s="221"/>
      <c r="KK148" s="221"/>
      <c r="KL148" s="221"/>
      <c r="KM148" s="221"/>
      <c r="KN148" s="221"/>
      <c r="KO148" s="221"/>
      <c r="KP148" s="221"/>
      <c r="KQ148" s="221"/>
      <c r="KR148" s="221"/>
      <c r="KS148" s="221"/>
      <c r="KT148" s="221"/>
      <c r="KU148" s="221"/>
      <c r="KV148" s="221"/>
      <c r="KW148" s="221"/>
      <c r="KX148" s="221"/>
      <c r="KY148" s="221"/>
      <c r="KZ148" s="221"/>
      <c r="LA148" s="221"/>
      <c r="LB148" s="221"/>
      <c r="LC148" s="221"/>
      <c r="LD148" s="221"/>
      <c r="LE148" s="221"/>
      <c r="LF148" s="221"/>
      <c r="LG148" s="221"/>
      <c r="LH148" s="221"/>
      <c r="LI148" s="221"/>
      <c r="LJ148" s="221"/>
      <c r="LK148" s="221"/>
      <c r="LL148" s="221"/>
      <c r="LM148" s="221"/>
      <c r="LN148" s="221"/>
      <c r="LO148" s="221"/>
      <c r="LP148" s="221"/>
      <c r="LQ148" s="221"/>
      <c r="LR148" s="221"/>
      <c r="LS148" s="221"/>
      <c r="LT148" s="221"/>
      <c r="LU148" s="221"/>
      <c r="LV148" s="221"/>
      <c r="LW148" s="221"/>
      <c r="LX148" s="221"/>
      <c r="LY148" s="221"/>
      <c r="LZ148" s="221"/>
      <c r="MA148" s="221"/>
      <c r="MB148" s="221"/>
      <c r="MC148" s="221"/>
      <c r="MD148" s="221"/>
      <c r="ME148" s="221"/>
      <c r="MF148" s="221"/>
      <c r="MG148" s="221"/>
      <c r="MH148" s="221"/>
      <c r="MI148" s="221"/>
      <c r="MJ148" s="221"/>
      <c r="MK148" s="221"/>
      <c r="ML148" s="221"/>
      <c r="MM148" s="221"/>
      <c r="MN148" s="221"/>
      <c r="MO148" s="221"/>
      <c r="MP148" s="221"/>
      <c r="MQ148" s="221"/>
      <c r="MR148" s="221"/>
      <c r="MS148" s="221"/>
      <c r="MT148" s="221"/>
      <c r="MU148" s="221"/>
      <c r="MV148" s="221"/>
      <c r="MW148" s="221"/>
      <c r="MX148" s="221"/>
      <c r="MY148" s="221"/>
      <c r="MZ148" s="221"/>
      <c r="NA148" s="221"/>
      <c r="NB148" s="221"/>
      <c r="NC148" s="221"/>
      <c r="ND148" s="221"/>
      <c r="NE148" s="221"/>
      <c r="NF148" s="221"/>
      <c r="NG148" s="221"/>
      <c r="NH148" s="221"/>
      <c r="NI148" s="221"/>
      <c r="NJ148" s="221"/>
      <c r="NK148" s="221"/>
      <c r="NL148" s="221"/>
      <c r="NM148" s="221"/>
      <c r="NN148" s="221"/>
      <c r="NO148" s="221"/>
      <c r="NP148" s="221"/>
      <c r="NQ148" s="221"/>
      <c r="NR148" s="221"/>
      <c r="NS148" s="221"/>
      <c r="NT148" s="221"/>
      <c r="NU148" s="221"/>
      <c r="NV148" s="221"/>
      <c r="NW148" s="221"/>
      <c r="NX148" s="221"/>
      <c r="NY148" s="221"/>
      <c r="NZ148" s="221"/>
      <c r="OA148" s="221"/>
      <c r="OB148" s="221"/>
      <c r="OC148" s="221"/>
      <c r="OD148" s="221"/>
      <c r="OE148" s="221"/>
      <c r="OF148" s="221"/>
      <c r="OG148" s="221"/>
      <c r="OH148" s="221"/>
      <c r="OI148" s="221"/>
      <c r="OJ148" s="221"/>
      <c r="OK148" s="221"/>
      <c r="OL148" s="221"/>
      <c r="OM148" s="221"/>
      <c r="ON148" s="221"/>
      <c r="OO148" s="221"/>
      <c r="OP148" s="221"/>
      <c r="OQ148" s="221"/>
      <c r="OR148" s="221"/>
      <c r="OS148" s="221"/>
      <c r="OT148" s="221"/>
      <c r="OU148" s="221"/>
      <c r="OV148" s="221"/>
      <c r="OW148" s="221"/>
      <c r="OX148" s="221"/>
      <c r="OY148" s="221"/>
      <c r="OZ148" s="221"/>
      <c r="PA148" s="221"/>
      <c r="PB148" s="221"/>
      <c r="PC148" s="221"/>
      <c r="PD148" s="221"/>
      <c r="PE148" s="221"/>
      <c r="PF148" s="221"/>
      <c r="PG148" s="221"/>
      <c r="PH148" s="221"/>
      <c r="PI148" s="221"/>
      <c r="PJ148" s="221"/>
      <c r="PK148" s="221"/>
      <c r="PL148" s="221"/>
      <c r="PM148" s="221"/>
      <c r="PN148" s="221"/>
      <c r="PO148" s="221"/>
      <c r="PP148" s="221"/>
      <c r="PQ148" s="221"/>
      <c r="PR148" s="221"/>
      <c r="PS148" s="221"/>
      <c r="PT148" s="221"/>
      <c r="PU148" s="221"/>
      <c r="PV148" s="221"/>
      <c r="PW148" s="221"/>
      <c r="PX148" s="221"/>
      <c r="PY148" s="221"/>
      <c r="PZ148" s="221"/>
      <c r="QA148" s="221"/>
      <c r="QB148" s="221"/>
      <c r="QC148" s="221"/>
      <c r="QD148" s="221"/>
      <c r="QE148" s="221"/>
      <c r="QF148" s="221"/>
      <c r="QG148" s="221"/>
      <c r="QH148" s="221"/>
      <c r="QI148" s="221"/>
      <c r="QJ148" s="221"/>
      <c r="QK148" s="221"/>
      <c r="QL148" s="221"/>
      <c r="QM148" s="221"/>
      <c r="QN148" s="221"/>
      <c r="QO148" s="221"/>
      <c r="QP148" s="221"/>
      <c r="QQ148" s="221"/>
      <c r="QR148" s="221"/>
      <c r="QS148" s="221"/>
      <c r="QT148" s="221"/>
      <c r="QU148" s="221"/>
      <c r="QV148" s="221"/>
      <c r="QW148" s="221"/>
      <c r="QX148" s="221"/>
      <c r="QY148" s="221"/>
      <c r="QZ148" s="221"/>
      <c r="RA148" s="221"/>
      <c r="RB148" s="221"/>
      <c r="RC148" s="221"/>
      <c r="RD148" s="221"/>
      <c r="RE148" s="221"/>
      <c r="RF148" s="221"/>
      <c r="RG148" s="221"/>
      <c r="RH148" s="221"/>
      <c r="RI148" s="221"/>
      <c r="RJ148" s="221"/>
      <c r="RK148" s="221"/>
      <c r="RL148" s="221"/>
      <c r="RM148" s="221"/>
      <c r="RN148" s="221"/>
      <c r="RO148" s="221"/>
      <c r="RP148" s="221"/>
      <c r="RQ148" s="221"/>
      <c r="RR148" s="221"/>
      <c r="RS148" s="221"/>
      <c r="RT148" s="221"/>
      <c r="RU148" s="221"/>
      <c r="RV148" s="221"/>
      <c r="RW148" s="221"/>
      <c r="RX148" s="221"/>
      <c r="RY148" s="221"/>
      <c r="RZ148" s="221"/>
      <c r="SA148" s="221"/>
      <c r="SB148" s="221"/>
      <c r="SC148" s="221"/>
      <c r="SD148" s="221"/>
      <c r="SE148" s="221"/>
      <c r="SF148" s="221"/>
      <c r="SG148" s="221"/>
      <c r="SH148" s="221"/>
      <c r="SI148" s="221"/>
      <c r="SJ148" s="221"/>
      <c r="SK148" s="221"/>
      <c r="SL148" s="221"/>
      <c r="SM148" s="221"/>
      <c r="SN148" s="221"/>
      <c r="SO148" s="221"/>
      <c r="SP148" s="221"/>
      <c r="SQ148" s="221"/>
      <c r="SR148" s="221"/>
      <c r="SS148" s="221"/>
      <c r="ST148" s="221"/>
      <c r="SU148" s="221"/>
      <c r="SV148" s="221"/>
      <c r="SW148" s="221"/>
      <c r="SX148" s="221"/>
      <c r="SY148" s="221"/>
      <c r="SZ148" s="221"/>
      <c r="TA148" s="221"/>
      <c r="TB148" s="221"/>
      <c r="TC148" s="221"/>
      <c r="TD148" s="221"/>
      <c r="TE148" s="221"/>
      <c r="TF148" s="221"/>
      <c r="TG148" s="221"/>
      <c r="TH148" s="221"/>
      <c r="TI148" s="221"/>
      <c r="TJ148" s="221"/>
      <c r="TK148" s="221"/>
      <c r="TL148" s="221"/>
      <c r="TM148" s="221"/>
      <c r="TN148" s="221"/>
      <c r="TO148" s="221"/>
      <c r="TP148" s="221"/>
      <c r="TQ148" s="221"/>
      <c r="TR148" s="221"/>
      <c r="TS148" s="221"/>
      <c r="TT148" s="221"/>
      <c r="TU148" s="221"/>
      <c r="TV148" s="221"/>
      <c r="TW148" s="221"/>
      <c r="TX148" s="221"/>
      <c r="TY148" s="221"/>
      <c r="TZ148" s="221"/>
      <c r="UA148" s="221"/>
      <c r="UB148" s="221"/>
      <c r="UC148" s="221"/>
      <c r="UD148" s="221"/>
      <c r="UE148" s="221"/>
      <c r="UF148" s="221"/>
      <c r="UG148" s="221"/>
      <c r="UH148" s="221"/>
      <c r="UI148" s="221"/>
      <c r="UJ148" s="221"/>
      <c r="UK148" s="221"/>
      <c r="UL148" s="221"/>
      <c r="UM148" s="221"/>
      <c r="UN148" s="221"/>
      <c r="UO148" s="221"/>
      <c r="UP148" s="221"/>
      <c r="UQ148" s="221"/>
      <c r="UR148" s="221"/>
      <c r="US148" s="221"/>
      <c r="UT148" s="221"/>
      <c r="UU148" s="221"/>
      <c r="UV148" s="221"/>
      <c r="UW148" s="221"/>
      <c r="UX148" s="221"/>
      <c r="UY148" s="221"/>
      <c r="UZ148" s="221"/>
      <c r="VA148" s="221"/>
      <c r="VB148" s="221"/>
      <c r="VC148" s="221"/>
      <c r="VD148" s="221"/>
      <c r="VE148" s="221"/>
      <c r="VF148" s="221"/>
      <c r="VG148" s="221"/>
      <c r="VH148" s="221"/>
      <c r="VI148" s="221"/>
      <c r="VJ148" s="221"/>
      <c r="VK148" s="221"/>
      <c r="VL148" s="221"/>
      <c r="VM148" s="221"/>
      <c r="VN148" s="221"/>
      <c r="VO148" s="221"/>
      <c r="VP148" s="221"/>
      <c r="VQ148" s="221"/>
      <c r="VR148" s="221"/>
      <c r="VS148" s="221"/>
      <c r="VT148" s="221"/>
      <c r="VU148" s="221"/>
      <c r="VV148" s="221"/>
      <c r="VW148" s="221"/>
      <c r="VX148" s="221"/>
      <c r="VY148" s="221"/>
      <c r="VZ148" s="221"/>
      <c r="WA148" s="221"/>
      <c r="WB148" s="221"/>
      <c r="WC148" s="221"/>
      <c r="WD148" s="221"/>
      <c r="WE148" s="221"/>
      <c r="WF148" s="221"/>
      <c r="WG148" s="221"/>
      <c r="WH148" s="221"/>
      <c r="WI148" s="221"/>
      <c r="WJ148" s="221"/>
      <c r="WK148" s="221"/>
      <c r="WL148" s="221"/>
      <c r="WM148" s="221"/>
      <c r="WN148" s="221"/>
      <c r="WO148" s="221"/>
      <c r="WP148" s="221"/>
      <c r="WQ148" s="221"/>
      <c r="WR148" s="221"/>
      <c r="WS148" s="221"/>
      <c r="WT148" s="221"/>
      <c r="WU148" s="221"/>
      <c r="WV148" s="221"/>
      <c r="WW148" s="221"/>
      <c r="WX148" s="221"/>
      <c r="WY148" s="221"/>
      <c r="WZ148" s="221"/>
      <c r="XA148" s="221"/>
      <c r="XB148" s="221"/>
      <c r="XC148" s="221"/>
      <c r="XD148" s="221"/>
      <c r="XE148" s="221"/>
      <c r="XF148" s="221"/>
      <c r="XG148" s="221"/>
      <c r="XH148" s="221"/>
      <c r="XI148" s="221"/>
      <c r="XJ148" s="221"/>
      <c r="XK148" s="221"/>
      <c r="XL148" s="221"/>
      <c r="XM148" s="221"/>
      <c r="XN148" s="221"/>
      <c r="XO148" s="221"/>
      <c r="XP148" s="221"/>
      <c r="XQ148" s="221"/>
      <c r="XR148" s="221"/>
      <c r="XS148" s="221"/>
      <c r="XT148" s="221"/>
      <c r="XU148" s="221"/>
      <c r="XV148" s="221"/>
      <c r="XW148" s="221"/>
      <c r="XX148" s="221"/>
      <c r="XY148" s="221"/>
      <c r="XZ148" s="221"/>
      <c r="YA148" s="221"/>
      <c r="YB148" s="221"/>
      <c r="YC148" s="221"/>
      <c r="YD148" s="221"/>
      <c r="YE148" s="221"/>
      <c r="YF148" s="221"/>
      <c r="YG148" s="221"/>
      <c r="YH148" s="221"/>
      <c r="YI148" s="221"/>
      <c r="YJ148" s="221"/>
      <c r="YK148" s="221"/>
      <c r="YL148" s="221"/>
      <c r="YM148" s="221"/>
      <c r="YN148" s="221"/>
      <c r="YO148" s="221"/>
      <c r="YP148" s="221"/>
      <c r="YQ148" s="221"/>
      <c r="YR148" s="221"/>
      <c r="YS148" s="221"/>
      <c r="YT148" s="221"/>
      <c r="YU148" s="221"/>
      <c r="YV148" s="221"/>
      <c r="YW148" s="221"/>
      <c r="YX148" s="221"/>
      <c r="YY148" s="221"/>
      <c r="YZ148" s="221"/>
      <c r="ZA148" s="221"/>
      <c r="ZB148" s="221"/>
      <c r="ZC148" s="221"/>
      <c r="ZD148" s="221"/>
      <c r="ZE148" s="221"/>
      <c r="ZF148" s="221"/>
      <c r="ZG148" s="221"/>
      <c r="ZH148" s="221"/>
      <c r="ZI148" s="221"/>
      <c r="ZJ148" s="221"/>
      <c r="ZK148" s="221"/>
      <c r="ZL148" s="221"/>
      <c r="ZM148" s="221"/>
      <c r="ZN148" s="221"/>
      <c r="ZO148" s="221"/>
      <c r="ZP148" s="221"/>
      <c r="ZQ148" s="221"/>
      <c r="ZR148" s="221"/>
      <c r="ZS148" s="221"/>
      <c r="ZT148" s="221"/>
      <c r="ZU148" s="221"/>
      <c r="ZV148" s="221"/>
      <c r="ZW148" s="221"/>
      <c r="ZX148" s="221"/>
      <c r="ZY148" s="221"/>
      <c r="ZZ148" s="221"/>
      <c r="AAA148" s="221"/>
      <c r="AAB148" s="221"/>
      <c r="AAC148" s="221"/>
      <c r="AAD148" s="221"/>
      <c r="AAE148" s="221"/>
      <c r="AAF148" s="221"/>
      <c r="AAG148" s="221"/>
      <c r="AAH148" s="221"/>
      <c r="AAI148" s="221"/>
      <c r="AAJ148" s="221"/>
      <c r="AAK148" s="221"/>
      <c r="AAL148" s="221"/>
      <c r="AAM148" s="221"/>
      <c r="AAN148" s="221"/>
      <c r="AAO148" s="221"/>
      <c r="AAP148" s="221"/>
      <c r="AAQ148" s="221"/>
      <c r="AAR148" s="221"/>
      <c r="AAS148" s="221"/>
      <c r="AAT148" s="221"/>
      <c r="AAU148" s="221"/>
      <c r="AAV148" s="221"/>
      <c r="AAW148" s="221"/>
      <c r="AAX148" s="221"/>
      <c r="AAY148" s="221"/>
      <c r="AAZ148" s="221"/>
      <c r="ABA148" s="221"/>
      <c r="ABB148" s="221"/>
      <c r="ABC148" s="221"/>
      <c r="ABD148" s="221"/>
      <c r="ABE148" s="221"/>
      <c r="ABF148" s="221"/>
      <c r="ABG148" s="221"/>
      <c r="ABH148" s="221"/>
      <c r="ABI148" s="221"/>
      <c r="ABJ148" s="221"/>
      <c r="ABK148" s="221"/>
      <c r="ABL148" s="221"/>
      <c r="ABM148" s="221"/>
      <c r="ABN148" s="221"/>
      <c r="ABO148" s="221"/>
      <c r="ABP148" s="221"/>
      <c r="ABQ148" s="221"/>
      <c r="ABR148" s="221"/>
      <c r="ABS148" s="221"/>
      <c r="ABT148" s="221"/>
      <c r="ABU148" s="221"/>
      <c r="ABV148" s="221"/>
      <c r="ABW148" s="221"/>
      <c r="ABX148" s="221"/>
      <c r="ABY148" s="221"/>
      <c r="ABZ148" s="221"/>
      <c r="ACA148" s="221"/>
      <c r="ACB148" s="221"/>
      <c r="ACC148" s="221"/>
      <c r="ACD148" s="221"/>
      <c r="ACE148" s="221"/>
      <c r="ACF148" s="221"/>
      <c r="ACG148" s="221"/>
      <c r="ACH148" s="221"/>
      <c r="ACI148" s="221"/>
      <c r="ACJ148" s="221"/>
      <c r="ACK148" s="221"/>
      <c r="ACL148" s="221"/>
      <c r="ACM148" s="221"/>
      <c r="ACN148" s="221"/>
      <c r="ACO148" s="221"/>
      <c r="ACP148" s="221"/>
      <c r="ACQ148" s="221"/>
      <c r="ACR148" s="221"/>
      <c r="ACS148" s="221"/>
      <c r="ACT148" s="221"/>
      <c r="ACU148" s="221"/>
      <c r="ACV148" s="221"/>
      <c r="ACW148" s="221"/>
      <c r="ACX148" s="221"/>
      <c r="ACY148" s="221"/>
      <c r="ACZ148" s="221"/>
      <c r="ADA148" s="221"/>
      <c r="ADB148" s="221"/>
      <c r="ADC148" s="221"/>
      <c r="ADD148" s="221"/>
      <c r="ADE148" s="221"/>
      <c r="ADF148" s="221"/>
      <c r="ADG148" s="221"/>
      <c r="ADH148" s="221"/>
      <c r="ADI148" s="221"/>
      <c r="ADJ148" s="221"/>
      <c r="ADK148" s="221"/>
      <c r="ADL148" s="221"/>
      <c r="ADM148" s="221"/>
      <c r="ADN148" s="221"/>
      <c r="ADO148" s="221"/>
      <c r="ADP148" s="221"/>
      <c r="ADQ148" s="221"/>
      <c r="ADR148" s="221"/>
      <c r="ADS148" s="221"/>
      <c r="ADT148" s="221"/>
      <c r="ADU148" s="221"/>
      <c r="ADV148" s="221"/>
      <c r="ADW148" s="221"/>
      <c r="ADX148" s="221"/>
      <c r="ADY148" s="221"/>
      <c r="ADZ148" s="221"/>
      <c r="AEA148" s="221"/>
      <c r="AEB148" s="221"/>
      <c r="AEC148" s="221"/>
      <c r="AED148" s="221"/>
      <c r="AEE148" s="221"/>
      <c r="AEF148" s="221"/>
      <c r="AEG148" s="221"/>
      <c r="AEH148" s="221"/>
      <c r="AEI148" s="221"/>
      <c r="AEJ148" s="221"/>
      <c r="AEK148" s="221"/>
      <c r="AEL148" s="221"/>
      <c r="AEM148" s="221"/>
      <c r="AEN148" s="221"/>
      <c r="AEO148" s="221"/>
      <c r="AEP148" s="221"/>
      <c r="AEQ148" s="221"/>
      <c r="AER148" s="221"/>
      <c r="AES148" s="221"/>
      <c r="AET148" s="221"/>
      <c r="AEU148" s="221"/>
      <c r="AEV148" s="221"/>
      <c r="AEW148" s="221"/>
      <c r="AEX148" s="221"/>
      <c r="AEY148" s="221"/>
      <c r="AEZ148" s="221"/>
      <c r="AFA148" s="221"/>
      <c r="AFB148" s="221"/>
      <c r="AFC148" s="221"/>
      <c r="AFD148" s="221"/>
      <c r="AFE148" s="221"/>
      <c r="AFF148" s="221"/>
      <c r="AFG148" s="221"/>
      <c r="AFH148" s="221"/>
      <c r="AFI148" s="221"/>
      <c r="AFJ148" s="221"/>
      <c r="AFK148" s="221"/>
      <c r="AFL148" s="221"/>
      <c r="AFM148" s="221"/>
      <c r="AFN148" s="221"/>
      <c r="AFO148" s="221"/>
      <c r="AFP148" s="221"/>
      <c r="AFQ148" s="221"/>
      <c r="AFR148" s="221"/>
      <c r="AFS148" s="221"/>
      <c r="AFT148" s="221"/>
      <c r="AFU148" s="221"/>
      <c r="AFV148" s="221"/>
      <c r="AFW148" s="221"/>
      <c r="AFX148" s="221"/>
      <c r="AFY148" s="221"/>
      <c r="AFZ148" s="221"/>
      <c r="AGA148" s="221"/>
      <c r="AGB148" s="221"/>
      <c r="AGC148" s="221"/>
      <c r="AGD148" s="221"/>
      <c r="AGE148" s="221"/>
      <c r="AGF148" s="221"/>
      <c r="AGG148" s="221"/>
      <c r="AGH148" s="221"/>
      <c r="AGI148" s="221"/>
      <c r="AGJ148" s="221"/>
      <c r="AGK148" s="221"/>
      <c r="AGL148" s="221"/>
      <c r="AGM148" s="221"/>
      <c r="AGN148" s="221"/>
      <c r="AGO148" s="221"/>
      <c r="AGP148" s="221"/>
      <c r="AGQ148" s="221"/>
      <c r="AGR148" s="221"/>
      <c r="AGS148" s="221"/>
      <c r="AGT148" s="221"/>
      <c r="AGU148" s="221"/>
      <c r="AGV148" s="221"/>
      <c r="AGW148" s="221"/>
      <c r="AGX148" s="221"/>
      <c r="AGY148" s="221"/>
      <c r="AGZ148" s="221"/>
      <c r="AHA148" s="221"/>
      <c r="AHB148" s="221"/>
      <c r="AHC148" s="221"/>
      <c r="AHD148" s="221"/>
      <c r="AHE148" s="221"/>
      <c r="AHF148" s="221"/>
      <c r="AHG148" s="221"/>
      <c r="AHH148" s="221"/>
      <c r="AHI148" s="221"/>
      <c r="AHJ148" s="221"/>
      <c r="AHK148" s="221"/>
      <c r="AHL148" s="221"/>
      <c r="AHM148" s="221"/>
      <c r="AHN148" s="221"/>
      <c r="AHO148" s="221"/>
      <c r="AHP148" s="221"/>
      <c r="AHQ148" s="221"/>
      <c r="AHR148" s="221"/>
      <c r="AHS148" s="221"/>
      <c r="AHT148" s="221"/>
      <c r="AHU148" s="221"/>
      <c r="AHV148" s="221"/>
      <c r="AHW148" s="221"/>
      <c r="AHX148" s="221"/>
      <c r="AHY148" s="221"/>
      <c r="AHZ148" s="221"/>
      <c r="AIA148" s="221"/>
      <c r="AIB148" s="221"/>
      <c r="AIC148" s="221"/>
      <c r="AID148" s="221"/>
      <c r="AIE148" s="221"/>
      <c r="AIF148" s="221"/>
      <c r="AIG148" s="221"/>
      <c r="AIH148" s="221"/>
      <c r="AII148" s="221"/>
      <c r="AIJ148" s="221"/>
      <c r="AIK148" s="221"/>
      <c r="AIL148" s="221"/>
      <c r="AIM148" s="221"/>
      <c r="AIN148" s="221"/>
      <c r="AIO148" s="221"/>
      <c r="AIP148" s="221"/>
      <c r="AIQ148" s="221"/>
      <c r="AIR148" s="221"/>
      <c r="AIS148" s="221"/>
      <c r="AIT148" s="221"/>
      <c r="AIU148" s="221"/>
      <c r="AIV148" s="221"/>
      <c r="AIW148" s="221"/>
      <c r="AIX148" s="221"/>
      <c r="AIY148" s="221"/>
      <c r="AIZ148" s="221"/>
      <c r="AJA148" s="221"/>
      <c r="AJB148" s="221"/>
      <c r="AJC148" s="221"/>
      <c r="AJD148" s="221"/>
      <c r="AJE148" s="221"/>
      <c r="AJF148" s="221"/>
      <c r="AJG148" s="221"/>
      <c r="AJH148" s="221"/>
      <c r="AJI148" s="221"/>
      <c r="AJJ148" s="221"/>
      <c r="AJK148" s="221"/>
      <c r="AJL148" s="221"/>
      <c r="AJM148" s="221"/>
      <c r="AJN148" s="221"/>
      <c r="AJO148" s="221"/>
      <c r="AJP148" s="221"/>
      <c r="AJQ148" s="221"/>
      <c r="AJR148" s="221"/>
      <c r="AJS148" s="221"/>
      <c r="AJT148" s="221"/>
      <c r="AJU148" s="221"/>
      <c r="AJV148" s="221"/>
      <c r="AJW148" s="221"/>
      <c r="AJX148" s="221"/>
      <c r="AJY148" s="221"/>
      <c r="AJZ148" s="221"/>
      <c r="AKA148" s="221"/>
      <c r="AKB148" s="221"/>
      <c r="AKC148" s="221"/>
      <c r="AKD148" s="221"/>
      <c r="AKE148" s="221"/>
      <c r="AKF148" s="221"/>
      <c r="AKG148" s="221"/>
      <c r="AKH148" s="221"/>
      <c r="AKI148" s="221"/>
      <c r="AKJ148" s="221"/>
      <c r="AKK148" s="221"/>
      <c r="AKL148" s="221"/>
      <c r="AKM148" s="221"/>
      <c r="AKN148" s="221"/>
      <c r="AKO148" s="221"/>
      <c r="AKP148" s="221"/>
      <c r="AKQ148" s="221"/>
      <c r="AKR148" s="221"/>
      <c r="AKS148" s="221"/>
      <c r="AKT148" s="221"/>
      <c r="AKU148" s="221"/>
      <c r="AKV148" s="221"/>
      <c r="AKW148" s="221"/>
      <c r="AKX148" s="221"/>
      <c r="AKY148" s="221"/>
      <c r="AKZ148" s="221"/>
      <c r="ALA148" s="221"/>
      <c r="ALB148" s="221"/>
      <c r="ALC148" s="221"/>
      <c r="ALD148" s="221"/>
      <c r="ALE148" s="221"/>
      <c r="ALF148" s="221"/>
      <c r="ALG148" s="221"/>
      <c r="ALH148" s="221"/>
      <c r="ALI148" s="221"/>
      <c r="ALJ148" s="221"/>
      <c r="ALK148" s="221"/>
      <c r="ALL148" s="221"/>
      <c r="ALM148" s="221"/>
      <c r="ALN148" s="221"/>
      <c r="ALO148" s="221"/>
      <c r="ALP148" s="221"/>
      <c r="ALQ148" s="221"/>
      <c r="ALR148" s="221"/>
      <c r="ALS148" s="221"/>
      <c r="ALT148" s="221"/>
      <c r="ALU148" s="221"/>
      <c r="ALV148" s="221"/>
      <c r="ALW148" s="221"/>
      <c r="ALX148" s="221"/>
      <c r="ALY148" s="221"/>
      <c r="ALZ148" s="221"/>
      <c r="AMA148" s="221"/>
      <c r="AMB148" s="221"/>
      <c r="AMC148" s="221"/>
      <c r="AMD148" s="221"/>
      <c r="AME148" s="221"/>
      <c r="AMF148" s="221"/>
      <c r="AMG148" s="221"/>
      <c r="AMH148" s="221"/>
      <c r="AMI148" s="221"/>
      <c r="AMJ148" s="221"/>
      <c r="AMK148" s="221"/>
    </row>
    <row r="149" spans="1:1025" s="225" customFormat="1" x14ac:dyDescent="0.25">
      <c r="A149" s="234" t="s">
        <v>106</v>
      </c>
      <c r="B149" s="234" t="s">
        <v>148</v>
      </c>
      <c r="C149" s="235" t="str">
        <f>'common foods'!$D$68</f>
        <v>03070</v>
      </c>
      <c r="D149" s="232">
        <v>522</v>
      </c>
      <c r="E149" s="232">
        <v>1.4</v>
      </c>
      <c r="F149" s="232">
        <v>0.3</v>
      </c>
      <c r="G149" s="232">
        <v>20.5</v>
      </c>
      <c r="H149" s="232">
        <v>1.5</v>
      </c>
      <c r="I149" s="232">
        <v>3.5</v>
      </c>
      <c r="J149" s="232">
        <v>5.5</v>
      </c>
      <c r="K149" s="232">
        <f>300/1000</f>
        <v>0.3</v>
      </c>
      <c r="L149" s="222" t="s">
        <v>433</v>
      </c>
      <c r="M149" s="222" t="s">
        <v>461</v>
      </c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221"/>
      <c r="Y149" s="221"/>
      <c r="Z149" s="221"/>
      <c r="AA149" s="221"/>
      <c r="AB149" s="221"/>
      <c r="AC149" s="221"/>
      <c r="AD149" s="221"/>
      <c r="AE149" s="221"/>
      <c r="AF149" s="221"/>
      <c r="AG149" s="221"/>
      <c r="AH149" s="221"/>
      <c r="AI149" s="221"/>
      <c r="AJ149" s="221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1"/>
      <c r="BD149" s="221"/>
      <c r="BE149" s="221"/>
      <c r="BF149" s="221"/>
      <c r="BG149" s="221"/>
      <c r="BH149" s="221"/>
      <c r="BI149" s="221"/>
      <c r="BJ149" s="221"/>
      <c r="BK149" s="221"/>
      <c r="BL149" s="221"/>
      <c r="BM149" s="221"/>
      <c r="BN149" s="221"/>
      <c r="BO149" s="221"/>
      <c r="BP149" s="221"/>
      <c r="BQ149" s="221"/>
      <c r="BR149" s="221"/>
      <c r="BS149" s="221"/>
      <c r="BT149" s="221"/>
      <c r="BU149" s="221"/>
      <c r="BV149" s="221"/>
      <c r="BW149" s="221"/>
      <c r="BX149" s="221"/>
      <c r="BY149" s="221"/>
      <c r="BZ149" s="221"/>
      <c r="CA149" s="221"/>
      <c r="CB149" s="221"/>
      <c r="CC149" s="221"/>
      <c r="CD149" s="221"/>
      <c r="CE149" s="221"/>
      <c r="CF149" s="221"/>
      <c r="CG149" s="221"/>
      <c r="CH149" s="221"/>
      <c r="CI149" s="221"/>
      <c r="CJ149" s="221"/>
      <c r="CK149" s="221"/>
      <c r="CL149" s="221"/>
      <c r="CM149" s="221"/>
      <c r="CN149" s="221"/>
      <c r="CO149" s="221"/>
      <c r="CP149" s="221"/>
      <c r="CQ149" s="221"/>
      <c r="CR149" s="221"/>
      <c r="CS149" s="221"/>
      <c r="CT149" s="221"/>
      <c r="CU149" s="221"/>
      <c r="CV149" s="221"/>
      <c r="CW149" s="221"/>
      <c r="CX149" s="221"/>
      <c r="CY149" s="221"/>
      <c r="CZ149" s="221"/>
      <c r="DA149" s="221"/>
      <c r="DB149" s="221"/>
      <c r="DC149" s="221"/>
      <c r="DD149" s="221"/>
      <c r="DE149" s="221"/>
      <c r="DF149" s="221"/>
      <c r="DG149" s="221"/>
      <c r="DH149" s="221"/>
      <c r="DI149" s="221"/>
      <c r="DJ149" s="221"/>
      <c r="DK149" s="221"/>
      <c r="DL149" s="221"/>
      <c r="DM149" s="221"/>
      <c r="DN149" s="221"/>
      <c r="DO149" s="221"/>
      <c r="DP149" s="221"/>
      <c r="DQ149" s="221"/>
      <c r="DR149" s="221"/>
      <c r="DS149" s="221"/>
      <c r="DT149" s="221"/>
      <c r="DU149" s="221"/>
      <c r="DV149" s="221"/>
      <c r="DW149" s="221"/>
      <c r="DX149" s="221"/>
      <c r="DY149" s="221"/>
      <c r="DZ149" s="221"/>
      <c r="EA149" s="221"/>
      <c r="EB149" s="221"/>
      <c r="EC149" s="221"/>
      <c r="ED149" s="221"/>
      <c r="EE149" s="221"/>
      <c r="EF149" s="221"/>
      <c r="EG149" s="221"/>
      <c r="EH149" s="221"/>
      <c r="EI149" s="221"/>
      <c r="EJ149" s="221"/>
      <c r="EK149" s="221"/>
      <c r="EL149" s="221"/>
      <c r="EM149" s="221"/>
      <c r="EN149" s="221"/>
      <c r="EO149" s="221"/>
      <c r="EP149" s="221"/>
      <c r="EQ149" s="221"/>
      <c r="ER149" s="221"/>
      <c r="ES149" s="221"/>
      <c r="ET149" s="221"/>
      <c r="EU149" s="221"/>
      <c r="EV149" s="221"/>
      <c r="EW149" s="221"/>
      <c r="EX149" s="221"/>
      <c r="EY149" s="221"/>
      <c r="EZ149" s="221"/>
      <c r="FA149" s="221"/>
      <c r="FB149" s="221"/>
      <c r="FC149" s="221"/>
      <c r="FD149" s="221"/>
      <c r="FE149" s="221"/>
      <c r="FF149" s="221"/>
      <c r="FG149" s="221"/>
      <c r="FH149" s="221"/>
      <c r="FI149" s="221"/>
      <c r="FJ149" s="221"/>
      <c r="FK149" s="221"/>
      <c r="FL149" s="221"/>
      <c r="FM149" s="221"/>
      <c r="FN149" s="221"/>
      <c r="FO149" s="221"/>
      <c r="FP149" s="221"/>
      <c r="FQ149" s="221"/>
      <c r="FR149" s="221"/>
      <c r="FS149" s="221"/>
      <c r="FT149" s="221"/>
      <c r="FU149" s="221"/>
      <c r="FV149" s="221"/>
      <c r="FW149" s="221"/>
      <c r="FX149" s="221"/>
      <c r="FY149" s="221"/>
      <c r="FZ149" s="221"/>
      <c r="GA149" s="221"/>
      <c r="GB149" s="221"/>
      <c r="GC149" s="221"/>
      <c r="GD149" s="221"/>
      <c r="GE149" s="221"/>
      <c r="GF149" s="221"/>
      <c r="GG149" s="221"/>
      <c r="GH149" s="221"/>
      <c r="GI149" s="221"/>
      <c r="GJ149" s="221"/>
      <c r="GK149" s="221"/>
      <c r="GL149" s="221"/>
      <c r="GM149" s="221"/>
      <c r="GN149" s="221"/>
      <c r="GO149" s="221"/>
      <c r="GP149" s="221"/>
      <c r="GQ149" s="221"/>
      <c r="GR149" s="221"/>
      <c r="GS149" s="221"/>
      <c r="GT149" s="221"/>
      <c r="GU149" s="221"/>
      <c r="GV149" s="221"/>
      <c r="GW149" s="221"/>
      <c r="GX149" s="221"/>
      <c r="GY149" s="221"/>
      <c r="GZ149" s="221"/>
      <c r="HA149" s="221"/>
      <c r="HB149" s="221"/>
      <c r="HC149" s="221"/>
      <c r="HD149" s="221"/>
      <c r="HE149" s="221"/>
      <c r="HF149" s="221"/>
      <c r="HG149" s="221"/>
      <c r="HH149" s="221"/>
      <c r="HI149" s="221"/>
      <c r="HJ149" s="221"/>
      <c r="HK149" s="221"/>
      <c r="HL149" s="221"/>
      <c r="HM149" s="221"/>
      <c r="HN149" s="221"/>
      <c r="HO149" s="221"/>
      <c r="HP149" s="221"/>
      <c r="HQ149" s="221"/>
      <c r="HR149" s="221"/>
      <c r="HS149" s="221"/>
      <c r="HT149" s="221"/>
      <c r="HU149" s="221"/>
      <c r="HV149" s="221"/>
      <c r="HW149" s="221"/>
      <c r="HX149" s="221"/>
      <c r="HY149" s="221"/>
      <c r="HZ149" s="221"/>
      <c r="IA149" s="221"/>
      <c r="IB149" s="221"/>
      <c r="IC149" s="221"/>
      <c r="ID149" s="221"/>
      <c r="IE149" s="221"/>
      <c r="IF149" s="221"/>
      <c r="IG149" s="221"/>
      <c r="IH149" s="221"/>
      <c r="II149" s="221"/>
      <c r="IJ149" s="221"/>
      <c r="IK149" s="221"/>
      <c r="IL149" s="221"/>
      <c r="IM149" s="221"/>
      <c r="IN149" s="221"/>
      <c r="IO149" s="221"/>
      <c r="IP149" s="221"/>
      <c r="IQ149" s="221"/>
      <c r="IR149" s="221"/>
      <c r="IS149" s="221"/>
      <c r="IT149" s="221"/>
      <c r="IU149" s="221"/>
      <c r="IV149" s="221"/>
      <c r="IW149" s="221"/>
      <c r="IX149" s="221"/>
      <c r="IY149" s="221"/>
      <c r="IZ149" s="221"/>
      <c r="JA149" s="221"/>
      <c r="JB149" s="221"/>
      <c r="JC149" s="221"/>
      <c r="JD149" s="221"/>
      <c r="JE149" s="221"/>
      <c r="JF149" s="221"/>
      <c r="JG149" s="221"/>
      <c r="JH149" s="221"/>
      <c r="JI149" s="221"/>
      <c r="JJ149" s="221"/>
      <c r="JK149" s="221"/>
      <c r="JL149" s="221"/>
      <c r="JM149" s="221"/>
      <c r="JN149" s="221"/>
      <c r="JO149" s="221"/>
      <c r="JP149" s="221"/>
      <c r="JQ149" s="221"/>
      <c r="JR149" s="221"/>
      <c r="JS149" s="221"/>
      <c r="JT149" s="221"/>
      <c r="JU149" s="221"/>
      <c r="JV149" s="221"/>
      <c r="JW149" s="221"/>
      <c r="JX149" s="221"/>
      <c r="JY149" s="221"/>
      <c r="JZ149" s="221"/>
      <c r="KA149" s="221"/>
      <c r="KB149" s="221"/>
      <c r="KC149" s="221"/>
      <c r="KD149" s="221"/>
      <c r="KE149" s="221"/>
      <c r="KF149" s="221"/>
      <c r="KG149" s="221"/>
      <c r="KH149" s="221"/>
      <c r="KI149" s="221"/>
      <c r="KJ149" s="221"/>
      <c r="KK149" s="221"/>
      <c r="KL149" s="221"/>
      <c r="KM149" s="221"/>
      <c r="KN149" s="221"/>
      <c r="KO149" s="221"/>
      <c r="KP149" s="221"/>
      <c r="KQ149" s="221"/>
      <c r="KR149" s="221"/>
      <c r="KS149" s="221"/>
      <c r="KT149" s="221"/>
      <c r="KU149" s="221"/>
      <c r="KV149" s="221"/>
      <c r="KW149" s="221"/>
      <c r="KX149" s="221"/>
      <c r="KY149" s="221"/>
      <c r="KZ149" s="221"/>
      <c r="LA149" s="221"/>
      <c r="LB149" s="221"/>
      <c r="LC149" s="221"/>
      <c r="LD149" s="221"/>
      <c r="LE149" s="221"/>
      <c r="LF149" s="221"/>
      <c r="LG149" s="221"/>
      <c r="LH149" s="221"/>
      <c r="LI149" s="221"/>
      <c r="LJ149" s="221"/>
      <c r="LK149" s="221"/>
      <c r="LL149" s="221"/>
      <c r="LM149" s="221"/>
      <c r="LN149" s="221"/>
      <c r="LO149" s="221"/>
      <c r="LP149" s="221"/>
      <c r="LQ149" s="221"/>
      <c r="LR149" s="221"/>
      <c r="LS149" s="221"/>
      <c r="LT149" s="221"/>
      <c r="LU149" s="221"/>
      <c r="LV149" s="221"/>
      <c r="LW149" s="221"/>
      <c r="LX149" s="221"/>
      <c r="LY149" s="221"/>
      <c r="LZ149" s="221"/>
      <c r="MA149" s="221"/>
      <c r="MB149" s="221"/>
      <c r="MC149" s="221"/>
      <c r="MD149" s="221"/>
      <c r="ME149" s="221"/>
      <c r="MF149" s="221"/>
      <c r="MG149" s="221"/>
      <c r="MH149" s="221"/>
      <c r="MI149" s="221"/>
      <c r="MJ149" s="221"/>
      <c r="MK149" s="221"/>
      <c r="ML149" s="221"/>
      <c r="MM149" s="221"/>
      <c r="MN149" s="221"/>
      <c r="MO149" s="221"/>
      <c r="MP149" s="221"/>
      <c r="MQ149" s="221"/>
      <c r="MR149" s="221"/>
      <c r="MS149" s="221"/>
      <c r="MT149" s="221"/>
      <c r="MU149" s="221"/>
      <c r="MV149" s="221"/>
      <c r="MW149" s="221"/>
      <c r="MX149" s="221"/>
      <c r="MY149" s="221"/>
      <c r="MZ149" s="221"/>
      <c r="NA149" s="221"/>
      <c r="NB149" s="221"/>
      <c r="NC149" s="221"/>
      <c r="ND149" s="221"/>
      <c r="NE149" s="221"/>
      <c r="NF149" s="221"/>
      <c r="NG149" s="221"/>
      <c r="NH149" s="221"/>
      <c r="NI149" s="221"/>
      <c r="NJ149" s="221"/>
      <c r="NK149" s="221"/>
      <c r="NL149" s="221"/>
      <c r="NM149" s="221"/>
      <c r="NN149" s="221"/>
      <c r="NO149" s="221"/>
      <c r="NP149" s="221"/>
      <c r="NQ149" s="221"/>
      <c r="NR149" s="221"/>
      <c r="NS149" s="221"/>
      <c r="NT149" s="221"/>
      <c r="NU149" s="221"/>
      <c r="NV149" s="221"/>
      <c r="NW149" s="221"/>
      <c r="NX149" s="221"/>
      <c r="NY149" s="221"/>
      <c r="NZ149" s="221"/>
      <c r="OA149" s="221"/>
      <c r="OB149" s="221"/>
      <c r="OC149" s="221"/>
      <c r="OD149" s="221"/>
      <c r="OE149" s="221"/>
      <c r="OF149" s="221"/>
      <c r="OG149" s="221"/>
      <c r="OH149" s="221"/>
      <c r="OI149" s="221"/>
      <c r="OJ149" s="221"/>
      <c r="OK149" s="221"/>
      <c r="OL149" s="221"/>
      <c r="OM149" s="221"/>
      <c r="ON149" s="221"/>
      <c r="OO149" s="221"/>
      <c r="OP149" s="221"/>
      <c r="OQ149" s="221"/>
      <c r="OR149" s="221"/>
      <c r="OS149" s="221"/>
      <c r="OT149" s="221"/>
      <c r="OU149" s="221"/>
      <c r="OV149" s="221"/>
      <c r="OW149" s="221"/>
      <c r="OX149" s="221"/>
      <c r="OY149" s="221"/>
      <c r="OZ149" s="221"/>
      <c r="PA149" s="221"/>
      <c r="PB149" s="221"/>
      <c r="PC149" s="221"/>
      <c r="PD149" s="221"/>
      <c r="PE149" s="221"/>
      <c r="PF149" s="221"/>
      <c r="PG149" s="221"/>
      <c r="PH149" s="221"/>
      <c r="PI149" s="221"/>
      <c r="PJ149" s="221"/>
      <c r="PK149" s="221"/>
      <c r="PL149" s="221"/>
      <c r="PM149" s="221"/>
      <c r="PN149" s="221"/>
      <c r="PO149" s="221"/>
      <c r="PP149" s="221"/>
      <c r="PQ149" s="221"/>
      <c r="PR149" s="221"/>
      <c r="PS149" s="221"/>
      <c r="PT149" s="221"/>
      <c r="PU149" s="221"/>
      <c r="PV149" s="221"/>
      <c r="PW149" s="221"/>
      <c r="PX149" s="221"/>
      <c r="PY149" s="221"/>
      <c r="PZ149" s="221"/>
      <c r="QA149" s="221"/>
      <c r="QB149" s="221"/>
      <c r="QC149" s="221"/>
      <c r="QD149" s="221"/>
      <c r="QE149" s="221"/>
      <c r="QF149" s="221"/>
      <c r="QG149" s="221"/>
      <c r="QH149" s="221"/>
      <c r="QI149" s="221"/>
      <c r="QJ149" s="221"/>
      <c r="QK149" s="221"/>
      <c r="QL149" s="221"/>
      <c r="QM149" s="221"/>
      <c r="QN149" s="221"/>
      <c r="QO149" s="221"/>
      <c r="QP149" s="221"/>
      <c r="QQ149" s="221"/>
      <c r="QR149" s="221"/>
      <c r="QS149" s="221"/>
      <c r="QT149" s="221"/>
      <c r="QU149" s="221"/>
      <c r="QV149" s="221"/>
      <c r="QW149" s="221"/>
      <c r="QX149" s="221"/>
      <c r="QY149" s="221"/>
      <c r="QZ149" s="221"/>
      <c r="RA149" s="221"/>
      <c r="RB149" s="221"/>
      <c r="RC149" s="221"/>
      <c r="RD149" s="221"/>
      <c r="RE149" s="221"/>
      <c r="RF149" s="221"/>
      <c r="RG149" s="221"/>
      <c r="RH149" s="221"/>
      <c r="RI149" s="221"/>
      <c r="RJ149" s="221"/>
      <c r="RK149" s="221"/>
      <c r="RL149" s="221"/>
      <c r="RM149" s="221"/>
      <c r="RN149" s="221"/>
      <c r="RO149" s="221"/>
      <c r="RP149" s="221"/>
      <c r="RQ149" s="221"/>
      <c r="RR149" s="221"/>
      <c r="RS149" s="221"/>
      <c r="RT149" s="221"/>
      <c r="RU149" s="221"/>
      <c r="RV149" s="221"/>
      <c r="RW149" s="221"/>
      <c r="RX149" s="221"/>
      <c r="RY149" s="221"/>
      <c r="RZ149" s="221"/>
      <c r="SA149" s="221"/>
      <c r="SB149" s="221"/>
      <c r="SC149" s="221"/>
      <c r="SD149" s="221"/>
      <c r="SE149" s="221"/>
      <c r="SF149" s="221"/>
      <c r="SG149" s="221"/>
      <c r="SH149" s="221"/>
      <c r="SI149" s="221"/>
      <c r="SJ149" s="221"/>
      <c r="SK149" s="221"/>
      <c r="SL149" s="221"/>
      <c r="SM149" s="221"/>
      <c r="SN149" s="221"/>
      <c r="SO149" s="221"/>
      <c r="SP149" s="221"/>
      <c r="SQ149" s="221"/>
      <c r="SR149" s="221"/>
      <c r="SS149" s="221"/>
      <c r="ST149" s="221"/>
      <c r="SU149" s="221"/>
      <c r="SV149" s="221"/>
      <c r="SW149" s="221"/>
      <c r="SX149" s="221"/>
      <c r="SY149" s="221"/>
      <c r="SZ149" s="221"/>
      <c r="TA149" s="221"/>
      <c r="TB149" s="221"/>
      <c r="TC149" s="221"/>
      <c r="TD149" s="221"/>
      <c r="TE149" s="221"/>
      <c r="TF149" s="221"/>
      <c r="TG149" s="221"/>
      <c r="TH149" s="221"/>
      <c r="TI149" s="221"/>
      <c r="TJ149" s="221"/>
      <c r="TK149" s="221"/>
      <c r="TL149" s="221"/>
      <c r="TM149" s="221"/>
      <c r="TN149" s="221"/>
      <c r="TO149" s="221"/>
      <c r="TP149" s="221"/>
      <c r="TQ149" s="221"/>
      <c r="TR149" s="221"/>
      <c r="TS149" s="221"/>
      <c r="TT149" s="221"/>
      <c r="TU149" s="221"/>
      <c r="TV149" s="221"/>
      <c r="TW149" s="221"/>
      <c r="TX149" s="221"/>
      <c r="TY149" s="221"/>
      <c r="TZ149" s="221"/>
      <c r="UA149" s="221"/>
      <c r="UB149" s="221"/>
      <c r="UC149" s="221"/>
      <c r="UD149" s="221"/>
      <c r="UE149" s="221"/>
      <c r="UF149" s="221"/>
      <c r="UG149" s="221"/>
      <c r="UH149" s="221"/>
      <c r="UI149" s="221"/>
      <c r="UJ149" s="221"/>
      <c r="UK149" s="221"/>
      <c r="UL149" s="221"/>
      <c r="UM149" s="221"/>
      <c r="UN149" s="221"/>
      <c r="UO149" s="221"/>
      <c r="UP149" s="221"/>
      <c r="UQ149" s="221"/>
      <c r="UR149" s="221"/>
      <c r="US149" s="221"/>
      <c r="UT149" s="221"/>
      <c r="UU149" s="221"/>
      <c r="UV149" s="221"/>
      <c r="UW149" s="221"/>
      <c r="UX149" s="221"/>
      <c r="UY149" s="221"/>
      <c r="UZ149" s="221"/>
      <c r="VA149" s="221"/>
      <c r="VB149" s="221"/>
      <c r="VC149" s="221"/>
      <c r="VD149" s="221"/>
      <c r="VE149" s="221"/>
      <c r="VF149" s="221"/>
      <c r="VG149" s="221"/>
      <c r="VH149" s="221"/>
      <c r="VI149" s="221"/>
      <c r="VJ149" s="221"/>
      <c r="VK149" s="221"/>
      <c r="VL149" s="221"/>
      <c r="VM149" s="221"/>
      <c r="VN149" s="221"/>
      <c r="VO149" s="221"/>
      <c r="VP149" s="221"/>
      <c r="VQ149" s="221"/>
      <c r="VR149" s="221"/>
      <c r="VS149" s="221"/>
      <c r="VT149" s="221"/>
      <c r="VU149" s="221"/>
      <c r="VV149" s="221"/>
      <c r="VW149" s="221"/>
      <c r="VX149" s="221"/>
      <c r="VY149" s="221"/>
      <c r="VZ149" s="221"/>
      <c r="WA149" s="221"/>
      <c r="WB149" s="221"/>
      <c r="WC149" s="221"/>
      <c r="WD149" s="221"/>
      <c r="WE149" s="221"/>
      <c r="WF149" s="221"/>
      <c r="WG149" s="221"/>
      <c r="WH149" s="221"/>
      <c r="WI149" s="221"/>
      <c r="WJ149" s="221"/>
      <c r="WK149" s="221"/>
      <c r="WL149" s="221"/>
      <c r="WM149" s="221"/>
      <c r="WN149" s="221"/>
      <c r="WO149" s="221"/>
      <c r="WP149" s="221"/>
      <c r="WQ149" s="221"/>
      <c r="WR149" s="221"/>
      <c r="WS149" s="221"/>
      <c r="WT149" s="221"/>
      <c r="WU149" s="221"/>
      <c r="WV149" s="221"/>
      <c r="WW149" s="221"/>
      <c r="WX149" s="221"/>
      <c r="WY149" s="221"/>
      <c r="WZ149" s="221"/>
      <c r="XA149" s="221"/>
      <c r="XB149" s="221"/>
      <c r="XC149" s="221"/>
      <c r="XD149" s="221"/>
      <c r="XE149" s="221"/>
      <c r="XF149" s="221"/>
      <c r="XG149" s="221"/>
      <c r="XH149" s="221"/>
      <c r="XI149" s="221"/>
      <c r="XJ149" s="221"/>
      <c r="XK149" s="221"/>
      <c r="XL149" s="221"/>
      <c r="XM149" s="221"/>
      <c r="XN149" s="221"/>
      <c r="XO149" s="221"/>
      <c r="XP149" s="221"/>
      <c r="XQ149" s="221"/>
      <c r="XR149" s="221"/>
      <c r="XS149" s="221"/>
      <c r="XT149" s="221"/>
      <c r="XU149" s="221"/>
      <c r="XV149" s="221"/>
      <c r="XW149" s="221"/>
      <c r="XX149" s="221"/>
      <c r="XY149" s="221"/>
      <c r="XZ149" s="221"/>
      <c r="YA149" s="221"/>
      <c r="YB149" s="221"/>
      <c r="YC149" s="221"/>
      <c r="YD149" s="221"/>
      <c r="YE149" s="221"/>
      <c r="YF149" s="221"/>
      <c r="YG149" s="221"/>
      <c r="YH149" s="221"/>
      <c r="YI149" s="221"/>
      <c r="YJ149" s="221"/>
      <c r="YK149" s="221"/>
      <c r="YL149" s="221"/>
      <c r="YM149" s="221"/>
      <c r="YN149" s="221"/>
      <c r="YO149" s="221"/>
      <c r="YP149" s="221"/>
      <c r="YQ149" s="221"/>
      <c r="YR149" s="221"/>
      <c r="YS149" s="221"/>
      <c r="YT149" s="221"/>
      <c r="YU149" s="221"/>
      <c r="YV149" s="221"/>
      <c r="YW149" s="221"/>
      <c r="YX149" s="221"/>
      <c r="YY149" s="221"/>
      <c r="YZ149" s="221"/>
      <c r="ZA149" s="221"/>
      <c r="ZB149" s="221"/>
      <c r="ZC149" s="221"/>
      <c r="ZD149" s="221"/>
      <c r="ZE149" s="221"/>
      <c r="ZF149" s="221"/>
      <c r="ZG149" s="221"/>
      <c r="ZH149" s="221"/>
      <c r="ZI149" s="221"/>
      <c r="ZJ149" s="221"/>
      <c r="ZK149" s="221"/>
      <c r="ZL149" s="221"/>
      <c r="ZM149" s="221"/>
      <c r="ZN149" s="221"/>
      <c r="ZO149" s="221"/>
      <c r="ZP149" s="221"/>
      <c r="ZQ149" s="221"/>
      <c r="ZR149" s="221"/>
      <c r="ZS149" s="221"/>
      <c r="ZT149" s="221"/>
      <c r="ZU149" s="221"/>
      <c r="ZV149" s="221"/>
      <c r="ZW149" s="221"/>
      <c r="ZX149" s="221"/>
      <c r="ZY149" s="221"/>
      <c r="ZZ149" s="221"/>
      <c r="AAA149" s="221"/>
      <c r="AAB149" s="221"/>
      <c r="AAC149" s="221"/>
      <c r="AAD149" s="221"/>
      <c r="AAE149" s="221"/>
      <c r="AAF149" s="221"/>
      <c r="AAG149" s="221"/>
      <c r="AAH149" s="221"/>
      <c r="AAI149" s="221"/>
      <c r="AAJ149" s="221"/>
      <c r="AAK149" s="221"/>
      <c r="AAL149" s="221"/>
      <c r="AAM149" s="221"/>
      <c r="AAN149" s="221"/>
      <c r="AAO149" s="221"/>
      <c r="AAP149" s="221"/>
      <c r="AAQ149" s="221"/>
      <c r="AAR149" s="221"/>
      <c r="AAS149" s="221"/>
      <c r="AAT149" s="221"/>
      <c r="AAU149" s="221"/>
      <c r="AAV149" s="221"/>
      <c r="AAW149" s="221"/>
      <c r="AAX149" s="221"/>
      <c r="AAY149" s="221"/>
      <c r="AAZ149" s="221"/>
      <c r="ABA149" s="221"/>
      <c r="ABB149" s="221"/>
      <c r="ABC149" s="221"/>
      <c r="ABD149" s="221"/>
      <c r="ABE149" s="221"/>
      <c r="ABF149" s="221"/>
      <c r="ABG149" s="221"/>
      <c r="ABH149" s="221"/>
      <c r="ABI149" s="221"/>
      <c r="ABJ149" s="221"/>
      <c r="ABK149" s="221"/>
      <c r="ABL149" s="221"/>
      <c r="ABM149" s="221"/>
      <c r="ABN149" s="221"/>
      <c r="ABO149" s="221"/>
      <c r="ABP149" s="221"/>
      <c r="ABQ149" s="221"/>
      <c r="ABR149" s="221"/>
      <c r="ABS149" s="221"/>
      <c r="ABT149" s="221"/>
      <c r="ABU149" s="221"/>
      <c r="ABV149" s="221"/>
      <c r="ABW149" s="221"/>
      <c r="ABX149" s="221"/>
      <c r="ABY149" s="221"/>
      <c r="ABZ149" s="221"/>
      <c r="ACA149" s="221"/>
      <c r="ACB149" s="221"/>
      <c r="ACC149" s="221"/>
      <c r="ACD149" s="221"/>
      <c r="ACE149" s="221"/>
      <c r="ACF149" s="221"/>
      <c r="ACG149" s="221"/>
      <c r="ACH149" s="221"/>
      <c r="ACI149" s="221"/>
      <c r="ACJ149" s="221"/>
      <c r="ACK149" s="221"/>
      <c r="ACL149" s="221"/>
      <c r="ACM149" s="221"/>
      <c r="ACN149" s="221"/>
      <c r="ACO149" s="221"/>
      <c r="ACP149" s="221"/>
      <c r="ACQ149" s="221"/>
      <c r="ACR149" s="221"/>
      <c r="ACS149" s="221"/>
      <c r="ACT149" s="221"/>
      <c r="ACU149" s="221"/>
      <c r="ACV149" s="221"/>
      <c r="ACW149" s="221"/>
      <c r="ACX149" s="221"/>
      <c r="ACY149" s="221"/>
      <c r="ACZ149" s="221"/>
      <c r="ADA149" s="221"/>
      <c r="ADB149" s="221"/>
      <c r="ADC149" s="221"/>
      <c r="ADD149" s="221"/>
      <c r="ADE149" s="221"/>
      <c r="ADF149" s="221"/>
      <c r="ADG149" s="221"/>
      <c r="ADH149" s="221"/>
      <c r="ADI149" s="221"/>
      <c r="ADJ149" s="221"/>
      <c r="ADK149" s="221"/>
      <c r="ADL149" s="221"/>
      <c r="ADM149" s="221"/>
      <c r="ADN149" s="221"/>
      <c r="ADO149" s="221"/>
      <c r="ADP149" s="221"/>
      <c r="ADQ149" s="221"/>
      <c r="ADR149" s="221"/>
      <c r="ADS149" s="221"/>
      <c r="ADT149" s="221"/>
      <c r="ADU149" s="221"/>
      <c r="ADV149" s="221"/>
      <c r="ADW149" s="221"/>
      <c r="ADX149" s="221"/>
      <c r="ADY149" s="221"/>
      <c r="ADZ149" s="221"/>
      <c r="AEA149" s="221"/>
      <c r="AEB149" s="221"/>
      <c r="AEC149" s="221"/>
      <c r="AED149" s="221"/>
      <c r="AEE149" s="221"/>
      <c r="AEF149" s="221"/>
      <c r="AEG149" s="221"/>
      <c r="AEH149" s="221"/>
      <c r="AEI149" s="221"/>
      <c r="AEJ149" s="221"/>
      <c r="AEK149" s="221"/>
      <c r="AEL149" s="221"/>
      <c r="AEM149" s="221"/>
      <c r="AEN149" s="221"/>
      <c r="AEO149" s="221"/>
      <c r="AEP149" s="221"/>
      <c r="AEQ149" s="221"/>
      <c r="AER149" s="221"/>
      <c r="AES149" s="221"/>
      <c r="AET149" s="221"/>
      <c r="AEU149" s="221"/>
      <c r="AEV149" s="221"/>
      <c r="AEW149" s="221"/>
      <c r="AEX149" s="221"/>
      <c r="AEY149" s="221"/>
      <c r="AEZ149" s="221"/>
      <c r="AFA149" s="221"/>
      <c r="AFB149" s="221"/>
      <c r="AFC149" s="221"/>
      <c r="AFD149" s="221"/>
      <c r="AFE149" s="221"/>
      <c r="AFF149" s="221"/>
      <c r="AFG149" s="221"/>
      <c r="AFH149" s="221"/>
      <c r="AFI149" s="221"/>
      <c r="AFJ149" s="221"/>
      <c r="AFK149" s="221"/>
      <c r="AFL149" s="221"/>
      <c r="AFM149" s="221"/>
      <c r="AFN149" s="221"/>
      <c r="AFO149" s="221"/>
      <c r="AFP149" s="221"/>
      <c r="AFQ149" s="221"/>
      <c r="AFR149" s="221"/>
      <c r="AFS149" s="221"/>
      <c r="AFT149" s="221"/>
      <c r="AFU149" s="221"/>
      <c r="AFV149" s="221"/>
      <c r="AFW149" s="221"/>
      <c r="AFX149" s="221"/>
      <c r="AFY149" s="221"/>
      <c r="AFZ149" s="221"/>
      <c r="AGA149" s="221"/>
      <c r="AGB149" s="221"/>
      <c r="AGC149" s="221"/>
      <c r="AGD149" s="221"/>
      <c r="AGE149" s="221"/>
      <c r="AGF149" s="221"/>
      <c r="AGG149" s="221"/>
      <c r="AGH149" s="221"/>
      <c r="AGI149" s="221"/>
      <c r="AGJ149" s="221"/>
      <c r="AGK149" s="221"/>
      <c r="AGL149" s="221"/>
      <c r="AGM149" s="221"/>
      <c r="AGN149" s="221"/>
      <c r="AGO149" s="221"/>
      <c r="AGP149" s="221"/>
      <c r="AGQ149" s="221"/>
      <c r="AGR149" s="221"/>
      <c r="AGS149" s="221"/>
      <c r="AGT149" s="221"/>
      <c r="AGU149" s="221"/>
      <c r="AGV149" s="221"/>
      <c r="AGW149" s="221"/>
      <c r="AGX149" s="221"/>
      <c r="AGY149" s="221"/>
      <c r="AGZ149" s="221"/>
      <c r="AHA149" s="221"/>
      <c r="AHB149" s="221"/>
      <c r="AHC149" s="221"/>
      <c r="AHD149" s="221"/>
      <c r="AHE149" s="221"/>
      <c r="AHF149" s="221"/>
      <c r="AHG149" s="221"/>
      <c r="AHH149" s="221"/>
      <c r="AHI149" s="221"/>
      <c r="AHJ149" s="221"/>
      <c r="AHK149" s="221"/>
      <c r="AHL149" s="221"/>
      <c r="AHM149" s="221"/>
      <c r="AHN149" s="221"/>
      <c r="AHO149" s="221"/>
      <c r="AHP149" s="221"/>
      <c r="AHQ149" s="221"/>
      <c r="AHR149" s="221"/>
      <c r="AHS149" s="221"/>
      <c r="AHT149" s="221"/>
      <c r="AHU149" s="221"/>
      <c r="AHV149" s="221"/>
      <c r="AHW149" s="221"/>
      <c r="AHX149" s="221"/>
      <c r="AHY149" s="221"/>
      <c r="AHZ149" s="221"/>
      <c r="AIA149" s="221"/>
      <c r="AIB149" s="221"/>
      <c r="AIC149" s="221"/>
      <c r="AID149" s="221"/>
      <c r="AIE149" s="221"/>
      <c r="AIF149" s="221"/>
      <c r="AIG149" s="221"/>
      <c r="AIH149" s="221"/>
      <c r="AII149" s="221"/>
      <c r="AIJ149" s="221"/>
      <c r="AIK149" s="221"/>
      <c r="AIL149" s="221"/>
      <c r="AIM149" s="221"/>
      <c r="AIN149" s="221"/>
      <c r="AIO149" s="221"/>
      <c r="AIP149" s="221"/>
      <c r="AIQ149" s="221"/>
      <c r="AIR149" s="221"/>
      <c r="AIS149" s="221"/>
      <c r="AIT149" s="221"/>
      <c r="AIU149" s="221"/>
      <c r="AIV149" s="221"/>
      <c r="AIW149" s="221"/>
      <c r="AIX149" s="221"/>
      <c r="AIY149" s="221"/>
      <c r="AIZ149" s="221"/>
      <c r="AJA149" s="221"/>
      <c r="AJB149" s="221"/>
      <c r="AJC149" s="221"/>
      <c r="AJD149" s="221"/>
      <c r="AJE149" s="221"/>
      <c r="AJF149" s="221"/>
      <c r="AJG149" s="221"/>
      <c r="AJH149" s="221"/>
      <c r="AJI149" s="221"/>
      <c r="AJJ149" s="221"/>
      <c r="AJK149" s="221"/>
      <c r="AJL149" s="221"/>
      <c r="AJM149" s="221"/>
      <c r="AJN149" s="221"/>
      <c r="AJO149" s="221"/>
      <c r="AJP149" s="221"/>
      <c r="AJQ149" s="221"/>
      <c r="AJR149" s="221"/>
      <c r="AJS149" s="221"/>
      <c r="AJT149" s="221"/>
      <c r="AJU149" s="221"/>
      <c r="AJV149" s="221"/>
      <c r="AJW149" s="221"/>
      <c r="AJX149" s="221"/>
      <c r="AJY149" s="221"/>
      <c r="AJZ149" s="221"/>
      <c r="AKA149" s="221"/>
      <c r="AKB149" s="221"/>
      <c r="AKC149" s="221"/>
      <c r="AKD149" s="221"/>
      <c r="AKE149" s="221"/>
      <c r="AKF149" s="221"/>
      <c r="AKG149" s="221"/>
      <c r="AKH149" s="221"/>
      <c r="AKI149" s="221"/>
      <c r="AKJ149" s="221"/>
      <c r="AKK149" s="221"/>
      <c r="AKL149" s="221"/>
      <c r="AKM149" s="221"/>
      <c r="AKN149" s="221"/>
      <c r="AKO149" s="221"/>
      <c r="AKP149" s="221"/>
      <c r="AKQ149" s="221"/>
      <c r="AKR149" s="221"/>
      <c r="AKS149" s="221"/>
      <c r="AKT149" s="221"/>
      <c r="AKU149" s="221"/>
      <c r="AKV149" s="221"/>
      <c r="AKW149" s="221"/>
      <c r="AKX149" s="221"/>
      <c r="AKY149" s="221"/>
      <c r="AKZ149" s="221"/>
      <c r="ALA149" s="221"/>
      <c r="ALB149" s="221"/>
      <c r="ALC149" s="221"/>
      <c r="ALD149" s="221"/>
      <c r="ALE149" s="221"/>
      <c r="ALF149" s="221"/>
      <c r="ALG149" s="221"/>
      <c r="ALH149" s="221"/>
      <c r="ALI149" s="221"/>
      <c r="ALJ149" s="221"/>
      <c r="ALK149" s="221"/>
      <c r="ALL149" s="221"/>
      <c r="ALM149" s="221"/>
      <c r="ALN149" s="221"/>
      <c r="ALO149" s="221"/>
      <c r="ALP149" s="221"/>
      <c r="ALQ149" s="221"/>
      <c r="ALR149" s="221"/>
      <c r="ALS149" s="221"/>
      <c r="ALT149" s="221"/>
      <c r="ALU149" s="221"/>
      <c r="ALV149" s="221"/>
      <c r="ALW149" s="221"/>
      <c r="ALX149" s="221"/>
      <c r="ALY149" s="221"/>
      <c r="ALZ149" s="221"/>
      <c r="AMA149" s="221"/>
      <c r="AMB149" s="221"/>
      <c r="AMC149" s="221"/>
      <c r="AMD149" s="221"/>
      <c r="AME149" s="221"/>
      <c r="AMF149" s="221"/>
      <c r="AMG149" s="221"/>
      <c r="AMH149" s="221"/>
      <c r="AMI149" s="221"/>
      <c r="AMJ149" s="221"/>
      <c r="AMK149" s="221"/>
    </row>
    <row r="150" spans="1:1025" s="225" customFormat="1" x14ac:dyDescent="0.25">
      <c r="A150" s="221" t="s">
        <v>106</v>
      </c>
      <c r="B150" s="221" t="s">
        <v>107</v>
      </c>
      <c r="C150" s="227" t="str">
        <f>'common foods'!$D$47</f>
        <v>03036</v>
      </c>
      <c r="D150" s="227">
        <v>976.54</v>
      </c>
      <c r="E150" s="227">
        <v>2.4</v>
      </c>
      <c r="F150" s="227">
        <v>0.312</v>
      </c>
      <c r="G150" s="227">
        <v>43.1</v>
      </c>
      <c r="H150" s="227">
        <v>4.3</v>
      </c>
      <c r="I150" s="227">
        <v>3.6</v>
      </c>
      <c r="J150" s="227">
        <v>9.1199999999999992</v>
      </c>
      <c r="K150" s="227">
        <v>460</v>
      </c>
      <c r="L150" s="221" t="s">
        <v>434</v>
      </c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  <c r="BO150" s="221"/>
      <c r="BP150" s="221"/>
      <c r="BQ150" s="221"/>
      <c r="BR150" s="221"/>
      <c r="BS150" s="221"/>
      <c r="BT150" s="221"/>
      <c r="BU150" s="221"/>
      <c r="BV150" s="221"/>
      <c r="BW150" s="221"/>
      <c r="BX150" s="221"/>
      <c r="BY150" s="221"/>
      <c r="BZ150" s="221"/>
      <c r="CA150" s="221"/>
      <c r="CB150" s="221"/>
      <c r="CC150" s="221"/>
      <c r="CD150" s="221"/>
      <c r="CE150" s="221"/>
      <c r="CF150" s="221"/>
      <c r="CG150" s="221"/>
      <c r="CH150" s="221"/>
      <c r="CI150" s="221"/>
      <c r="CJ150" s="221"/>
      <c r="CK150" s="221"/>
      <c r="CL150" s="221"/>
      <c r="CM150" s="221"/>
      <c r="CN150" s="221"/>
      <c r="CO150" s="221"/>
      <c r="CP150" s="221"/>
      <c r="CQ150" s="221"/>
      <c r="CR150" s="221"/>
      <c r="CS150" s="221"/>
      <c r="CT150" s="221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221"/>
      <c r="DE150" s="221"/>
      <c r="DF150" s="221"/>
      <c r="DG150" s="221"/>
      <c r="DH150" s="221"/>
      <c r="DI150" s="221"/>
      <c r="DJ150" s="221"/>
      <c r="DK150" s="221"/>
      <c r="DL150" s="221"/>
      <c r="DM150" s="221"/>
      <c r="DN150" s="221"/>
      <c r="DO150" s="221"/>
      <c r="DP150" s="221"/>
      <c r="DQ150" s="221"/>
      <c r="DR150" s="221"/>
      <c r="DS150" s="221"/>
      <c r="DT150" s="221"/>
      <c r="DU150" s="221"/>
      <c r="DV150" s="221"/>
      <c r="DW150" s="221"/>
      <c r="DX150" s="221"/>
      <c r="DY150" s="221"/>
      <c r="DZ150" s="221"/>
      <c r="EA150" s="221"/>
      <c r="EB150" s="221"/>
      <c r="EC150" s="221"/>
      <c r="ED150" s="221"/>
      <c r="EE150" s="221"/>
      <c r="EF150" s="221"/>
      <c r="EG150" s="221"/>
      <c r="EH150" s="221"/>
      <c r="EI150" s="221"/>
      <c r="EJ150" s="221"/>
      <c r="EK150" s="221"/>
      <c r="EL150" s="221"/>
      <c r="EM150" s="221"/>
      <c r="EN150" s="221"/>
      <c r="EO150" s="221"/>
      <c r="EP150" s="221"/>
      <c r="EQ150" s="221"/>
      <c r="ER150" s="221"/>
      <c r="ES150" s="221"/>
      <c r="ET150" s="221"/>
      <c r="EU150" s="221"/>
      <c r="EV150" s="221"/>
      <c r="EW150" s="221"/>
      <c r="EX150" s="221"/>
      <c r="EY150" s="221"/>
      <c r="EZ150" s="221"/>
      <c r="FA150" s="221"/>
      <c r="FB150" s="221"/>
      <c r="FC150" s="221"/>
      <c r="FD150" s="221"/>
      <c r="FE150" s="221"/>
      <c r="FF150" s="221"/>
      <c r="FG150" s="221"/>
      <c r="FH150" s="221"/>
      <c r="FI150" s="221"/>
      <c r="FJ150" s="221"/>
      <c r="FK150" s="221"/>
      <c r="FL150" s="221"/>
      <c r="FM150" s="221"/>
      <c r="FN150" s="221"/>
      <c r="FO150" s="221"/>
      <c r="FP150" s="221"/>
      <c r="FQ150" s="221"/>
      <c r="FR150" s="221"/>
      <c r="FS150" s="221"/>
      <c r="FT150" s="221"/>
      <c r="FU150" s="221"/>
      <c r="FV150" s="221"/>
      <c r="FW150" s="221"/>
      <c r="FX150" s="221"/>
      <c r="FY150" s="221"/>
      <c r="FZ150" s="221"/>
      <c r="GA150" s="221"/>
      <c r="GB150" s="221"/>
      <c r="GC150" s="221"/>
      <c r="GD150" s="221"/>
      <c r="GE150" s="221"/>
      <c r="GF150" s="221"/>
      <c r="GG150" s="221"/>
      <c r="GH150" s="221"/>
      <c r="GI150" s="221"/>
      <c r="GJ150" s="221"/>
      <c r="GK150" s="221"/>
      <c r="GL150" s="221"/>
      <c r="GM150" s="221"/>
      <c r="GN150" s="221"/>
      <c r="GO150" s="221"/>
      <c r="GP150" s="221"/>
      <c r="GQ150" s="221"/>
      <c r="GR150" s="221"/>
      <c r="GS150" s="221"/>
      <c r="GT150" s="221"/>
      <c r="GU150" s="221"/>
      <c r="GV150" s="221"/>
      <c r="GW150" s="221"/>
      <c r="GX150" s="221"/>
      <c r="GY150" s="221"/>
      <c r="GZ150" s="221"/>
      <c r="HA150" s="221"/>
      <c r="HB150" s="221"/>
      <c r="HC150" s="221"/>
      <c r="HD150" s="221"/>
      <c r="HE150" s="221"/>
      <c r="HF150" s="221"/>
      <c r="HG150" s="221"/>
      <c r="HH150" s="221"/>
      <c r="HI150" s="221"/>
      <c r="HJ150" s="221"/>
      <c r="HK150" s="221"/>
      <c r="HL150" s="221"/>
      <c r="HM150" s="221"/>
      <c r="HN150" s="221"/>
      <c r="HO150" s="221"/>
      <c r="HP150" s="221"/>
      <c r="HQ150" s="221"/>
      <c r="HR150" s="221"/>
      <c r="HS150" s="221"/>
      <c r="HT150" s="221"/>
      <c r="HU150" s="221"/>
      <c r="HV150" s="221"/>
      <c r="HW150" s="221"/>
      <c r="HX150" s="221"/>
      <c r="HY150" s="221"/>
      <c r="HZ150" s="221"/>
      <c r="IA150" s="221"/>
      <c r="IB150" s="221"/>
      <c r="IC150" s="221"/>
      <c r="ID150" s="221"/>
      <c r="IE150" s="221"/>
      <c r="IF150" s="221"/>
      <c r="IG150" s="221"/>
      <c r="IH150" s="221"/>
      <c r="II150" s="221"/>
      <c r="IJ150" s="221"/>
      <c r="IK150" s="221"/>
      <c r="IL150" s="221"/>
      <c r="IM150" s="221"/>
      <c r="IN150" s="221"/>
      <c r="IO150" s="221"/>
      <c r="IP150" s="221"/>
      <c r="IQ150" s="221"/>
      <c r="IR150" s="221"/>
      <c r="IS150" s="221"/>
      <c r="IT150" s="221"/>
      <c r="IU150" s="221"/>
      <c r="IV150" s="221"/>
      <c r="IW150" s="221"/>
      <c r="IX150" s="221"/>
      <c r="IY150" s="221"/>
      <c r="IZ150" s="221"/>
      <c r="JA150" s="221"/>
      <c r="JB150" s="221"/>
      <c r="JC150" s="221"/>
      <c r="JD150" s="221"/>
      <c r="JE150" s="221"/>
      <c r="JF150" s="221"/>
      <c r="JG150" s="221"/>
      <c r="JH150" s="221"/>
      <c r="JI150" s="221"/>
      <c r="JJ150" s="221"/>
      <c r="JK150" s="221"/>
      <c r="JL150" s="221"/>
      <c r="JM150" s="221"/>
      <c r="JN150" s="221"/>
      <c r="JO150" s="221"/>
      <c r="JP150" s="221"/>
      <c r="JQ150" s="221"/>
      <c r="JR150" s="221"/>
      <c r="JS150" s="221"/>
      <c r="JT150" s="221"/>
      <c r="JU150" s="221"/>
      <c r="JV150" s="221"/>
      <c r="JW150" s="221"/>
      <c r="JX150" s="221"/>
      <c r="JY150" s="221"/>
      <c r="JZ150" s="221"/>
      <c r="KA150" s="221"/>
      <c r="KB150" s="221"/>
      <c r="KC150" s="221"/>
      <c r="KD150" s="221"/>
      <c r="KE150" s="221"/>
      <c r="KF150" s="221"/>
      <c r="KG150" s="221"/>
      <c r="KH150" s="221"/>
      <c r="KI150" s="221"/>
      <c r="KJ150" s="221"/>
      <c r="KK150" s="221"/>
      <c r="KL150" s="221"/>
      <c r="KM150" s="221"/>
      <c r="KN150" s="221"/>
      <c r="KO150" s="221"/>
      <c r="KP150" s="221"/>
      <c r="KQ150" s="221"/>
      <c r="KR150" s="221"/>
      <c r="KS150" s="221"/>
      <c r="KT150" s="221"/>
      <c r="KU150" s="221"/>
      <c r="KV150" s="221"/>
      <c r="KW150" s="221"/>
      <c r="KX150" s="221"/>
      <c r="KY150" s="221"/>
      <c r="KZ150" s="221"/>
      <c r="LA150" s="221"/>
      <c r="LB150" s="221"/>
      <c r="LC150" s="221"/>
      <c r="LD150" s="221"/>
      <c r="LE150" s="221"/>
      <c r="LF150" s="221"/>
      <c r="LG150" s="221"/>
      <c r="LH150" s="221"/>
      <c r="LI150" s="221"/>
      <c r="LJ150" s="221"/>
      <c r="LK150" s="221"/>
      <c r="LL150" s="221"/>
      <c r="LM150" s="221"/>
      <c r="LN150" s="221"/>
      <c r="LO150" s="221"/>
      <c r="LP150" s="221"/>
      <c r="LQ150" s="221"/>
      <c r="LR150" s="221"/>
      <c r="LS150" s="221"/>
      <c r="LT150" s="221"/>
      <c r="LU150" s="221"/>
      <c r="LV150" s="221"/>
      <c r="LW150" s="221"/>
      <c r="LX150" s="221"/>
      <c r="LY150" s="221"/>
      <c r="LZ150" s="221"/>
      <c r="MA150" s="221"/>
      <c r="MB150" s="221"/>
      <c r="MC150" s="221"/>
      <c r="MD150" s="221"/>
      <c r="ME150" s="221"/>
      <c r="MF150" s="221"/>
      <c r="MG150" s="221"/>
      <c r="MH150" s="221"/>
      <c r="MI150" s="221"/>
      <c r="MJ150" s="221"/>
      <c r="MK150" s="221"/>
      <c r="ML150" s="221"/>
      <c r="MM150" s="221"/>
      <c r="MN150" s="221"/>
      <c r="MO150" s="221"/>
      <c r="MP150" s="221"/>
      <c r="MQ150" s="221"/>
      <c r="MR150" s="221"/>
      <c r="MS150" s="221"/>
      <c r="MT150" s="221"/>
      <c r="MU150" s="221"/>
      <c r="MV150" s="221"/>
      <c r="MW150" s="221"/>
      <c r="MX150" s="221"/>
      <c r="MY150" s="221"/>
      <c r="MZ150" s="221"/>
      <c r="NA150" s="221"/>
      <c r="NB150" s="221"/>
      <c r="NC150" s="221"/>
      <c r="ND150" s="221"/>
      <c r="NE150" s="221"/>
      <c r="NF150" s="221"/>
      <c r="NG150" s="221"/>
      <c r="NH150" s="221"/>
      <c r="NI150" s="221"/>
      <c r="NJ150" s="221"/>
      <c r="NK150" s="221"/>
      <c r="NL150" s="221"/>
      <c r="NM150" s="221"/>
      <c r="NN150" s="221"/>
      <c r="NO150" s="221"/>
      <c r="NP150" s="221"/>
      <c r="NQ150" s="221"/>
      <c r="NR150" s="221"/>
      <c r="NS150" s="221"/>
      <c r="NT150" s="221"/>
      <c r="NU150" s="221"/>
      <c r="NV150" s="221"/>
      <c r="NW150" s="221"/>
      <c r="NX150" s="221"/>
      <c r="NY150" s="221"/>
      <c r="NZ150" s="221"/>
      <c r="OA150" s="221"/>
      <c r="OB150" s="221"/>
      <c r="OC150" s="221"/>
      <c r="OD150" s="221"/>
      <c r="OE150" s="221"/>
      <c r="OF150" s="221"/>
      <c r="OG150" s="221"/>
      <c r="OH150" s="221"/>
      <c r="OI150" s="221"/>
      <c r="OJ150" s="221"/>
      <c r="OK150" s="221"/>
      <c r="OL150" s="221"/>
      <c r="OM150" s="221"/>
      <c r="ON150" s="221"/>
      <c r="OO150" s="221"/>
      <c r="OP150" s="221"/>
      <c r="OQ150" s="221"/>
      <c r="OR150" s="221"/>
      <c r="OS150" s="221"/>
      <c r="OT150" s="221"/>
      <c r="OU150" s="221"/>
      <c r="OV150" s="221"/>
      <c r="OW150" s="221"/>
      <c r="OX150" s="221"/>
      <c r="OY150" s="221"/>
      <c r="OZ150" s="221"/>
      <c r="PA150" s="221"/>
      <c r="PB150" s="221"/>
      <c r="PC150" s="221"/>
      <c r="PD150" s="221"/>
      <c r="PE150" s="221"/>
      <c r="PF150" s="221"/>
      <c r="PG150" s="221"/>
      <c r="PH150" s="221"/>
      <c r="PI150" s="221"/>
      <c r="PJ150" s="221"/>
      <c r="PK150" s="221"/>
      <c r="PL150" s="221"/>
      <c r="PM150" s="221"/>
      <c r="PN150" s="221"/>
      <c r="PO150" s="221"/>
      <c r="PP150" s="221"/>
      <c r="PQ150" s="221"/>
      <c r="PR150" s="221"/>
      <c r="PS150" s="221"/>
      <c r="PT150" s="221"/>
      <c r="PU150" s="221"/>
      <c r="PV150" s="221"/>
      <c r="PW150" s="221"/>
      <c r="PX150" s="221"/>
      <c r="PY150" s="221"/>
      <c r="PZ150" s="221"/>
      <c r="QA150" s="221"/>
      <c r="QB150" s="221"/>
      <c r="QC150" s="221"/>
      <c r="QD150" s="221"/>
      <c r="QE150" s="221"/>
      <c r="QF150" s="221"/>
      <c r="QG150" s="221"/>
      <c r="QH150" s="221"/>
      <c r="QI150" s="221"/>
      <c r="QJ150" s="221"/>
      <c r="QK150" s="221"/>
      <c r="QL150" s="221"/>
      <c r="QM150" s="221"/>
      <c r="QN150" s="221"/>
      <c r="QO150" s="221"/>
      <c r="QP150" s="221"/>
      <c r="QQ150" s="221"/>
      <c r="QR150" s="221"/>
      <c r="QS150" s="221"/>
      <c r="QT150" s="221"/>
      <c r="QU150" s="221"/>
      <c r="QV150" s="221"/>
      <c r="QW150" s="221"/>
      <c r="QX150" s="221"/>
      <c r="QY150" s="221"/>
      <c r="QZ150" s="221"/>
      <c r="RA150" s="221"/>
      <c r="RB150" s="221"/>
      <c r="RC150" s="221"/>
      <c r="RD150" s="221"/>
      <c r="RE150" s="221"/>
      <c r="RF150" s="221"/>
      <c r="RG150" s="221"/>
      <c r="RH150" s="221"/>
      <c r="RI150" s="221"/>
      <c r="RJ150" s="221"/>
      <c r="RK150" s="221"/>
      <c r="RL150" s="221"/>
      <c r="RM150" s="221"/>
      <c r="RN150" s="221"/>
      <c r="RO150" s="221"/>
      <c r="RP150" s="221"/>
      <c r="RQ150" s="221"/>
      <c r="RR150" s="221"/>
      <c r="RS150" s="221"/>
      <c r="RT150" s="221"/>
      <c r="RU150" s="221"/>
      <c r="RV150" s="221"/>
      <c r="RW150" s="221"/>
      <c r="RX150" s="221"/>
      <c r="RY150" s="221"/>
      <c r="RZ150" s="221"/>
      <c r="SA150" s="221"/>
      <c r="SB150" s="221"/>
      <c r="SC150" s="221"/>
      <c r="SD150" s="221"/>
      <c r="SE150" s="221"/>
      <c r="SF150" s="221"/>
      <c r="SG150" s="221"/>
      <c r="SH150" s="221"/>
      <c r="SI150" s="221"/>
      <c r="SJ150" s="221"/>
      <c r="SK150" s="221"/>
      <c r="SL150" s="221"/>
      <c r="SM150" s="221"/>
      <c r="SN150" s="221"/>
      <c r="SO150" s="221"/>
      <c r="SP150" s="221"/>
      <c r="SQ150" s="221"/>
      <c r="SR150" s="221"/>
      <c r="SS150" s="221"/>
      <c r="ST150" s="221"/>
      <c r="SU150" s="221"/>
      <c r="SV150" s="221"/>
      <c r="SW150" s="221"/>
      <c r="SX150" s="221"/>
      <c r="SY150" s="221"/>
      <c r="SZ150" s="221"/>
      <c r="TA150" s="221"/>
      <c r="TB150" s="221"/>
      <c r="TC150" s="221"/>
      <c r="TD150" s="221"/>
      <c r="TE150" s="221"/>
      <c r="TF150" s="221"/>
      <c r="TG150" s="221"/>
      <c r="TH150" s="221"/>
      <c r="TI150" s="221"/>
      <c r="TJ150" s="221"/>
      <c r="TK150" s="221"/>
      <c r="TL150" s="221"/>
      <c r="TM150" s="221"/>
      <c r="TN150" s="221"/>
      <c r="TO150" s="221"/>
      <c r="TP150" s="221"/>
      <c r="TQ150" s="221"/>
      <c r="TR150" s="221"/>
      <c r="TS150" s="221"/>
      <c r="TT150" s="221"/>
      <c r="TU150" s="221"/>
      <c r="TV150" s="221"/>
      <c r="TW150" s="221"/>
      <c r="TX150" s="221"/>
      <c r="TY150" s="221"/>
      <c r="TZ150" s="221"/>
      <c r="UA150" s="221"/>
      <c r="UB150" s="221"/>
      <c r="UC150" s="221"/>
      <c r="UD150" s="221"/>
      <c r="UE150" s="221"/>
      <c r="UF150" s="221"/>
      <c r="UG150" s="221"/>
      <c r="UH150" s="221"/>
      <c r="UI150" s="221"/>
      <c r="UJ150" s="221"/>
      <c r="UK150" s="221"/>
      <c r="UL150" s="221"/>
      <c r="UM150" s="221"/>
      <c r="UN150" s="221"/>
      <c r="UO150" s="221"/>
      <c r="UP150" s="221"/>
      <c r="UQ150" s="221"/>
      <c r="UR150" s="221"/>
      <c r="US150" s="221"/>
      <c r="UT150" s="221"/>
      <c r="UU150" s="221"/>
      <c r="UV150" s="221"/>
      <c r="UW150" s="221"/>
      <c r="UX150" s="221"/>
      <c r="UY150" s="221"/>
      <c r="UZ150" s="221"/>
      <c r="VA150" s="221"/>
      <c r="VB150" s="221"/>
      <c r="VC150" s="221"/>
      <c r="VD150" s="221"/>
      <c r="VE150" s="221"/>
      <c r="VF150" s="221"/>
      <c r="VG150" s="221"/>
      <c r="VH150" s="221"/>
      <c r="VI150" s="221"/>
      <c r="VJ150" s="221"/>
      <c r="VK150" s="221"/>
      <c r="VL150" s="221"/>
      <c r="VM150" s="221"/>
      <c r="VN150" s="221"/>
      <c r="VO150" s="221"/>
      <c r="VP150" s="221"/>
      <c r="VQ150" s="221"/>
      <c r="VR150" s="221"/>
      <c r="VS150" s="221"/>
      <c r="VT150" s="221"/>
      <c r="VU150" s="221"/>
      <c r="VV150" s="221"/>
      <c r="VW150" s="221"/>
      <c r="VX150" s="221"/>
      <c r="VY150" s="221"/>
      <c r="VZ150" s="221"/>
      <c r="WA150" s="221"/>
      <c r="WB150" s="221"/>
      <c r="WC150" s="221"/>
      <c r="WD150" s="221"/>
      <c r="WE150" s="221"/>
      <c r="WF150" s="221"/>
      <c r="WG150" s="221"/>
      <c r="WH150" s="221"/>
      <c r="WI150" s="221"/>
      <c r="WJ150" s="221"/>
      <c r="WK150" s="221"/>
      <c r="WL150" s="221"/>
      <c r="WM150" s="221"/>
      <c r="WN150" s="221"/>
      <c r="WO150" s="221"/>
      <c r="WP150" s="221"/>
      <c r="WQ150" s="221"/>
      <c r="WR150" s="221"/>
      <c r="WS150" s="221"/>
      <c r="WT150" s="221"/>
      <c r="WU150" s="221"/>
      <c r="WV150" s="221"/>
      <c r="WW150" s="221"/>
      <c r="WX150" s="221"/>
      <c r="WY150" s="221"/>
      <c r="WZ150" s="221"/>
      <c r="XA150" s="221"/>
      <c r="XB150" s="221"/>
      <c r="XC150" s="221"/>
      <c r="XD150" s="221"/>
      <c r="XE150" s="221"/>
      <c r="XF150" s="221"/>
      <c r="XG150" s="221"/>
      <c r="XH150" s="221"/>
      <c r="XI150" s="221"/>
      <c r="XJ150" s="221"/>
      <c r="XK150" s="221"/>
      <c r="XL150" s="221"/>
      <c r="XM150" s="221"/>
      <c r="XN150" s="221"/>
      <c r="XO150" s="221"/>
      <c r="XP150" s="221"/>
      <c r="XQ150" s="221"/>
      <c r="XR150" s="221"/>
      <c r="XS150" s="221"/>
      <c r="XT150" s="221"/>
      <c r="XU150" s="221"/>
      <c r="XV150" s="221"/>
      <c r="XW150" s="221"/>
      <c r="XX150" s="221"/>
      <c r="XY150" s="221"/>
      <c r="XZ150" s="221"/>
      <c r="YA150" s="221"/>
      <c r="YB150" s="221"/>
      <c r="YC150" s="221"/>
      <c r="YD150" s="221"/>
      <c r="YE150" s="221"/>
      <c r="YF150" s="221"/>
      <c r="YG150" s="221"/>
      <c r="YH150" s="221"/>
      <c r="YI150" s="221"/>
      <c r="YJ150" s="221"/>
      <c r="YK150" s="221"/>
      <c r="YL150" s="221"/>
      <c r="YM150" s="221"/>
      <c r="YN150" s="221"/>
      <c r="YO150" s="221"/>
      <c r="YP150" s="221"/>
      <c r="YQ150" s="221"/>
      <c r="YR150" s="221"/>
      <c r="YS150" s="221"/>
      <c r="YT150" s="221"/>
      <c r="YU150" s="221"/>
      <c r="YV150" s="221"/>
      <c r="YW150" s="221"/>
      <c r="YX150" s="221"/>
      <c r="YY150" s="221"/>
      <c r="YZ150" s="221"/>
      <c r="ZA150" s="221"/>
      <c r="ZB150" s="221"/>
      <c r="ZC150" s="221"/>
      <c r="ZD150" s="221"/>
      <c r="ZE150" s="221"/>
      <c r="ZF150" s="221"/>
      <c r="ZG150" s="221"/>
      <c r="ZH150" s="221"/>
      <c r="ZI150" s="221"/>
      <c r="ZJ150" s="221"/>
      <c r="ZK150" s="221"/>
      <c r="ZL150" s="221"/>
      <c r="ZM150" s="221"/>
      <c r="ZN150" s="221"/>
      <c r="ZO150" s="221"/>
      <c r="ZP150" s="221"/>
      <c r="ZQ150" s="221"/>
      <c r="ZR150" s="221"/>
      <c r="ZS150" s="221"/>
      <c r="ZT150" s="221"/>
      <c r="ZU150" s="221"/>
      <c r="ZV150" s="221"/>
      <c r="ZW150" s="221"/>
      <c r="ZX150" s="221"/>
      <c r="ZY150" s="221"/>
      <c r="ZZ150" s="221"/>
      <c r="AAA150" s="221"/>
      <c r="AAB150" s="221"/>
      <c r="AAC150" s="221"/>
      <c r="AAD150" s="221"/>
      <c r="AAE150" s="221"/>
      <c r="AAF150" s="221"/>
      <c r="AAG150" s="221"/>
      <c r="AAH150" s="221"/>
      <c r="AAI150" s="221"/>
      <c r="AAJ150" s="221"/>
      <c r="AAK150" s="221"/>
      <c r="AAL150" s="221"/>
      <c r="AAM150" s="221"/>
      <c r="AAN150" s="221"/>
      <c r="AAO150" s="221"/>
      <c r="AAP150" s="221"/>
      <c r="AAQ150" s="221"/>
      <c r="AAR150" s="221"/>
      <c r="AAS150" s="221"/>
      <c r="AAT150" s="221"/>
      <c r="AAU150" s="221"/>
      <c r="AAV150" s="221"/>
      <c r="AAW150" s="221"/>
      <c r="AAX150" s="221"/>
      <c r="AAY150" s="221"/>
      <c r="AAZ150" s="221"/>
      <c r="ABA150" s="221"/>
      <c r="ABB150" s="221"/>
      <c r="ABC150" s="221"/>
      <c r="ABD150" s="221"/>
      <c r="ABE150" s="221"/>
      <c r="ABF150" s="221"/>
      <c r="ABG150" s="221"/>
      <c r="ABH150" s="221"/>
      <c r="ABI150" s="221"/>
      <c r="ABJ150" s="221"/>
      <c r="ABK150" s="221"/>
      <c r="ABL150" s="221"/>
      <c r="ABM150" s="221"/>
      <c r="ABN150" s="221"/>
      <c r="ABO150" s="221"/>
      <c r="ABP150" s="221"/>
      <c r="ABQ150" s="221"/>
      <c r="ABR150" s="221"/>
      <c r="ABS150" s="221"/>
      <c r="ABT150" s="221"/>
      <c r="ABU150" s="221"/>
      <c r="ABV150" s="221"/>
      <c r="ABW150" s="221"/>
      <c r="ABX150" s="221"/>
      <c r="ABY150" s="221"/>
      <c r="ABZ150" s="221"/>
      <c r="ACA150" s="221"/>
      <c r="ACB150" s="221"/>
      <c r="ACC150" s="221"/>
      <c r="ACD150" s="221"/>
      <c r="ACE150" s="221"/>
      <c r="ACF150" s="221"/>
      <c r="ACG150" s="221"/>
      <c r="ACH150" s="221"/>
      <c r="ACI150" s="221"/>
      <c r="ACJ150" s="221"/>
      <c r="ACK150" s="221"/>
      <c r="ACL150" s="221"/>
      <c r="ACM150" s="221"/>
      <c r="ACN150" s="221"/>
      <c r="ACO150" s="221"/>
      <c r="ACP150" s="221"/>
      <c r="ACQ150" s="221"/>
      <c r="ACR150" s="221"/>
      <c r="ACS150" s="221"/>
      <c r="ACT150" s="221"/>
      <c r="ACU150" s="221"/>
      <c r="ACV150" s="221"/>
      <c r="ACW150" s="221"/>
      <c r="ACX150" s="221"/>
      <c r="ACY150" s="221"/>
      <c r="ACZ150" s="221"/>
      <c r="ADA150" s="221"/>
      <c r="ADB150" s="221"/>
      <c r="ADC150" s="221"/>
      <c r="ADD150" s="221"/>
      <c r="ADE150" s="221"/>
      <c r="ADF150" s="221"/>
      <c r="ADG150" s="221"/>
      <c r="ADH150" s="221"/>
      <c r="ADI150" s="221"/>
      <c r="ADJ150" s="221"/>
      <c r="ADK150" s="221"/>
      <c r="ADL150" s="221"/>
      <c r="ADM150" s="221"/>
      <c r="ADN150" s="221"/>
      <c r="ADO150" s="221"/>
      <c r="ADP150" s="221"/>
      <c r="ADQ150" s="221"/>
      <c r="ADR150" s="221"/>
      <c r="ADS150" s="221"/>
      <c r="ADT150" s="221"/>
      <c r="ADU150" s="221"/>
      <c r="ADV150" s="221"/>
      <c r="ADW150" s="221"/>
      <c r="ADX150" s="221"/>
      <c r="ADY150" s="221"/>
      <c r="ADZ150" s="221"/>
      <c r="AEA150" s="221"/>
      <c r="AEB150" s="221"/>
      <c r="AEC150" s="221"/>
      <c r="AED150" s="221"/>
      <c r="AEE150" s="221"/>
      <c r="AEF150" s="221"/>
      <c r="AEG150" s="221"/>
      <c r="AEH150" s="221"/>
      <c r="AEI150" s="221"/>
      <c r="AEJ150" s="221"/>
      <c r="AEK150" s="221"/>
      <c r="AEL150" s="221"/>
      <c r="AEM150" s="221"/>
      <c r="AEN150" s="221"/>
      <c r="AEO150" s="221"/>
      <c r="AEP150" s="221"/>
      <c r="AEQ150" s="221"/>
      <c r="AER150" s="221"/>
      <c r="AES150" s="221"/>
      <c r="AET150" s="221"/>
      <c r="AEU150" s="221"/>
      <c r="AEV150" s="221"/>
      <c r="AEW150" s="221"/>
      <c r="AEX150" s="221"/>
      <c r="AEY150" s="221"/>
      <c r="AEZ150" s="221"/>
      <c r="AFA150" s="221"/>
      <c r="AFB150" s="221"/>
      <c r="AFC150" s="221"/>
      <c r="AFD150" s="221"/>
      <c r="AFE150" s="221"/>
      <c r="AFF150" s="221"/>
      <c r="AFG150" s="221"/>
      <c r="AFH150" s="221"/>
      <c r="AFI150" s="221"/>
      <c r="AFJ150" s="221"/>
      <c r="AFK150" s="221"/>
      <c r="AFL150" s="221"/>
      <c r="AFM150" s="221"/>
      <c r="AFN150" s="221"/>
      <c r="AFO150" s="221"/>
      <c r="AFP150" s="221"/>
      <c r="AFQ150" s="221"/>
      <c r="AFR150" s="221"/>
      <c r="AFS150" s="221"/>
      <c r="AFT150" s="221"/>
      <c r="AFU150" s="221"/>
      <c r="AFV150" s="221"/>
      <c r="AFW150" s="221"/>
      <c r="AFX150" s="221"/>
      <c r="AFY150" s="221"/>
      <c r="AFZ150" s="221"/>
      <c r="AGA150" s="221"/>
      <c r="AGB150" s="221"/>
      <c r="AGC150" s="221"/>
      <c r="AGD150" s="221"/>
      <c r="AGE150" s="221"/>
      <c r="AGF150" s="221"/>
      <c r="AGG150" s="221"/>
      <c r="AGH150" s="221"/>
      <c r="AGI150" s="221"/>
      <c r="AGJ150" s="221"/>
      <c r="AGK150" s="221"/>
      <c r="AGL150" s="221"/>
      <c r="AGM150" s="221"/>
      <c r="AGN150" s="221"/>
      <c r="AGO150" s="221"/>
      <c r="AGP150" s="221"/>
      <c r="AGQ150" s="221"/>
      <c r="AGR150" s="221"/>
      <c r="AGS150" s="221"/>
      <c r="AGT150" s="221"/>
      <c r="AGU150" s="221"/>
      <c r="AGV150" s="221"/>
      <c r="AGW150" s="221"/>
      <c r="AGX150" s="221"/>
      <c r="AGY150" s="221"/>
      <c r="AGZ150" s="221"/>
      <c r="AHA150" s="221"/>
      <c r="AHB150" s="221"/>
      <c r="AHC150" s="221"/>
      <c r="AHD150" s="221"/>
      <c r="AHE150" s="221"/>
      <c r="AHF150" s="221"/>
      <c r="AHG150" s="221"/>
      <c r="AHH150" s="221"/>
      <c r="AHI150" s="221"/>
      <c r="AHJ150" s="221"/>
      <c r="AHK150" s="221"/>
      <c r="AHL150" s="221"/>
      <c r="AHM150" s="221"/>
      <c r="AHN150" s="221"/>
      <c r="AHO150" s="221"/>
      <c r="AHP150" s="221"/>
      <c r="AHQ150" s="221"/>
      <c r="AHR150" s="221"/>
      <c r="AHS150" s="221"/>
      <c r="AHT150" s="221"/>
      <c r="AHU150" s="221"/>
      <c r="AHV150" s="221"/>
      <c r="AHW150" s="221"/>
      <c r="AHX150" s="221"/>
      <c r="AHY150" s="221"/>
      <c r="AHZ150" s="221"/>
      <c r="AIA150" s="221"/>
      <c r="AIB150" s="221"/>
      <c r="AIC150" s="221"/>
      <c r="AID150" s="221"/>
      <c r="AIE150" s="221"/>
      <c r="AIF150" s="221"/>
      <c r="AIG150" s="221"/>
      <c r="AIH150" s="221"/>
      <c r="AII150" s="221"/>
      <c r="AIJ150" s="221"/>
      <c r="AIK150" s="221"/>
      <c r="AIL150" s="221"/>
      <c r="AIM150" s="221"/>
      <c r="AIN150" s="221"/>
      <c r="AIO150" s="221"/>
      <c r="AIP150" s="221"/>
      <c r="AIQ150" s="221"/>
      <c r="AIR150" s="221"/>
      <c r="AIS150" s="221"/>
      <c r="AIT150" s="221"/>
      <c r="AIU150" s="221"/>
      <c r="AIV150" s="221"/>
      <c r="AIW150" s="221"/>
      <c r="AIX150" s="221"/>
      <c r="AIY150" s="221"/>
      <c r="AIZ150" s="221"/>
      <c r="AJA150" s="221"/>
      <c r="AJB150" s="221"/>
      <c r="AJC150" s="221"/>
      <c r="AJD150" s="221"/>
      <c r="AJE150" s="221"/>
      <c r="AJF150" s="221"/>
      <c r="AJG150" s="221"/>
      <c r="AJH150" s="221"/>
      <c r="AJI150" s="221"/>
      <c r="AJJ150" s="221"/>
      <c r="AJK150" s="221"/>
      <c r="AJL150" s="221"/>
      <c r="AJM150" s="221"/>
      <c r="AJN150" s="221"/>
      <c r="AJO150" s="221"/>
      <c r="AJP150" s="221"/>
      <c r="AJQ150" s="221"/>
      <c r="AJR150" s="221"/>
      <c r="AJS150" s="221"/>
      <c r="AJT150" s="221"/>
      <c r="AJU150" s="221"/>
      <c r="AJV150" s="221"/>
      <c r="AJW150" s="221"/>
      <c r="AJX150" s="221"/>
      <c r="AJY150" s="221"/>
      <c r="AJZ150" s="221"/>
      <c r="AKA150" s="221"/>
      <c r="AKB150" s="221"/>
      <c r="AKC150" s="221"/>
      <c r="AKD150" s="221"/>
      <c r="AKE150" s="221"/>
      <c r="AKF150" s="221"/>
      <c r="AKG150" s="221"/>
      <c r="AKH150" s="221"/>
      <c r="AKI150" s="221"/>
      <c r="AKJ150" s="221"/>
      <c r="AKK150" s="221"/>
      <c r="AKL150" s="221"/>
      <c r="AKM150" s="221"/>
      <c r="AKN150" s="221"/>
      <c r="AKO150" s="221"/>
      <c r="AKP150" s="221"/>
      <c r="AKQ150" s="221"/>
      <c r="AKR150" s="221"/>
      <c r="AKS150" s="221"/>
      <c r="AKT150" s="221"/>
      <c r="AKU150" s="221"/>
      <c r="AKV150" s="221"/>
      <c r="AKW150" s="221"/>
      <c r="AKX150" s="221"/>
      <c r="AKY150" s="221"/>
      <c r="AKZ150" s="221"/>
      <c r="ALA150" s="221"/>
      <c r="ALB150" s="221"/>
      <c r="ALC150" s="221"/>
      <c r="ALD150" s="221"/>
      <c r="ALE150" s="221"/>
      <c r="ALF150" s="221"/>
      <c r="ALG150" s="221"/>
      <c r="ALH150" s="221"/>
      <c r="ALI150" s="221"/>
      <c r="ALJ150" s="221"/>
      <c r="ALK150" s="221"/>
      <c r="ALL150" s="221"/>
      <c r="ALM150" s="221"/>
      <c r="ALN150" s="221"/>
      <c r="ALO150" s="221"/>
      <c r="ALP150" s="221"/>
      <c r="ALQ150" s="221"/>
      <c r="ALR150" s="221"/>
      <c r="ALS150" s="221"/>
      <c r="ALT150" s="221"/>
      <c r="ALU150" s="221"/>
      <c r="ALV150" s="221"/>
      <c r="ALW150" s="221"/>
      <c r="ALX150" s="221"/>
      <c r="ALY150" s="221"/>
      <c r="ALZ150" s="221"/>
      <c r="AMA150" s="221"/>
      <c r="AMB150" s="221"/>
      <c r="AMC150" s="221"/>
      <c r="AMD150" s="221"/>
      <c r="AME150" s="221"/>
      <c r="AMF150" s="221"/>
      <c r="AMG150" s="221"/>
      <c r="AMH150" s="221"/>
      <c r="AMI150" s="221"/>
      <c r="AMJ150" s="221"/>
      <c r="AMK150" s="221"/>
    </row>
    <row r="151" spans="1:1025" s="225" customFormat="1" x14ac:dyDescent="0.25">
      <c r="A151" s="228" t="s">
        <v>43</v>
      </c>
      <c r="B151" s="228" t="s">
        <v>92</v>
      </c>
      <c r="C151" s="242" t="str">
        <f>'common foods'!$D$40</f>
        <v>02038</v>
      </c>
      <c r="D151" s="229">
        <v>158</v>
      </c>
      <c r="E151" s="229">
        <v>0.8</v>
      </c>
      <c r="F151" s="229">
        <v>0.2</v>
      </c>
      <c r="G151" s="229">
        <v>0.7</v>
      </c>
      <c r="H151" s="229">
        <v>0.7</v>
      </c>
      <c r="I151" s="229">
        <v>3.7</v>
      </c>
      <c r="J151" s="229">
        <v>5.0999999999999996</v>
      </c>
      <c r="K151" s="229">
        <v>3</v>
      </c>
      <c r="L151" s="228" t="s">
        <v>433</v>
      </c>
      <c r="M151" s="228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1"/>
      <c r="AB151" s="221"/>
      <c r="AC151" s="221"/>
      <c r="AD151" s="221"/>
      <c r="AE151" s="221"/>
      <c r="AF151" s="221"/>
      <c r="AG151" s="221"/>
      <c r="AH151" s="221"/>
      <c r="AI151" s="221"/>
      <c r="AJ151" s="221"/>
      <c r="AK151" s="221"/>
      <c r="AL151" s="221"/>
      <c r="AM151" s="221"/>
      <c r="AN151" s="221"/>
      <c r="AO151" s="221"/>
      <c r="AP151" s="221"/>
      <c r="AQ151" s="221"/>
      <c r="AR151" s="221"/>
      <c r="AS151" s="221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1"/>
      <c r="BD151" s="221"/>
      <c r="BE151" s="221"/>
      <c r="BF151" s="221"/>
      <c r="BG151" s="221"/>
      <c r="BH151" s="221"/>
      <c r="BI151" s="221"/>
      <c r="BJ151" s="221"/>
      <c r="BK151" s="221"/>
      <c r="BL151" s="221"/>
      <c r="BM151" s="221"/>
      <c r="BN151" s="221"/>
      <c r="BO151" s="221"/>
      <c r="BP151" s="221"/>
      <c r="BQ151" s="221"/>
      <c r="BR151" s="221"/>
      <c r="BS151" s="221"/>
      <c r="BT151" s="221"/>
      <c r="BU151" s="221"/>
      <c r="BV151" s="221"/>
      <c r="BW151" s="221"/>
      <c r="BX151" s="221"/>
      <c r="BY151" s="221"/>
      <c r="BZ151" s="221"/>
      <c r="CA151" s="221"/>
      <c r="CB151" s="221"/>
      <c r="CC151" s="221"/>
      <c r="CD151" s="221"/>
      <c r="CE151" s="221"/>
      <c r="CF151" s="221"/>
      <c r="CG151" s="221"/>
      <c r="CH151" s="221"/>
      <c r="CI151" s="221"/>
      <c r="CJ151" s="221"/>
      <c r="CK151" s="221"/>
      <c r="CL151" s="221"/>
      <c r="CM151" s="221"/>
      <c r="CN151" s="221"/>
      <c r="CO151" s="221"/>
      <c r="CP151" s="221"/>
      <c r="CQ151" s="221"/>
      <c r="CR151" s="221"/>
      <c r="CS151" s="221"/>
      <c r="CT151" s="221"/>
      <c r="CU151" s="221"/>
      <c r="CV151" s="221"/>
      <c r="CW151" s="221"/>
      <c r="CX151" s="221"/>
      <c r="CY151" s="221"/>
      <c r="CZ151" s="221"/>
      <c r="DA151" s="221"/>
      <c r="DB151" s="221"/>
      <c r="DC151" s="221"/>
      <c r="DD151" s="221"/>
      <c r="DE151" s="221"/>
      <c r="DF151" s="221"/>
      <c r="DG151" s="221"/>
      <c r="DH151" s="221"/>
      <c r="DI151" s="221"/>
      <c r="DJ151" s="221"/>
      <c r="DK151" s="221"/>
      <c r="DL151" s="221"/>
      <c r="DM151" s="221"/>
      <c r="DN151" s="221"/>
      <c r="DO151" s="221"/>
      <c r="DP151" s="221"/>
      <c r="DQ151" s="221"/>
      <c r="DR151" s="221"/>
      <c r="DS151" s="221"/>
      <c r="DT151" s="221"/>
      <c r="DU151" s="221"/>
      <c r="DV151" s="221"/>
      <c r="DW151" s="221"/>
      <c r="DX151" s="221"/>
      <c r="DY151" s="221"/>
      <c r="DZ151" s="221"/>
      <c r="EA151" s="221"/>
      <c r="EB151" s="221"/>
      <c r="EC151" s="221"/>
      <c r="ED151" s="221"/>
      <c r="EE151" s="221"/>
      <c r="EF151" s="221"/>
      <c r="EG151" s="221"/>
      <c r="EH151" s="221"/>
      <c r="EI151" s="221"/>
      <c r="EJ151" s="221"/>
      <c r="EK151" s="221"/>
      <c r="EL151" s="221"/>
      <c r="EM151" s="221"/>
      <c r="EN151" s="221"/>
      <c r="EO151" s="221"/>
      <c r="EP151" s="221"/>
      <c r="EQ151" s="221"/>
      <c r="ER151" s="221"/>
      <c r="ES151" s="221"/>
      <c r="ET151" s="221"/>
      <c r="EU151" s="221"/>
      <c r="EV151" s="221"/>
      <c r="EW151" s="221"/>
      <c r="EX151" s="221"/>
      <c r="EY151" s="221"/>
      <c r="EZ151" s="221"/>
      <c r="FA151" s="221"/>
      <c r="FB151" s="221"/>
      <c r="FC151" s="221"/>
      <c r="FD151" s="221"/>
      <c r="FE151" s="221"/>
      <c r="FF151" s="221"/>
      <c r="FG151" s="221"/>
      <c r="FH151" s="221"/>
      <c r="FI151" s="221"/>
      <c r="FJ151" s="221"/>
      <c r="FK151" s="221"/>
      <c r="FL151" s="221"/>
      <c r="FM151" s="221"/>
      <c r="FN151" s="221"/>
      <c r="FO151" s="221"/>
      <c r="FP151" s="221"/>
      <c r="FQ151" s="221"/>
      <c r="FR151" s="221"/>
      <c r="FS151" s="221"/>
      <c r="FT151" s="221"/>
      <c r="FU151" s="221"/>
      <c r="FV151" s="221"/>
      <c r="FW151" s="221"/>
      <c r="FX151" s="221"/>
      <c r="FY151" s="221"/>
      <c r="FZ151" s="221"/>
      <c r="GA151" s="221"/>
      <c r="GB151" s="221"/>
      <c r="GC151" s="221"/>
      <c r="GD151" s="221"/>
      <c r="GE151" s="221"/>
      <c r="GF151" s="221"/>
      <c r="GG151" s="221"/>
      <c r="GH151" s="221"/>
      <c r="GI151" s="221"/>
      <c r="GJ151" s="221"/>
      <c r="GK151" s="221"/>
      <c r="GL151" s="221"/>
      <c r="GM151" s="221"/>
      <c r="GN151" s="221"/>
      <c r="GO151" s="221"/>
      <c r="GP151" s="221"/>
      <c r="GQ151" s="221"/>
      <c r="GR151" s="221"/>
      <c r="GS151" s="221"/>
      <c r="GT151" s="221"/>
      <c r="GU151" s="221"/>
      <c r="GV151" s="221"/>
      <c r="GW151" s="221"/>
      <c r="GX151" s="221"/>
      <c r="GY151" s="221"/>
      <c r="GZ151" s="221"/>
      <c r="HA151" s="221"/>
      <c r="HB151" s="221"/>
      <c r="HC151" s="221"/>
      <c r="HD151" s="221"/>
      <c r="HE151" s="221"/>
      <c r="HF151" s="221"/>
      <c r="HG151" s="221"/>
      <c r="HH151" s="221"/>
      <c r="HI151" s="221"/>
      <c r="HJ151" s="221"/>
      <c r="HK151" s="221"/>
      <c r="HL151" s="221"/>
      <c r="HM151" s="221"/>
      <c r="HN151" s="221"/>
      <c r="HO151" s="221"/>
      <c r="HP151" s="221"/>
      <c r="HQ151" s="221"/>
      <c r="HR151" s="221"/>
      <c r="HS151" s="221"/>
      <c r="HT151" s="221"/>
      <c r="HU151" s="221"/>
      <c r="HV151" s="221"/>
      <c r="HW151" s="221"/>
      <c r="HX151" s="221"/>
      <c r="HY151" s="221"/>
      <c r="HZ151" s="221"/>
      <c r="IA151" s="221"/>
      <c r="IB151" s="221"/>
      <c r="IC151" s="221"/>
      <c r="ID151" s="221"/>
      <c r="IE151" s="221"/>
      <c r="IF151" s="221"/>
      <c r="IG151" s="221"/>
      <c r="IH151" s="221"/>
      <c r="II151" s="221"/>
      <c r="IJ151" s="221"/>
      <c r="IK151" s="221"/>
      <c r="IL151" s="221"/>
      <c r="IM151" s="221"/>
      <c r="IN151" s="221"/>
      <c r="IO151" s="221"/>
      <c r="IP151" s="221"/>
      <c r="IQ151" s="221"/>
      <c r="IR151" s="221"/>
      <c r="IS151" s="221"/>
      <c r="IT151" s="221"/>
      <c r="IU151" s="221"/>
      <c r="IV151" s="221"/>
      <c r="IW151" s="221"/>
      <c r="IX151" s="221"/>
      <c r="IY151" s="221"/>
      <c r="IZ151" s="221"/>
      <c r="JA151" s="221"/>
      <c r="JB151" s="221"/>
      <c r="JC151" s="221"/>
      <c r="JD151" s="221"/>
      <c r="JE151" s="221"/>
      <c r="JF151" s="221"/>
      <c r="JG151" s="221"/>
      <c r="JH151" s="221"/>
      <c r="JI151" s="221"/>
      <c r="JJ151" s="221"/>
      <c r="JK151" s="221"/>
      <c r="JL151" s="221"/>
      <c r="JM151" s="221"/>
      <c r="JN151" s="221"/>
      <c r="JO151" s="221"/>
      <c r="JP151" s="221"/>
      <c r="JQ151" s="221"/>
      <c r="JR151" s="221"/>
      <c r="JS151" s="221"/>
      <c r="JT151" s="221"/>
      <c r="JU151" s="221"/>
      <c r="JV151" s="221"/>
      <c r="JW151" s="221"/>
      <c r="JX151" s="221"/>
      <c r="JY151" s="221"/>
      <c r="JZ151" s="221"/>
      <c r="KA151" s="221"/>
      <c r="KB151" s="221"/>
      <c r="KC151" s="221"/>
      <c r="KD151" s="221"/>
      <c r="KE151" s="221"/>
      <c r="KF151" s="221"/>
      <c r="KG151" s="221"/>
      <c r="KH151" s="221"/>
      <c r="KI151" s="221"/>
      <c r="KJ151" s="221"/>
      <c r="KK151" s="221"/>
      <c r="KL151" s="221"/>
      <c r="KM151" s="221"/>
      <c r="KN151" s="221"/>
      <c r="KO151" s="221"/>
      <c r="KP151" s="221"/>
      <c r="KQ151" s="221"/>
      <c r="KR151" s="221"/>
      <c r="KS151" s="221"/>
      <c r="KT151" s="221"/>
      <c r="KU151" s="221"/>
      <c r="KV151" s="221"/>
      <c r="KW151" s="221"/>
      <c r="KX151" s="221"/>
      <c r="KY151" s="221"/>
      <c r="KZ151" s="221"/>
      <c r="LA151" s="221"/>
      <c r="LB151" s="221"/>
      <c r="LC151" s="221"/>
      <c r="LD151" s="221"/>
      <c r="LE151" s="221"/>
      <c r="LF151" s="221"/>
      <c r="LG151" s="221"/>
      <c r="LH151" s="221"/>
      <c r="LI151" s="221"/>
      <c r="LJ151" s="221"/>
      <c r="LK151" s="221"/>
      <c r="LL151" s="221"/>
      <c r="LM151" s="221"/>
      <c r="LN151" s="221"/>
      <c r="LO151" s="221"/>
      <c r="LP151" s="221"/>
      <c r="LQ151" s="221"/>
      <c r="LR151" s="221"/>
      <c r="LS151" s="221"/>
      <c r="LT151" s="221"/>
      <c r="LU151" s="221"/>
      <c r="LV151" s="221"/>
      <c r="LW151" s="221"/>
      <c r="LX151" s="221"/>
      <c r="LY151" s="221"/>
      <c r="LZ151" s="221"/>
      <c r="MA151" s="221"/>
      <c r="MB151" s="221"/>
      <c r="MC151" s="221"/>
      <c r="MD151" s="221"/>
      <c r="ME151" s="221"/>
      <c r="MF151" s="221"/>
      <c r="MG151" s="221"/>
      <c r="MH151" s="221"/>
      <c r="MI151" s="221"/>
      <c r="MJ151" s="221"/>
      <c r="MK151" s="221"/>
      <c r="ML151" s="221"/>
      <c r="MM151" s="221"/>
      <c r="MN151" s="221"/>
      <c r="MO151" s="221"/>
      <c r="MP151" s="221"/>
      <c r="MQ151" s="221"/>
      <c r="MR151" s="221"/>
      <c r="MS151" s="221"/>
      <c r="MT151" s="221"/>
      <c r="MU151" s="221"/>
      <c r="MV151" s="221"/>
      <c r="MW151" s="221"/>
      <c r="MX151" s="221"/>
      <c r="MY151" s="221"/>
      <c r="MZ151" s="221"/>
      <c r="NA151" s="221"/>
      <c r="NB151" s="221"/>
      <c r="NC151" s="221"/>
      <c r="ND151" s="221"/>
      <c r="NE151" s="221"/>
      <c r="NF151" s="221"/>
      <c r="NG151" s="221"/>
      <c r="NH151" s="221"/>
      <c r="NI151" s="221"/>
      <c r="NJ151" s="221"/>
      <c r="NK151" s="221"/>
      <c r="NL151" s="221"/>
      <c r="NM151" s="221"/>
      <c r="NN151" s="221"/>
      <c r="NO151" s="221"/>
      <c r="NP151" s="221"/>
      <c r="NQ151" s="221"/>
      <c r="NR151" s="221"/>
      <c r="NS151" s="221"/>
      <c r="NT151" s="221"/>
      <c r="NU151" s="221"/>
      <c r="NV151" s="221"/>
      <c r="NW151" s="221"/>
      <c r="NX151" s="221"/>
      <c r="NY151" s="221"/>
      <c r="NZ151" s="221"/>
      <c r="OA151" s="221"/>
      <c r="OB151" s="221"/>
      <c r="OC151" s="221"/>
      <c r="OD151" s="221"/>
      <c r="OE151" s="221"/>
      <c r="OF151" s="221"/>
      <c r="OG151" s="221"/>
      <c r="OH151" s="221"/>
      <c r="OI151" s="221"/>
      <c r="OJ151" s="221"/>
      <c r="OK151" s="221"/>
      <c r="OL151" s="221"/>
      <c r="OM151" s="221"/>
      <c r="ON151" s="221"/>
      <c r="OO151" s="221"/>
      <c r="OP151" s="221"/>
      <c r="OQ151" s="221"/>
      <c r="OR151" s="221"/>
      <c r="OS151" s="221"/>
      <c r="OT151" s="221"/>
      <c r="OU151" s="221"/>
      <c r="OV151" s="221"/>
      <c r="OW151" s="221"/>
      <c r="OX151" s="221"/>
      <c r="OY151" s="221"/>
      <c r="OZ151" s="221"/>
      <c r="PA151" s="221"/>
      <c r="PB151" s="221"/>
      <c r="PC151" s="221"/>
      <c r="PD151" s="221"/>
      <c r="PE151" s="221"/>
      <c r="PF151" s="221"/>
      <c r="PG151" s="221"/>
      <c r="PH151" s="221"/>
      <c r="PI151" s="221"/>
      <c r="PJ151" s="221"/>
      <c r="PK151" s="221"/>
      <c r="PL151" s="221"/>
      <c r="PM151" s="221"/>
      <c r="PN151" s="221"/>
      <c r="PO151" s="221"/>
      <c r="PP151" s="221"/>
      <c r="PQ151" s="221"/>
      <c r="PR151" s="221"/>
      <c r="PS151" s="221"/>
      <c r="PT151" s="221"/>
      <c r="PU151" s="221"/>
      <c r="PV151" s="221"/>
      <c r="PW151" s="221"/>
      <c r="PX151" s="221"/>
      <c r="PY151" s="221"/>
      <c r="PZ151" s="221"/>
      <c r="QA151" s="221"/>
      <c r="QB151" s="221"/>
      <c r="QC151" s="221"/>
      <c r="QD151" s="221"/>
      <c r="QE151" s="221"/>
      <c r="QF151" s="221"/>
      <c r="QG151" s="221"/>
      <c r="QH151" s="221"/>
      <c r="QI151" s="221"/>
      <c r="QJ151" s="221"/>
      <c r="QK151" s="221"/>
      <c r="QL151" s="221"/>
      <c r="QM151" s="221"/>
      <c r="QN151" s="221"/>
      <c r="QO151" s="221"/>
      <c r="QP151" s="221"/>
      <c r="QQ151" s="221"/>
      <c r="QR151" s="221"/>
      <c r="QS151" s="221"/>
      <c r="QT151" s="221"/>
      <c r="QU151" s="221"/>
      <c r="QV151" s="221"/>
      <c r="QW151" s="221"/>
      <c r="QX151" s="221"/>
      <c r="QY151" s="221"/>
      <c r="QZ151" s="221"/>
      <c r="RA151" s="221"/>
      <c r="RB151" s="221"/>
      <c r="RC151" s="221"/>
      <c r="RD151" s="221"/>
      <c r="RE151" s="221"/>
      <c r="RF151" s="221"/>
      <c r="RG151" s="221"/>
      <c r="RH151" s="221"/>
      <c r="RI151" s="221"/>
      <c r="RJ151" s="221"/>
      <c r="RK151" s="221"/>
      <c r="RL151" s="221"/>
      <c r="RM151" s="221"/>
      <c r="RN151" s="221"/>
      <c r="RO151" s="221"/>
      <c r="RP151" s="221"/>
      <c r="RQ151" s="221"/>
      <c r="RR151" s="221"/>
      <c r="RS151" s="221"/>
      <c r="RT151" s="221"/>
      <c r="RU151" s="221"/>
      <c r="RV151" s="221"/>
      <c r="RW151" s="221"/>
      <c r="RX151" s="221"/>
      <c r="RY151" s="221"/>
      <c r="RZ151" s="221"/>
      <c r="SA151" s="221"/>
      <c r="SB151" s="221"/>
      <c r="SC151" s="221"/>
      <c r="SD151" s="221"/>
      <c r="SE151" s="221"/>
      <c r="SF151" s="221"/>
      <c r="SG151" s="221"/>
      <c r="SH151" s="221"/>
      <c r="SI151" s="221"/>
      <c r="SJ151" s="221"/>
      <c r="SK151" s="221"/>
      <c r="SL151" s="221"/>
      <c r="SM151" s="221"/>
      <c r="SN151" s="221"/>
      <c r="SO151" s="221"/>
      <c r="SP151" s="221"/>
      <c r="SQ151" s="221"/>
      <c r="SR151" s="221"/>
      <c r="SS151" s="221"/>
      <c r="ST151" s="221"/>
      <c r="SU151" s="221"/>
      <c r="SV151" s="221"/>
      <c r="SW151" s="221"/>
      <c r="SX151" s="221"/>
      <c r="SY151" s="221"/>
      <c r="SZ151" s="221"/>
      <c r="TA151" s="221"/>
      <c r="TB151" s="221"/>
      <c r="TC151" s="221"/>
      <c r="TD151" s="221"/>
      <c r="TE151" s="221"/>
      <c r="TF151" s="221"/>
      <c r="TG151" s="221"/>
      <c r="TH151" s="221"/>
      <c r="TI151" s="221"/>
      <c r="TJ151" s="221"/>
      <c r="TK151" s="221"/>
      <c r="TL151" s="221"/>
      <c r="TM151" s="221"/>
      <c r="TN151" s="221"/>
      <c r="TO151" s="221"/>
      <c r="TP151" s="221"/>
      <c r="TQ151" s="221"/>
      <c r="TR151" s="221"/>
      <c r="TS151" s="221"/>
      <c r="TT151" s="221"/>
      <c r="TU151" s="221"/>
      <c r="TV151" s="221"/>
      <c r="TW151" s="221"/>
      <c r="TX151" s="221"/>
      <c r="TY151" s="221"/>
      <c r="TZ151" s="221"/>
      <c r="UA151" s="221"/>
      <c r="UB151" s="221"/>
      <c r="UC151" s="221"/>
      <c r="UD151" s="221"/>
      <c r="UE151" s="221"/>
      <c r="UF151" s="221"/>
      <c r="UG151" s="221"/>
      <c r="UH151" s="221"/>
      <c r="UI151" s="221"/>
      <c r="UJ151" s="221"/>
      <c r="UK151" s="221"/>
      <c r="UL151" s="221"/>
      <c r="UM151" s="221"/>
      <c r="UN151" s="221"/>
      <c r="UO151" s="221"/>
      <c r="UP151" s="221"/>
      <c r="UQ151" s="221"/>
      <c r="UR151" s="221"/>
      <c r="US151" s="221"/>
      <c r="UT151" s="221"/>
      <c r="UU151" s="221"/>
      <c r="UV151" s="221"/>
      <c r="UW151" s="221"/>
      <c r="UX151" s="221"/>
      <c r="UY151" s="221"/>
      <c r="UZ151" s="221"/>
      <c r="VA151" s="221"/>
      <c r="VB151" s="221"/>
      <c r="VC151" s="221"/>
      <c r="VD151" s="221"/>
      <c r="VE151" s="221"/>
      <c r="VF151" s="221"/>
      <c r="VG151" s="221"/>
      <c r="VH151" s="221"/>
      <c r="VI151" s="221"/>
      <c r="VJ151" s="221"/>
      <c r="VK151" s="221"/>
      <c r="VL151" s="221"/>
      <c r="VM151" s="221"/>
      <c r="VN151" s="221"/>
      <c r="VO151" s="221"/>
      <c r="VP151" s="221"/>
      <c r="VQ151" s="221"/>
      <c r="VR151" s="221"/>
      <c r="VS151" s="221"/>
      <c r="VT151" s="221"/>
      <c r="VU151" s="221"/>
      <c r="VV151" s="221"/>
      <c r="VW151" s="221"/>
      <c r="VX151" s="221"/>
      <c r="VY151" s="221"/>
      <c r="VZ151" s="221"/>
      <c r="WA151" s="221"/>
      <c r="WB151" s="221"/>
      <c r="WC151" s="221"/>
      <c r="WD151" s="221"/>
      <c r="WE151" s="221"/>
      <c r="WF151" s="221"/>
      <c r="WG151" s="221"/>
      <c r="WH151" s="221"/>
      <c r="WI151" s="221"/>
      <c r="WJ151" s="221"/>
      <c r="WK151" s="221"/>
      <c r="WL151" s="221"/>
      <c r="WM151" s="221"/>
      <c r="WN151" s="221"/>
      <c r="WO151" s="221"/>
      <c r="WP151" s="221"/>
      <c r="WQ151" s="221"/>
      <c r="WR151" s="221"/>
      <c r="WS151" s="221"/>
      <c r="WT151" s="221"/>
      <c r="WU151" s="221"/>
      <c r="WV151" s="221"/>
      <c r="WW151" s="221"/>
      <c r="WX151" s="221"/>
      <c r="WY151" s="221"/>
      <c r="WZ151" s="221"/>
      <c r="XA151" s="221"/>
      <c r="XB151" s="221"/>
      <c r="XC151" s="221"/>
      <c r="XD151" s="221"/>
      <c r="XE151" s="221"/>
      <c r="XF151" s="221"/>
      <c r="XG151" s="221"/>
      <c r="XH151" s="221"/>
      <c r="XI151" s="221"/>
      <c r="XJ151" s="221"/>
      <c r="XK151" s="221"/>
      <c r="XL151" s="221"/>
      <c r="XM151" s="221"/>
      <c r="XN151" s="221"/>
      <c r="XO151" s="221"/>
      <c r="XP151" s="221"/>
      <c r="XQ151" s="221"/>
      <c r="XR151" s="221"/>
      <c r="XS151" s="221"/>
      <c r="XT151" s="221"/>
      <c r="XU151" s="221"/>
      <c r="XV151" s="221"/>
      <c r="XW151" s="221"/>
      <c r="XX151" s="221"/>
      <c r="XY151" s="221"/>
      <c r="XZ151" s="221"/>
      <c r="YA151" s="221"/>
      <c r="YB151" s="221"/>
      <c r="YC151" s="221"/>
      <c r="YD151" s="221"/>
      <c r="YE151" s="221"/>
      <c r="YF151" s="221"/>
      <c r="YG151" s="221"/>
      <c r="YH151" s="221"/>
      <c r="YI151" s="221"/>
      <c r="YJ151" s="221"/>
      <c r="YK151" s="221"/>
      <c r="YL151" s="221"/>
      <c r="YM151" s="221"/>
      <c r="YN151" s="221"/>
      <c r="YO151" s="221"/>
      <c r="YP151" s="221"/>
      <c r="YQ151" s="221"/>
      <c r="YR151" s="221"/>
      <c r="YS151" s="221"/>
      <c r="YT151" s="221"/>
      <c r="YU151" s="221"/>
      <c r="YV151" s="221"/>
      <c r="YW151" s="221"/>
      <c r="YX151" s="221"/>
      <c r="YY151" s="221"/>
      <c r="YZ151" s="221"/>
      <c r="ZA151" s="221"/>
      <c r="ZB151" s="221"/>
      <c r="ZC151" s="221"/>
      <c r="ZD151" s="221"/>
      <c r="ZE151" s="221"/>
      <c r="ZF151" s="221"/>
      <c r="ZG151" s="221"/>
      <c r="ZH151" s="221"/>
      <c r="ZI151" s="221"/>
      <c r="ZJ151" s="221"/>
      <c r="ZK151" s="221"/>
      <c r="ZL151" s="221"/>
      <c r="ZM151" s="221"/>
      <c r="ZN151" s="221"/>
      <c r="ZO151" s="221"/>
      <c r="ZP151" s="221"/>
      <c r="ZQ151" s="221"/>
      <c r="ZR151" s="221"/>
      <c r="ZS151" s="221"/>
      <c r="ZT151" s="221"/>
      <c r="ZU151" s="221"/>
      <c r="ZV151" s="221"/>
      <c r="ZW151" s="221"/>
      <c r="ZX151" s="221"/>
      <c r="ZY151" s="221"/>
      <c r="ZZ151" s="221"/>
      <c r="AAA151" s="221"/>
      <c r="AAB151" s="221"/>
      <c r="AAC151" s="221"/>
      <c r="AAD151" s="221"/>
      <c r="AAE151" s="221"/>
      <c r="AAF151" s="221"/>
      <c r="AAG151" s="221"/>
      <c r="AAH151" s="221"/>
      <c r="AAI151" s="221"/>
      <c r="AAJ151" s="221"/>
      <c r="AAK151" s="221"/>
      <c r="AAL151" s="221"/>
      <c r="AAM151" s="221"/>
      <c r="AAN151" s="221"/>
      <c r="AAO151" s="221"/>
      <c r="AAP151" s="221"/>
      <c r="AAQ151" s="221"/>
      <c r="AAR151" s="221"/>
      <c r="AAS151" s="221"/>
      <c r="AAT151" s="221"/>
      <c r="AAU151" s="221"/>
      <c r="AAV151" s="221"/>
      <c r="AAW151" s="221"/>
      <c r="AAX151" s="221"/>
      <c r="AAY151" s="221"/>
      <c r="AAZ151" s="221"/>
      <c r="ABA151" s="221"/>
      <c r="ABB151" s="221"/>
      <c r="ABC151" s="221"/>
      <c r="ABD151" s="221"/>
      <c r="ABE151" s="221"/>
      <c r="ABF151" s="221"/>
      <c r="ABG151" s="221"/>
      <c r="ABH151" s="221"/>
      <c r="ABI151" s="221"/>
      <c r="ABJ151" s="221"/>
      <c r="ABK151" s="221"/>
      <c r="ABL151" s="221"/>
      <c r="ABM151" s="221"/>
      <c r="ABN151" s="221"/>
      <c r="ABO151" s="221"/>
      <c r="ABP151" s="221"/>
      <c r="ABQ151" s="221"/>
      <c r="ABR151" s="221"/>
      <c r="ABS151" s="221"/>
      <c r="ABT151" s="221"/>
      <c r="ABU151" s="221"/>
      <c r="ABV151" s="221"/>
      <c r="ABW151" s="221"/>
      <c r="ABX151" s="221"/>
      <c r="ABY151" s="221"/>
      <c r="ABZ151" s="221"/>
      <c r="ACA151" s="221"/>
      <c r="ACB151" s="221"/>
      <c r="ACC151" s="221"/>
      <c r="ACD151" s="221"/>
      <c r="ACE151" s="221"/>
      <c r="ACF151" s="221"/>
      <c r="ACG151" s="221"/>
      <c r="ACH151" s="221"/>
      <c r="ACI151" s="221"/>
      <c r="ACJ151" s="221"/>
      <c r="ACK151" s="221"/>
      <c r="ACL151" s="221"/>
      <c r="ACM151" s="221"/>
      <c r="ACN151" s="221"/>
      <c r="ACO151" s="221"/>
      <c r="ACP151" s="221"/>
      <c r="ACQ151" s="221"/>
      <c r="ACR151" s="221"/>
      <c r="ACS151" s="221"/>
      <c r="ACT151" s="221"/>
      <c r="ACU151" s="221"/>
      <c r="ACV151" s="221"/>
      <c r="ACW151" s="221"/>
      <c r="ACX151" s="221"/>
      <c r="ACY151" s="221"/>
      <c r="ACZ151" s="221"/>
      <c r="ADA151" s="221"/>
      <c r="ADB151" s="221"/>
      <c r="ADC151" s="221"/>
      <c r="ADD151" s="221"/>
      <c r="ADE151" s="221"/>
      <c r="ADF151" s="221"/>
      <c r="ADG151" s="221"/>
      <c r="ADH151" s="221"/>
      <c r="ADI151" s="221"/>
      <c r="ADJ151" s="221"/>
      <c r="ADK151" s="221"/>
      <c r="ADL151" s="221"/>
      <c r="ADM151" s="221"/>
      <c r="ADN151" s="221"/>
      <c r="ADO151" s="221"/>
      <c r="ADP151" s="221"/>
      <c r="ADQ151" s="221"/>
      <c r="ADR151" s="221"/>
      <c r="ADS151" s="221"/>
      <c r="ADT151" s="221"/>
      <c r="ADU151" s="221"/>
      <c r="ADV151" s="221"/>
      <c r="ADW151" s="221"/>
      <c r="ADX151" s="221"/>
      <c r="ADY151" s="221"/>
      <c r="ADZ151" s="221"/>
      <c r="AEA151" s="221"/>
      <c r="AEB151" s="221"/>
      <c r="AEC151" s="221"/>
      <c r="AED151" s="221"/>
      <c r="AEE151" s="221"/>
      <c r="AEF151" s="221"/>
      <c r="AEG151" s="221"/>
      <c r="AEH151" s="221"/>
      <c r="AEI151" s="221"/>
      <c r="AEJ151" s="221"/>
      <c r="AEK151" s="221"/>
      <c r="AEL151" s="221"/>
      <c r="AEM151" s="221"/>
      <c r="AEN151" s="221"/>
      <c r="AEO151" s="221"/>
      <c r="AEP151" s="221"/>
      <c r="AEQ151" s="221"/>
      <c r="AER151" s="221"/>
      <c r="AES151" s="221"/>
      <c r="AET151" s="221"/>
      <c r="AEU151" s="221"/>
      <c r="AEV151" s="221"/>
      <c r="AEW151" s="221"/>
      <c r="AEX151" s="221"/>
      <c r="AEY151" s="221"/>
      <c r="AEZ151" s="221"/>
      <c r="AFA151" s="221"/>
      <c r="AFB151" s="221"/>
      <c r="AFC151" s="221"/>
      <c r="AFD151" s="221"/>
      <c r="AFE151" s="221"/>
      <c r="AFF151" s="221"/>
      <c r="AFG151" s="221"/>
      <c r="AFH151" s="221"/>
      <c r="AFI151" s="221"/>
      <c r="AFJ151" s="221"/>
      <c r="AFK151" s="221"/>
      <c r="AFL151" s="221"/>
      <c r="AFM151" s="221"/>
      <c r="AFN151" s="221"/>
      <c r="AFO151" s="221"/>
      <c r="AFP151" s="221"/>
      <c r="AFQ151" s="221"/>
      <c r="AFR151" s="221"/>
      <c r="AFS151" s="221"/>
      <c r="AFT151" s="221"/>
      <c r="AFU151" s="221"/>
      <c r="AFV151" s="221"/>
      <c r="AFW151" s="221"/>
      <c r="AFX151" s="221"/>
      <c r="AFY151" s="221"/>
      <c r="AFZ151" s="221"/>
      <c r="AGA151" s="221"/>
      <c r="AGB151" s="221"/>
      <c r="AGC151" s="221"/>
      <c r="AGD151" s="221"/>
      <c r="AGE151" s="221"/>
      <c r="AGF151" s="221"/>
      <c r="AGG151" s="221"/>
      <c r="AGH151" s="221"/>
      <c r="AGI151" s="221"/>
      <c r="AGJ151" s="221"/>
      <c r="AGK151" s="221"/>
      <c r="AGL151" s="221"/>
      <c r="AGM151" s="221"/>
      <c r="AGN151" s="221"/>
      <c r="AGO151" s="221"/>
      <c r="AGP151" s="221"/>
      <c r="AGQ151" s="221"/>
      <c r="AGR151" s="221"/>
      <c r="AGS151" s="221"/>
      <c r="AGT151" s="221"/>
      <c r="AGU151" s="221"/>
      <c r="AGV151" s="221"/>
      <c r="AGW151" s="221"/>
      <c r="AGX151" s="221"/>
      <c r="AGY151" s="221"/>
      <c r="AGZ151" s="221"/>
      <c r="AHA151" s="221"/>
      <c r="AHB151" s="221"/>
      <c r="AHC151" s="221"/>
      <c r="AHD151" s="221"/>
      <c r="AHE151" s="221"/>
      <c r="AHF151" s="221"/>
      <c r="AHG151" s="221"/>
      <c r="AHH151" s="221"/>
      <c r="AHI151" s="221"/>
      <c r="AHJ151" s="221"/>
      <c r="AHK151" s="221"/>
      <c r="AHL151" s="221"/>
      <c r="AHM151" s="221"/>
      <c r="AHN151" s="221"/>
      <c r="AHO151" s="221"/>
      <c r="AHP151" s="221"/>
      <c r="AHQ151" s="221"/>
      <c r="AHR151" s="221"/>
      <c r="AHS151" s="221"/>
      <c r="AHT151" s="221"/>
      <c r="AHU151" s="221"/>
      <c r="AHV151" s="221"/>
      <c r="AHW151" s="221"/>
      <c r="AHX151" s="221"/>
      <c r="AHY151" s="221"/>
      <c r="AHZ151" s="221"/>
      <c r="AIA151" s="221"/>
      <c r="AIB151" s="221"/>
      <c r="AIC151" s="221"/>
      <c r="AID151" s="221"/>
      <c r="AIE151" s="221"/>
      <c r="AIF151" s="221"/>
      <c r="AIG151" s="221"/>
      <c r="AIH151" s="221"/>
      <c r="AII151" s="221"/>
      <c r="AIJ151" s="221"/>
      <c r="AIK151" s="221"/>
      <c r="AIL151" s="221"/>
      <c r="AIM151" s="221"/>
      <c r="AIN151" s="221"/>
      <c r="AIO151" s="221"/>
      <c r="AIP151" s="221"/>
      <c r="AIQ151" s="221"/>
      <c r="AIR151" s="221"/>
      <c r="AIS151" s="221"/>
      <c r="AIT151" s="221"/>
      <c r="AIU151" s="221"/>
      <c r="AIV151" s="221"/>
      <c r="AIW151" s="221"/>
      <c r="AIX151" s="221"/>
      <c r="AIY151" s="221"/>
      <c r="AIZ151" s="221"/>
      <c r="AJA151" s="221"/>
      <c r="AJB151" s="221"/>
      <c r="AJC151" s="221"/>
      <c r="AJD151" s="221"/>
      <c r="AJE151" s="221"/>
      <c r="AJF151" s="221"/>
      <c r="AJG151" s="221"/>
      <c r="AJH151" s="221"/>
      <c r="AJI151" s="221"/>
      <c r="AJJ151" s="221"/>
      <c r="AJK151" s="221"/>
      <c r="AJL151" s="221"/>
      <c r="AJM151" s="221"/>
      <c r="AJN151" s="221"/>
      <c r="AJO151" s="221"/>
      <c r="AJP151" s="221"/>
      <c r="AJQ151" s="221"/>
      <c r="AJR151" s="221"/>
      <c r="AJS151" s="221"/>
      <c r="AJT151" s="221"/>
      <c r="AJU151" s="221"/>
      <c r="AJV151" s="221"/>
      <c r="AJW151" s="221"/>
      <c r="AJX151" s="221"/>
      <c r="AJY151" s="221"/>
      <c r="AJZ151" s="221"/>
      <c r="AKA151" s="221"/>
      <c r="AKB151" s="221"/>
      <c r="AKC151" s="221"/>
      <c r="AKD151" s="221"/>
      <c r="AKE151" s="221"/>
      <c r="AKF151" s="221"/>
      <c r="AKG151" s="221"/>
      <c r="AKH151" s="221"/>
      <c r="AKI151" s="221"/>
      <c r="AKJ151" s="221"/>
      <c r="AKK151" s="221"/>
      <c r="AKL151" s="221"/>
      <c r="AKM151" s="221"/>
      <c r="AKN151" s="221"/>
      <c r="AKO151" s="221"/>
      <c r="AKP151" s="221"/>
      <c r="AKQ151" s="221"/>
      <c r="AKR151" s="221"/>
      <c r="AKS151" s="221"/>
      <c r="AKT151" s="221"/>
      <c r="AKU151" s="221"/>
      <c r="AKV151" s="221"/>
      <c r="AKW151" s="221"/>
      <c r="AKX151" s="221"/>
      <c r="AKY151" s="221"/>
      <c r="AKZ151" s="221"/>
      <c r="ALA151" s="221"/>
      <c r="ALB151" s="221"/>
      <c r="ALC151" s="221"/>
      <c r="ALD151" s="221"/>
      <c r="ALE151" s="221"/>
      <c r="ALF151" s="221"/>
      <c r="ALG151" s="221"/>
      <c r="ALH151" s="221"/>
      <c r="ALI151" s="221"/>
      <c r="ALJ151" s="221"/>
      <c r="ALK151" s="221"/>
      <c r="ALL151" s="221"/>
      <c r="ALM151" s="221"/>
      <c r="ALN151" s="221"/>
      <c r="ALO151" s="221"/>
      <c r="ALP151" s="221"/>
      <c r="ALQ151" s="221"/>
      <c r="ALR151" s="221"/>
      <c r="ALS151" s="221"/>
      <c r="ALT151" s="221"/>
      <c r="ALU151" s="221"/>
      <c r="ALV151" s="221"/>
      <c r="ALW151" s="221"/>
      <c r="ALX151" s="221"/>
      <c r="ALY151" s="221"/>
      <c r="ALZ151" s="221"/>
      <c r="AMA151" s="221"/>
      <c r="AMB151" s="221"/>
      <c r="AMC151" s="221"/>
      <c r="AMD151" s="221"/>
      <c r="AME151" s="221"/>
      <c r="AMF151" s="221"/>
      <c r="AMG151" s="221"/>
      <c r="AMH151" s="221"/>
      <c r="AMI151" s="221"/>
      <c r="AMJ151" s="221"/>
      <c r="AMK151" s="221"/>
    </row>
    <row r="152" spans="1:1025" s="228" customFormat="1" x14ac:dyDescent="0.25">
      <c r="A152" s="221" t="s">
        <v>271</v>
      </c>
      <c r="B152" s="221" t="s">
        <v>313</v>
      </c>
      <c r="C152" s="227" t="str">
        <f>'common foods'!$D$148</f>
        <v>07096</v>
      </c>
      <c r="D152" s="224">
        <v>2170.39</v>
      </c>
      <c r="E152" s="224">
        <v>36.799999999999997</v>
      </c>
      <c r="F152" s="224">
        <v>16.398</v>
      </c>
      <c r="G152" s="224">
        <v>41.95</v>
      </c>
      <c r="H152" s="224">
        <v>1.2</v>
      </c>
      <c r="I152" s="224">
        <v>3.84</v>
      </c>
      <c r="J152" s="224">
        <v>5.63</v>
      </c>
      <c r="K152" s="224">
        <v>670</v>
      </c>
      <c r="L152" s="221"/>
      <c r="M152" s="221"/>
    </row>
    <row r="153" spans="1:1025" s="228" customFormat="1" x14ac:dyDescent="0.25">
      <c r="A153" s="221" t="s">
        <v>271</v>
      </c>
      <c r="B153" s="221" t="s">
        <v>277</v>
      </c>
      <c r="C153" s="227" t="str">
        <f>'common foods'!$D$130</f>
        <v>03043</v>
      </c>
      <c r="D153" s="227">
        <v>2170</v>
      </c>
      <c r="E153" s="227">
        <v>26.9</v>
      </c>
      <c r="F153" s="227">
        <v>14.6</v>
      </c>
      <c r="G153" s="227">
        <v>63.7</v>
      </c>
      <c r="H153" s="227">
        <v>46.4</v>
      </c>
      <c r="I153" s="227">
        <v>3.9</v>
      </c>
      <c r="J153" s="227">
        <v>5.5</v>
      </c>
      <c r="K153" s="227">
        <v>140</v>
      </c>
      <c r="L153" s="221" t="s">
        <v>433</v>
      </c>
      <c r="M153" s="221"/>
    </row>
    <row r="154" spans="1:1025" s="225" customFormat="1" x14ac:dyDescent="0.25">
      <c r="A154" s="221" t="s">
        <v>369</v>
      </c>
      <c r="B154" s="221" t="s">
        <v>372</v>
      </c>
      <c r="C154" s="227" t="str">
        <f>'common foods'!$D$177</f>
        <v>10111</v>
      </c>
      <c r="D154" s="224">
        <v>916.58</v>
      </c>
      <c r="E154" s="224">
        <v>10.69</v>
      </c>
      <c r="F154" s="224">
        <v>5.1680000000000001</v>
      </c>
      <c r="G154" s="224">
        <v>26.65</v>
      </c>
      <c r="H154" s="224">
        <v>0.25</v>
      </c>
      <c r="I154" s="224">
        <v>4.2</v>
      </c>
      <c r="J154" s="224">
        <v>4</v>
      </c>
      <c r="K154" s="224">
        <v>190.26</v>
      </c>
      <c r="L154" s="221" t="s">
        <v>433</v>
      </c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  <c r="BO154" s="221"/>
      <c r="BP154" s="221"/>
      <c r="BQ154" s="221"/>
      <c r="BR154" s="221"/>
      <c r="BS154" s="221"/>
      <c r="BT154" s="221"/>
      <c r="BU154" s="221"/>
      <c r="BV154" s="221"/>
      <c r="BW154" s="221"/>
      <c r="BX154" s="221"/>
      <c r="BY154" s="221"/>
      <c r="BZ154" s="221"/>
      <c r="CA154" s="221"/>
      <c r="CB154" s="221"/>
      <c r="CC154" s="221"/>
      <c r="CD154" s="221"/>
      <c r="CE154" s="221"/>
      <c r="CF154" s="221"/>
      <c r="CG154" s="221"/>
      <c r="CH154" s="221"/>
      <c r="CI154" s="221"/>
      <c r="CJ154" s="221"/>
      <c r="CK154" s="221"/>
      <c r="CL154" s="221"/>
      <c r="CM154" s="221"/>
      <c r="CN154" s="221"/>
      <c r="CO154" s="221"/>
      <c r="CP154" s="221"/>
      <c r="CQ154" s="221"/>
      <c r="CR154" s="221"/>
      <c r="CS154" s="221"/>
      <c r="CT154" s="221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221"/>
      <c r="DE154" s="221"/>
      <c r="DF154" s="221"/>
      <c r="DG154" s="221"/>
      <c r="DH154" s="221"/>
      <c r="DI154" s="221"/>
      <c r="DJ154" s="221"/>
      <c r="DK154" s="221"/>
      <c r="DL154" s="221"/>
      <c r="DM154" s="221"/>
      <c r="DN154" s="221"/>
      <c r="DO154" s="221"/>
      <c r="DP154" s="221"/>
      <c r="DQ154" s="221"/>
      <c r="DR154" s="221"/>
      <c r="DS154" s="221"/>
      <c r="DT154" s="221"/>
      <c r="DU154" s="221"/>
      <c r="DV154" s="221"/>
      <c r="DW154" s="221"/>
      <c r="DX154" s="221"/>
      <c r="DY154" s="221"/>
      <c r="DZ154" s="221"/>
      <c r="EA154" s="221"/>
      <c r="EB154" s="221"/>
      <c r="EC154" s="221"/>
      <c r="ED154" s="221"/>
      <c r="EE154" s="221"/>
      <c r="EF154" s="221"/>
      <c r="EG154" s="221"/>
      <c r="EH154" s="221"/>
      <c r="EI154" s="221"/>
      <c r="EJ154" s="221"/>
      <c r="EK154" s="221"/>
      <c r="EL154" s="221"/>
      <c r="EM154" s="221"/>
      <c r="EN154" s="221"/>
      <c r="EO154" s="221"/>
      <c r="EP154" s="221"/>
      <c r="EQ154" s="221"/>
      <c r="ER154" s="221"/>
      <c r="ES154" s="221"/>
      <c r="ET154" s="221"/>
      <c r="EU154" s="221"/>
      <c r="EV154" s="221"/>
      <c r="EW154" s="221"/>
      <c r="EX154" s="221"/>
      <c r="EY154" s="221"/>
      <c r="EZ154" s="221"/>
      <c r="FA154" s="221"/>
      <c r="FB154" s="221"/>
      <c r="FC154" s="221"/>
      <c r="FD154" s="221"/>
      <c r="FE154" s="221"/>
      <c r="FF154" s="221"/>
      <c r="FG154" s="221"/>
      <c r="FH154" s="221"/>
      <c r="FI154" s="221"/>
      <c r="FJ154" s="221"/>
      <c r="FK154" s="221"/>
      <c r="FL154" s="221"/>
      <c r="FM154" s="221"/>
      <c r="FN154" s="221"/>
      <c r="FO154" s="221"/>
      <c r="FP154" s="221"/>
      <c r="FQ154" s="221"/>
      <c r="FR154" s="221"/>
      <c r="FS154" s="221"/>
      <c r="FT154" s="221"/>
      <c r="FU154" s="221"/>
      <c r="FV154" s="221"/>
      <c r="FW154" s="221"/>
      <c r="FX154" s="221"/>
      <c r="FY154" s="221"/>
      <c r="FZ154" s="221"/>
      <c r="GA154" s="221"/>
      <c r="GB154" s="221"/>
      <c r="GC154" s="221"/>
      <c r="GD154" s="221"/>
      <c r="GE154" s="221"/>
      <c r="GF154" s="221"/>
      <c r="GG154" s="221"/>
      <c r="GH154" s="221"/>
      <c r="GI154" s="221"/>
      <c r="GJ154" s="221"/>
      <c r="GK154" s="221"/>
      <c r="GL154" s="221"/>
      <c r="GM154" s="221"/>
      <c r="GN154" s="221"/>
      <c r="GO154" s="221"/>
      <c r="GP154" s="221"/>
      <c r="GQ154" s="221"/>
      <c r="GR154" s="221"/>
      <c r="GS154" s="221"/>
      <c r="GT154" s="221"/>
      <c r="GU154" s="221"/>
      <c r="GV154" s="221"/>
      <c r="GW154" s="221"/>
      <c r="GX154" s="221"/>
      <c r="GY154" s="221"/>
      <c r="GZ154" s="221"/>
      <c r="HA154" s="221"/>
      <c r="HB154" s="221"/>
      <c r="HC154" s="221"/>
      <c r="HD154" s="221"/>
      <c r="HE154" s="221"/>
      <c r="HF154" s="221"/>
      <c r="HG154" s="221"/>
      <c r="HH154" s="221"/>
      <c r="HI154" s="221"/>
      <c r="HJ154" s="221"/>
      <c r="HK154" s="221"/>
      <c r="HL154" s="221"/>
      <c r="HM154" s="221"/>
      <c r="HN154" s="221"/>
      <c r="HO154" s="221"/>
      <c r="HP154" s="221"/>
      <c r="HQ154" s="221"/>
      <c r="HR154" s="221"/>
      <c r="HS154" s="221"/>
      <c r="HT154" s="221"/>
      <c r="HU154" s="221"/>
      <c r="HV154" s="221"/>
      <c r="HW154" s="221"/>
      <c r="HX154" s="221"/>
      <c r="HY154" s="221"/>
      <c r="HZ154" s="221"/>
      <c r="IA154" s="221"/>
      <c r="IB154" s="221"/>
      <c r="IC154" s="221"/>
      <c r="ID154" s="221"/>
      <c r="IE154" s="221"/>
      <c r="IF154" s="221"/>
      <c r="IG154" s="221"/>
      <c r="IH154" s="221"/>
      <c r="II154" s="221"/>
      <c r="IJ154" s="221"/>
      <c r="IK154" s="221"/>
      <c r="IL154" s="221"/>
      <c r="IM154" s="221"/>
      <c r="IN154" s="221"/>
      <c r="IO154" s="221"/>
      <c r="IP154" s="221"/>
      <c r="IQ154" s="221"/>
      <c r="IR154" s="221"/>
      <c r="IS154" s="221"/>
      <c r="IT154" s="221"/>
      <c r="IU154" s="221"/>
      <c r="IV154" s="221"/>
      <c r="IW154" s="221"/>
      <c r="IX154" s="221"/>
      <c r="IY154" s="221"/>
      <c r="IZ154" s="221"/>
      <c r="JA154" s="221"/>
      <c r="JB154" s="221"/>
      <c r="JC154" s="221"/>
      <c r="JD154" s="221"/>
      <c r="JE154" s="221"/>
      <c r="JF154" s="221"/>
      <c r="JG154" s="221"/>
      <c r="JH154" s="221"/>
      <c r="JI154" s="221"/>
      <c r="JJ154" s="221"/>
      <c r="JK154" s="221"/>
      <c r="JL154" s="221"/>
      <c r="JM154" s="221"/>
      <c r="JN154" s="221"/>
      <c r="JO154" s="221"/>
      <c r="JP154" s="221"/>
      <c r="JQ154" s="221"/>
      <c r="JR154" s="221"/>
      <c r="JS154" s="221"/>
      <c r="JT154" s="221"/>
      <c r="JU154" s="221"/>
      <c r="JV154" s="221"/>
      <c r="JW154" s="221"/>
      <c r="JX154" s="221"/>
      <c r="JY154" s="221"/>
      <c r="JZ154" s="221"/>
      <c r="KA154" s="221"/>
      <c r="KB154" s="221"/>
      <c r="KC154" s="221"/>
      <c r="KD154" s="221"/>
      <c r="KE154" s="221"/>
      <c r="KF154" s="221"/>
      <c r="KG154" s="221"/>
      <c r="KH154" s="221"/>
      <c r="KI154" s="221"/>
      <c r="KJ154" s="221"/>
      <c r="KK154" s="221"/>
      <c r="KL154" s="221"/>
      <c r="KM154" s="221"/>
      <c r="KN154" s="221"/>
      <c r="KO154" s="221"/>
      <c r="KP154" s="221"/>
      <c r="KQ154" s="221"/>
      <c r="KR154" s="221"/>
      <c r="KS154" s="221"/>
      <c r="KT154" s="221"/>
      <c r="KU154" s="221"/>
      <c r="KV154" s="221"/>
      <c r="KW154" s="221"/>
      <c r="KX154" s="221"/>
      <c r="KY154" s="221"/>
      <c r="KZ154" s="221"/>
      <c r="LA154" s="221"/>
      <c r="LB154" s="221"/>
      <c r="LC154" s="221"/>
      <c r="LD154" s="221"/>
      <c r="LE154" s="221"/>
      <c r="LF154" s="221"/>
      <c r="LG154" s="221"/>
      <c r="LH154" s="221"/>
      <c r="LI154" s="221"/>
      <c r="LJ154" s="221"/>
      <c r="LK154" s="221"/>
      <c r="LL154" s="221"/>
      <c r="LM154" s="221"/>
      <c r="LN154" s="221"/>
      <c r="LO154" s="221"/>
      <c r="LP154" s="221"/>
      <c r="LQ154" s="221"/>
      <c r="LR154" s="221"/>
      <c r="LS154" s="221"/>
      <c r="LT154" s="221"/>
      <c r="LU154" s="221"/>
      <c r="LV154" s="221"/>
      <c r="LW154" s="221"/>
      <c r="LX154" s="221"/>
      <c r="LY154" s="221"/>
      <c r="LZ154" s="221"/>
      <c r="MA154" s="221"/>
      <c r="MB154" s="221"/>
      <c r="MC154" s="221"/>
      <c r="MD154" s="221"/>
      <c r="ME154" s="221"/>
      <c r="MF154" s="221"/>
      <c r="MG154" s="221"/>
      <c r="MH154" s="221"/>
      <c r="MI154" s="221"/>
      <c r="MJ154" s="221"/>
      <c r="MK154" s="221"/>
      <c r="ML154" s="221"/>
      <c r="MM154" s="221"/>
      <c r="MN154" s="221"/>
      <c r="MO154" s="221"/>
      <c r="MP154" s="221"/>
      <c r="MQ154" s="221"/>
      <c r="MR154" s="221"/>
      <c r="MS154" s="221"/>
      <c r="MT154" s="221"/>
      <c r="MU154" s="221"/>
      <c r="MV154" s="221"/>
      <c r="MW154" s="221"/>
      <c r="MX154" s="221"/>
      <c r="MY154" s="221"/>
      <c r="MZ154" s="221"/>
      <c r="NA154" s="221"/>
      <c r="NB154" s="221"/>
      <c r="NC154" s="221"/>
      <c r="ND154" s="221"/>
      <c r="NE154" s="221"/>
      <c r="NF154" s="221"/>
      <c r="NG154" s="221"/>
      <c r="NH154" s="221"/>
      <c r="NI154" s="221"/>
      <c r="NJ154" s="221"/>
      <c r="NK154" s="221"/>
      <c r="NL154" s="221"/>
      <c r="NM154" s="221"/>
      <c r="NN154" s="221"/>
      <c r="NO154" s="221"/>
      <c r="NP154" s="221"/>
      <c r="NQ154" s="221"/>
      <c r="NR154" s="221"/>
      <c r="NS154" s="221"/>
      <c r="NT154" s="221"/>
      <c r="NU154" s="221"/>
      <c r="NV154" s="221"/>
      <c r="NW154" s="221"/>
      <c r="NX154" s="221"/>
      <c r="NY154" s="221"/>
      <c r="NZ154" s="221"/>
      <c r="OA154" s="221"/>
      <c r="OB154" s="221"/>
      <c r="OC154" s="221"/>
      <c r="OD154" s="221"/>
      <c r="OE154" s="221"/>
      <c r="OF154" s="221"/>
      <c r="OG154" s="221"/>
      <c r="OH154" s="221"/>
      <c r="OI154" s="221"/>
      <c r="OJ154" s="221"/>
      <c r="OK154" s="221"/>
      <c r="OL154" s="221"/>
      <c r="OM154" s="221"/>
      <c r="ON154" s="221"/>
      <c r="OO154" s="221"/>
      <c r="OP154" s="221"/>
      <c r="OQ154" s="221"/>
      <c r="OR154" s="221"/>
      <c r="OS154" s="221"/>
      <c r="OT154" s="221"/>
      <c r="OU154" s="221"/>
      <c r="OV154" s="221"/>
      <c r="OW154" s="221"/>
      <c r="OX154" s="221"/>
      <c r="OY154" s="221"/>
      <c r="OZ154" s="221"/>
      <c r="PA154" s="221"/>
      <c r="PB154" s="221"/>
      <c r="PC154" s="221"/>
      <c r="PD154" s="221"/>
      <c r="PE154" s="221"/>
      <c r="PF154" s="221"/>
      <c r="PG154" s="221"/>
      <c r="PH154" s="221"/>
      <c r="PI154" s="221"/>
      <c r="PJ154" s="221"/>
      <c r="PK154" s="221"/>
      <c r="PL154" s="221"/>
      <c r="PM154" s="221"/>
      <c r="PN154" s="221"/>
      <c r="PO154" s="221"/>
      <c r="PP154" s="221"/>
      <c r="PQ154" s="221"/>
      <c r="PR154" s="221"/>
      <c r="PS154" s="221"/>
      <c r="PT154" s="221"/>
      <c r="PU154" s="221"/>
      <c r="PV154" s="221"/>
      <c r="PW154" s="221"/>
      <c r="PX154" s="221"/>
      <c r="PY154" s="221"/>
      <c r="PZ154" s="221"/>
      <c r="QA154" s="221"/>
      <c r="QB154" s="221"/>
      <c r="QC154" s="221"/>
      <c r="QD154" s="221"/>
      <c r="QE154" s="221"/>
      <c r="QF154" s="221"/>
      <c r="QG154" s="221"/>
      <c r="QH154" s="221"/>
      <c r="QI154" s="221"/>
      <c r="QJ154" s="221"/>
      <c r="QK154" s="221"/>
      <c r="QL154" s="221"/>
      <c r="QM154" s="221"/>
      <c r="QN154" s="221"/>
      <c r="QO154" s="221"/>
      <c r="QP154" s="221"/>
      <c r="QQ154" s="221"/>
      <c r="QR154" s="221"/>
      <c r="QS154" s="221"/>
      <c r="QT154" s="221"/>
      <c r="QU154" s="221"/>
      <c r="QV154" s="221"/>
      <c r="QW154" s="221"/>
      <c r="QX154" s="221"/>
      <c r="QY154" s="221"/>
      <c r="QZ154" s="221"/>
      <c r="RA154" s="221"/>
      <c r="RB154" s="221"/>
      <c r="RC154" s="221"/>
      <c r="RD154" s="221"/>
      <c r="RE154" s="221"/>
      <c r="RF154" s="221"/>
      <c r="RG154" s="221"/>
      <c r="RH154" s="221"/>
      <c r="RI154" s="221"/>
      <c r="RJ154" s="221"/>
      <c r="RK154" s="221"/>
      <c r="RL154" s="221"/>
      <c r="RM154" s="221"/>
      <c r="RN154" s="221"/>
      <c r="RO154" s="221"/>
      <c r="RP154" s="221"/>
      <c r="RQ154" s="221"/>
      <c r="RR154" s="221"/>
      <c r="RS154" s="221"/>
      <c r="RT154" s="221"/>
      <c r="RU154" s="221"/>
      <c r="RV154" s="221"/>
      <c r="RW154" s="221"/>
      <c r="RX154" s="221"/>
      <c r="RY154" s="221"/>
      <c r="RZ154" s="221"/>
      <c r="SA154" s="221"/>
      <c r="SB154" s="221"/>
      <c r="SC154" s="221"/>
      <c r="SD154" s="221"/>
      <c r="SE154" s="221"/>
      <c r="SF154" s="221"/>
      <c r="SG154" s="221"/>
      <c r="SH154" s="221"/>
      <c r="SI154" s="221"/>
      <c r="SJ154" s="221"/>
      <c r="SK154" s="221"/>
      <c r="SL154" s="221"/>
      <c r="SM154" s="221"/>
      <c r="SN154" s="221"/>
      <c r="SO154" s="221"/>
      <c r="SP154" s="221"/>
      <c r="SQ154" s="221"/>
      <c r="SR154" s="221"/>
      <c r="SS154" s="221"/>
      <c r="ST154" s="221"/>
      <c r="SU154" s="221"/>
      <c r="SV154" s="221"/>
      <c r="SW154" s="221"/>
      <c r="SX154" s="221"/>
      <c r="SY154" s="221"/>
      <c r="SZ154" s="221"/>
      <c r="TA154" s="221"/>
      <c r="TB154" s="221"/>
      <c r="TC154" s="221"/>
      <c r="TD154" s="221"/>
      <c r="TE154" s="221"/>
      <c r="TF154" s="221"/>
      <c r="TG154" s="221"/>
      <c r="TH154" s="221"/>
      <c r="TI154" s="221"/>
      <c r="TJ154" s="221"/>
      <c r="TK154" s="221"/>
      <c r="TL154" s="221"/>
      <c r="TM154" s="221"/>
      <c r="TN154" s="221"/>
      <c r="TO154" s="221"/>
      <c r="TP154" s="221"/>
      <c r="TQ154" s="221"/>
      <c r="TR154" s="221"/>
      <c r="TS154" s="221"/>
      <c r="TT154" s="221"/>
      <c r="TU154" s="221"/>
      <c r="TV154" s="221"/>
      <c r="TW154" s="221"/>
      <c r="TX154" s="221"/>
      <c r="TY154" s="221"/>
      <c r="TZ154" s="221"/>
      <c r="UA154" s="221"/>
      <c r="UB154" s="221"/>
      <c r="UC154" s="221"/>
      <c r="UD154" s="221"/>
      <c r="UE154" s="221"/>
      <c r="UF154" s="221"/>
      <c r="UG154" s="221"/>
      <c r="UH154" s="221"/>
      <c r="UI154" s="221"/>
      <c r="UJ154" s="221"/>
      <c r="UK154" s="221"/>
      <c r="UL154" s="221"/>
      <c r="UM154" s="221"/>
      <c r="UN154" s="221"/>
      <c r="UO154" s="221"/>
      <c r="UP154" s="221"/>
      <c r="UQ154" s="221"/>
      <c r="UR154" s="221"/>
      <c r="US154" s="221"/>
      <c r="UT154" s="221"/>
      <c r="UU154" s="221"/>
      <c r="UV154" s="221"/>
      <c r="UW154" s="221"/>
      <c r="UX154" s="221"/>
      <c r="UY154" s="221"/>
      <c r="UZ154" s="221"/>
      <c r="VA154" s="221"/>
      <c r="VB154" s="221"/>
      <c r="VC154" s="221"/>
      <c r="VD154" s="221"/>
      <c r="VE154" s="221"/>
      <c r="VF154" s="221"/>
      <c r="VG154" s="221"/>
      <c r="VH154" s="221"/>
      <c r="VI154" s="221"/>
      <c r="VJ154" s="221"/>
      <c r="VK154" s="221"/>
      <c r="VL154" s="221"/>
      <c r="VM154" s="221"/>
      <c r="VN154" s="221"/>
      <c r="VO154" s="221"/>
      <c r="VP154" s="221"/>
      <c r="VQ154" s="221"/>
      <c r="VR154" s="221"/>
      <c r="VS154" s="221"/>
      <c r="VT154" s="221"/>
      <c r="VU154" s="221"/>
      <c r="VV154" s="221"/>
      <c r="VW154" s="221"/>
      <c r="VX154" s="221"/>
      <c r="VY154" s="221"/>
      <c r="VZ154" s="221"/>
      <c r="WA154" s="221"/>
      <c r="WB154" s="221"/>
      <c r="WC154" s="221"/>
      <c r="WD154" s="221"/>
      <c r="WE154" s="221"/>
      <c r="WF154" s="221"/>
      <c r="WG154" s="221"/>
      <c r="WH154" s="221"/>
      <c r="WI154" s="221"/>
      <c r="WJ154" s="221"/>
      <c r="WK154" s="221"/>
      <c r="WL154" s="221"/>
      <c r="WM154" s="221"/>
      <c r="WN154" s="221"/>
      <c r="WO154" s="221"/>
      <c r="WP154" s="221"/>
      <c r="WQ154" s="221"/>
      <c r="WR154" s="221"/>
      <c r="WS154" s="221"/>
      <c r="WT154" s="221"/>
      <c r="WU154" s="221"/>
      <c r="WV154" s="221"/>
      <c r="WW154" s="221"/>
      <c r="WX154" s="221"/>
      <c r="WY154" s="221"/>
      <c r="WZ154" s="221"/>
      <c r="XA154" s="221"/>
      <c r="XB154" s="221"/>
      <c r="XC154" s="221"/>
      <c r="XD154" s="221"/>
      <c r="XE154" s="221"/>
      <c r="XF154" s="221"/>
      <c r="XG154" s="221"/>
      <c r="XH154" s="221"/>
      <c r="XI154" s="221"/>
      <c r="XJ154" s="221"/>
      <c r="XK154" s="221"/>
      <c r="XL154" s="221"/>
      <c r="XM154" s="221"/>
      <c r="XN154" s="221"/>
      <c r="XO154" s="221"/>
      <c r="XP154" s="221"/>
      <c r="XQ154" s="221"/>
      <c r="XR154" s="221"/>
      <c r="XS154" s="221"/>
      <c r="XT154" s="221"/>
      <c r="XU154" s="221"/>
      <c r="XV154" s="221"/>
      <c r="XW154" s="221"/>
      <c r="XX154" s="221"/>
      <c r="XY154" s="221"/>
      <c r="XZ154" s="221"/>
      <c r="YA154" s="221"/>
      <c r="YB154" s="221"/>
      <c r="YC154" s="221"/>
      <c r="YD154" s="221"/>
      <c r="YE154" s="221"/>
      <c r="YF154" s="221"/>
      <c r="YG154" s="221"/>
      <c r="YH154" s="221"/>
      <c r="YI154" s="221"/>
      <c r="YJ154" s="221"/>
      <c r="YK154" s="221"/>
      <c r="YL154" s="221"/>
      <c r="YM154" s="221"/>
      <c r="YN154" s="221"/>
      <c r="YO154" s="221"/>
      <c r="YP154" s="221"/>
      <c r="YQ154" s="221"/>
      <c r="YR154" s="221"/>
      <c r="YS154" s="221"/>
      <c r="YT154" s="221"/>
      <c r="YU154" s="221"/>
      <c r="YV154" s="221"/>
      <c r="YW154" s="221"/>
      <c r="YX154" s="221"/>
      <c r="YY154" s="221"/>
      <c r="YZ154" s="221"/>
      <c r="ZA154" s="221"/>
      <c r="ZB154" s="221"/>
      <c r="ZC154" s="221"/>
      <c r="ZD154" s="221"/>
      <c r="ZE154" s="221"/>
      <c r="ZF154" s="221"/>
      <c r="ZG154" s="221"/>
      <c r="ZH154" s="221"/>
      <c r="ZI154" s="221"/>
      <c r="ZJ154" s="221"/>
      <c r="ZK154" s="221"/>
      <c r="ZL154" s="221"/>
      <c r="ZM154" s="221"/>
      <c r="ZN154" s="221"/>
      <c r="ZO154" s="221"/>
      <c r="ZP154" s="221"/>
      <c r="ZQ154" s="221"/>
      <c r="ZR154" s="221"/>
      <c r="ZS154" s="221"/>
      <c r="ZT154" s="221"/>
      <c r="ZU154" s="221"/>
      <c r="ZV154" s="221"/>
      <c r="ZW154" s="221"/>
      <c r="ZX154" s="221"/>
      <c r="ZY154" s="221"/>
      <c r="ZZ154" s="221"/>
      <c r="AAA154" s="221"/>
      <c r="AAB154" s="221"/>
      <c r="AAC154" s="221"/>
      <c r="AAD154" s="221"/>
      <c r="AAE154" s="221"/>
      <c r="AAF154" s="221"/>
      <c r="AAG154" s="221"/>
      <c r="AAH154" s="221"/>
      <c r="AAI154" s="221"/>
      <c r="AAJ154" s="221"/>
      <c r="AAK154" s="221"/>
      <c r="AAL154" s="221"/>
      <c r="AAM154" s="221"/>
      <c r="AAN154" s="221"/>
      <c r="AAO154" s="221"/>
      <c r="AAP154" s="221"/>
      <c r="AAQ154" s="221"/>
      <c r="AAR154" s="221"/>
      <c r="AAS154" s="221"/>
      <c r="AAT154" s="221"/>
      <c r="AAU154" s="221"/>
      <c r="AAV154" s="221"/>
      <c r="AAW154" s="221"/>
      <c r="AAX154" s="221"/>
      <c r="AAY154" s="221"/>
      <c r="AAZ154" s="221"/>
      <c r="ABA154" s="221"/>
      <c r="ABB154" s="221"/>
      <c r="ABC154" s="221"/>
      <c r="ABD154" s="221"/>
      <c r="ABE154" s="221"/>
      <c r="ABF154" s="221"/>
      <c r="ABG154" s="221"/>
      <c r="ABH154" s="221"/>
      <c r="ABI154" s="221"/>
      <c r="ABJ154" s="221"/>
      <c r="ABK154" s="221"/>
      <c r="ABL154" s="221"/>
      <c r="ABM154" s="221"/>
      <c r="ABN154" s="221"/>
      <c r="ABO154" s="221"/>
      <c r="ABP154" s="221"/>
      <c r="ABQ154" s="221"/>
      <c r="ABR154" s="221"/>
      <c r="ABS154" s="221"/>
      <c r="ABT154" s="221"/>
      <c r="ABU154" s="221"/>
      <c r="ABV154" s="221"/>
      <c r="ABW154" s="221"/>
      <c r="ABX154" s="221"/>
      <c r="ABY154" s="221"/>
      <c r="ABZ154" s="221"/>
      <c r="ACA154" s="221"/>
      <c r="ACB154" s="221"/>
      <c r="ACC154" s="221"/>
      <c r="ACD154" s="221"/>
      <c r="ACE154" s="221"/>
      <c r="ACF154" s="221"/>
      <c r="ACG154" s="221"/>
      <c r="ACH154" s="221"/>
      <c r="ACI154" s="221"/>
      <c r="ACJ154" s="221"/>
      <c r="ACK154" s="221"/>
      <c r="ACL154" s="221"/>
      <c r="ACM154" s="221"/>
      <c r="ACN154" s="221"/>
      <c r="ACO154" s="221"/>
      <c r="ACP154" s="221"/>
      <c r="ACQ154" s="221"/>
      <c r="ACR154" s="221"/>
      <c r="ACS154" s="221"/>
      <c r="ACT154" s="221"/>
      <c r="ACU154" s="221"/>
      <c r="ACV154" s="221"/>
      <c r="ACW154" s="221"/>
      <c r="ACX154" s="221"/>
      <c r="ACY154" s="221"/>
      <c r="ACZ154" s="221"/>
      <c r="ADA154" s="221"/>
      <c r="ADB154" s="221"/>
      <c r="ADC154" s="221"/>
      <c r="ADD154" s="221"/>
      <c r="ADE154" s="221"/>
      <c r="ADF154" s="221"/>
      <c r="ADG154" s="221"/>
      <c r="ADH154" s="221"/>
      <c r="ADI154" s="221"/>
      <c r="ADJ154" s="221"/>
      <c r="ADK154" s="221"/>
      <c r="ADL154" s="221"/>
      <c r="ADM154" s="221"/>
      <c r="ADN154" s="221"/>
      <c r="ADO154" s="221"/>
      <c r="ADP154" s="221"/>
      <c r="ADQ154" s="221"/>
      <c r="ADR154" s="221"/>
      <c r="ADS154" s="221"/>
      <c r="ADT154" s="221"/>
      <c r="ADU154" s="221"/>
      <c r="ADV154" s="221"/>
      <c r="ADW154" s="221"/>
      <c r="ADX154" s="221"/>
      <c r="ADY154" s="221"/>
      <c r="ADZ154" s="221"/>
      <c r="AEA154" s="221"/>
      <c r="AEB154" s="221"/>
      <c r="AEC154" s="221"/>
      <c r="AED154" s="221"/>
      <c r="AEE154" s="221"/>
      <c r="AEF154" s="221"/>
      <c r="AEG154" s="221"/>
      <c r="AEH154" s="221"/>
      <c r="AEI154" s="221"/>
      <c r="AEJ154" s="221"/>
      <c r="AEK154" s="221"/>
      <c r="AEL154" s="221"/>
      <c r="AEM154" s="221"/>
      <c r="AEN154" s="221"/>
      <c r="AEO154" s="221"/>
      <c r="AEP154" s="221"/>
      <c r="AEQ154" s="221"/>
      <c r="AER154" s="221"/>
      <c r="AES154" s="221"/>
      <c r="AET154" s="221"/>
      <c r="AEU154" s="221"/>
      <c r="AEV154" s="221"/>
      <c r="AEW154" s="221"/>
      <c r="AEX154" s="221"/>
      <c r="AEY154" s="221"/>
      <c r="AEZ154" s="221"/>
      <c r="AFA154" s="221"/>
      <c r="AFB154" s="221"/>
      <c r="AFC154" s="221"/>
      <c r="AFD154" s="221"/>
      <c r="AFE154" s="221"/>
      <c r="AFF154" s="221"/>
      <c r="AFG154" s="221"/>
      <c r="AFH154" s="221"/>
      <c r="AFI154" s="221"/>
      <c r="AFJ154" s="221"/>
      <c r="AFK154" s="221"/>
      <c r="AFL154" s="221"/>
      <c r="AFM154" s="221"/>
      <c r="AFN154" s="221"/>
      <c r="AFO154" s="221"/>
      <c r="AFP154" s="221"/>
      <c r="AFQ154" s="221"/>
      <c r="AFR154" s="221"/>
      <c r="AFS154" s="221"/>
      <c r="AFT154" s="221"/>
      <c r="AFU154" s="221"/>
      <c r="AFV154" s="221"/>
      <c r="AFW154" s="221"/>
      <c r="AFX154" s="221"/>
      <c r="AFY154" s="221"/>
      <c r="AFZ154" s="221"/>
      <c r="AGA154" s="221"/>
      <c r="AGB154" s="221"/>
      <c r="AGC154" s="221"/>
      <c r="AGD154" s="221"/>
      <c r="AGE154" s="221"/>
      <c r="AGF154" s="221"/>
      <c r="AGG154" s="221"/>
      <c r="AGH154" s="221"/>
      <c r="AGI154" s="221"/>
      <c r="AGJ154" s="221"/>
      <c r="AGK154" s="221"/>
      <c r="AGL154" s="221"/>
      <c r="AGM154" s="221"/>
      <c r="AGN154" s="221"/>
      <c r="AGO154" s="221"/>
      <c r="AGP154" s="221"/>
      <c r="AGQ154" s="221"/>
      <c r="AGR154" s="221"/>
      <c r="AGS154" s="221"/>
      <c r="AGT154" s="221"/>
      <c r="AGU154" s="221"/>
      <c r="AGV154" s="221"/>
      <c r="AGW154" s="221"/>
      <c r="AGX154" s="221"/>
      <c r="AGY154" s="221"/>
      <c r="AGZ154" s="221"/>
      <c r="AHA154" s="221"/>
      <c r="AHB154" s="221"/>
      <c r="AHC154" s="221"/>
      <c r="AHD154" s="221"/>
      <c r="AHE154" s="221"/>
      <c r="AHF154" s="221"/>
      <c r="AHG154" s="221"/>
      <c r="AHH154" s="221"/>
      <c r="AHI154" s="221"/>
      <c r="AHJ154" s="221"/>
      <c r="AHK154" s="221"/>
      <c r="AHL154" s="221"/>
      <c r="AHM154" s="221"/>
      <c r="AHN154" s="221"/>
      <c r="AHO154" s="221"/>
      <c r="AHP154" s="221"/>
      <c r="AHQ154" s="221"/>
      <c r="AHR154" s="221"/>
      <c r="AHS154" s="221"/>
      <c r="AHT154" s="221"/>
      <c r="AHU154" s="221"/>
      <c r="AHV154" s="221"/>
      <c r="AHW154" s="221"/>
      <c r="AHX154" s="221"/>
      <c r="AHY154" s="221"/>
      <c r="AHZ154" s="221"/>
      <c r="AIA154" s="221"/>
      <c r="AIB154" s="221"/>
      <c r="AIC154" s="221"/>
      <c r="AID154" s="221"/>
      <c r="AIE154" s="221"/>
      <c r="AIF154" s="221"/>
      <c r="AIG154" s="221"/>
      <c r="AIH154" s="221"/>
      <c r="AII154" s="221"/>
      <c r="AIJ154" s="221"/>
      <c r="AIK154" s="221"/>
      <c r="AIL154" s="221"/>
      <c r="AIM154" s="221"/>
      <c r="AIN154" s="221"/>
      <c r="AIO154" s="221"/>
      <c r="AIP154" s="221"/>
      <c r="AIQ154" s="221"/>
      <c r="AIR154" s="221"/>
      <c r="AIS154" s="221"/>
      <c r="AIT154" s="221"/>
      <c r="AIU154" s="221"/>
      <c r="AIV154" s="221"/>
      <c r="AIW154" s="221"/>
      <c r="AIX154" s="221"/>
      <c r="AIY154" s="221"/>
      <c r="AIZ154" s="221"/>
      <c r="AJA154" s="221"/>
      <c r="AJB154" s="221"/>
      <c r="AJC154" s="221"/>
      <c r="AJD154" s="221"/>
      <c r="AJE154" s="221"/>
      <c r="AJF154" s="221"/>
      <c r="AJG154" s="221"/>
      <c r="AJH154" s="221"/>
      <c r="AJI154" s="221"/>
      <c r="AJJ154" s="221"/>
      <c r="AJK154" s="221"/>
      <c r="AJL154" s="221"/>
      <c r="AJM154" s="221"/>
      <c r="AJN154" s="221"/>
      <c r="AJO154" s="221"/>
      <c r="AJP154" s="221"/>
      <c r="AJQ154" s="221"/>
      <c r="AJR154" s="221"/>
      <c r="AJS154" s="221"/>
      <c r="AJT154" s="221"/>
      <c r="AJU154" s="221"/>
      <c r="AJV154" s="221"/>
      <c r="AJW154" s="221"/>
      <c r="AJX154" s="221"/>
      <c r="AJY154" s="221"/>
      <c r="AJZ154" s="221"/>
      <c r="AKA154" s="221"/>
      <c r="AKB154" s="221"/>
      <c r="AKC154" s="221"/>
      <c r="AKD154" s="221"/>
      <c r="AKE154" s="221"/>
      <c r="AKF154" s="221"/>
      <c r="AKG154" s="221"/>
      <c r="AKH154" s="221"/>
      <c r="AKI154" s="221"/>
      <c r="AKJ154" s="221"/>
      <c r="AKK154" s="221"/>
      <c r="AKL154" s="221"/>
      <c r="AKM154" s="221"/>
      <c r="AKN154" s="221"/>
      <c r="AKO154" s="221"/>
      <c r="AKP154" s="221"/>
      <c r="AKQ154" s="221"/>
      <c r="AKR154" s="221"/>
      <c r="AKS154" s="221"/>
      <c r="AKT154" s="221"/>
      <c r="AKU154" s="221"/>
      <c r="AKV154" s="221"/>
      <c r="AKW154" s="221"/>
      <c r="AKX154" s="221"/>
      <c r="AKY154" s="221"/>
      <c r="AKZ154" s="221"/>
      <c r="ALA154" s="221"/>
      <c r="ALB154" s="221"/>
      <c r="ALC154" s="221"/>
      <c r="ALD154" s="221"/>
      <c r="ALE154" s="221"/>
      <c r="ALF154" s="221"/>
      <c r="ALG154" s="221"/>
      <c r="ALH154" s="221"/>
      <c r="ALI154" s="221"/>
      <c r="ALJ154" s="221"/>
      <c r="ALK154" s="221"/>
      <c r="ALL154" s="221"/>
      <c r="ALM154" s="221"/>
      <c r="ALN154" s="221"/>
      <c r="ALO154" s="221"/>
      <c r="ALP154" s="221"/>
      <c r="ALQ154" s="221"/>
      <c r="ALR154" s="221"/>
      <c r="ALS154" s="221"/>
      <c r="ALT154" s="221"/>
      <c r="ALU154" s="221"/>
      <c r="ALV154" s="221"/>
      <c r="ALW154" s="221"/>
      <c r="ALX154" s="221"/>
      <c r="ALY154" s="221"/>
      <c r="ALZ154" s="221"/>
      <c r="AMA154" s="221"/>
      <c r="AMB154" s="221"/>
      <c r="AMC154" s="221"/>
      <c r="AMD154" s="221"/>
      <c r="AME154" s="221"/>
      <c r="AMF154" s="221"/>
      <c r="AMG154" s="221"/>
      <c r="AMH154" s="221"/>
      <c r="AMI154" s="221"/>
      <c r="AMJ154" s="221"/>
      <c r="AMK154" s="221"/>
    </row>
    <row r="155" spans="1:1025" s="225" customFormat="1" x14ac:dyDescent="0.25">
      <c r="A155" s="221" t="s">
        <v>8</v>
      </c>
      <c r="B155" s="221" t="s">
        <v>30</v>
      </c>
      <c r="C155" s="227" t="str">
        <f>'common foods'!$D$10</f>
        <v>01009</v>
      </c>
      <c r="D155" s="227">
        <v>1336.55</v>
      </c>
      <c r="E155" s="227">
        <v>0.4</v>
      </c>
      <c r="F155" s="227">
        <v>0.159</v>
      </c>
      <c r="G155" s="227">
        <v>75</v>
      </c>
      <c r="H155" s="227">
        <v>73.2</v>
      </c>
      <c r="I155" s="227">
        <v>4.4000000000000004</v>
      </c>
      <c r="J155" s="227">
        <v>2.75</v>
      </c>
      <c r="K155" s="227">
        <v>36</v>
      </c>
      <c r="L155" s="221" t="s">
        <v>433</v>
      </c>
      <c r="M155" s="221"/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21"/>
      <c r="AE155" s="221"/>
      <c r="AF155" s="221"/>
      <c r="AG155" s="221"/>
      <c r="AH155" s="221"/>
      <c r="AI155" s="221"/>
      <c r="AJ155" s="221"/>
      <c r="AK155" s="221"/>
      <c r="AL155" s="221"/>
      <c r="AM155" s="221"/>
      <c r="AN155" s="221"/>
      <c r="AO155" s="221"/>
      <c r="AP155" s="221"/>
      <c r="AQ155" s="221"/>
      <c r="AR155" s="221"/>
      <c r="AS155" s="221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1"/>
      <c r="BD155" s="221"/>
      <c r="BE155" s="221"/>
      <c r="BF155" s="221"/>
      <c r="BG155" s="221"/>
      <c r="BH155" s="221"/>
      <c r="BI155" s="221"/>
      <c r="BJ155" s="221"/>
      <c r="BK155" s="221"/>
      <c r="BL155" s="221"/>
      <c r="BM155" s="221"/>
      <c r="BN155" s="221"/>
      <c r="BO155" s="221"/>
      <c r="BP155" s="221"/>
      <c r="BQ155" s="221"/>
      <c r="BR155" s="221"/>
      <c r="BS155" s="221"/>
      <c r="BT155" s="221"/>
      <c r="BU155" s="221"/>
      <c r="BV155" s="221"/>
      <c r="BW155" s="221"/>
      <c r="BX155" s="221"/>
      <c r="BY155" s="221"/>
      <c r="BZ155" s="221"/>
      <c r="CA155" s="221"/>
      <c r="CB155" s="221"/>
      <c r="CC155" s="221"/>
      <c r="CD155" s="221"/>
      <c r="CE155" s="221"/>
      <c r="CF155" s="221"/>
      <c r="CG155" s="221"/>
      <c r="CH155" s="221"/>
      <c r="CI155" s="221"/>
      <c r="CJ155" s="221"/>
      <c r="CK155" s="221"/>
      <c r="CL155" s="221"/>
      <c r="CM155" s="221"/>
      <c r="CN155" s="221"/>
      <c r="CO155" s="221"/>
      <c r="CP155" s="221"/>
      <c r="CQ155" s="221"/>
      <c r="CR155" s="221"/>
      <c r="CS155" s="221"/>
      <c r="CT155" s="221"/>
      <c r="CU155" s="221"/>
      <c r="CV155" s="221"/>
      <c r="CW155" s="221"/>
      <c r="CX155" s="221"/>
      <c r="CY155" s="221"/>
      <c r="CZ155" s="221"/>
      <c r="DA155" s="221"/>
      <c r="DB155" s="221"/>
      <c r="DC155" s="221"/>
      <c r="DD155" s="221"/>
      <c r="DE155" s="221"/>
      <c r="DF155" s="221"/>
      <c r="DG155" s="221"/>
      <c r="DH155" s="221"/>
      <c r="DI155" s="221"/>
      <c r="DJ155" s="221"/>
      <c r="DK155" s="221"/>
      <c r="DL155" s="221"/>
      <c r="DM155" s="221"/>
      <c r="DN155" s="221"/>
      <c r="DO155" s="221"/>
      <c r="DP155" s="221"/>
      <c r="DQ155" s="221"/>
      <c r="DR155" s="221"/>
      <c r="DS155" s="221"/>
      <c r="DT155" s="221"/>
      <c r="DU155" s="221"/>
      <c r="DV155" s="221"/>
      <c r="DW155" s="221"/>
      <c r="DX155" s="221"/>
      <c r="DY155" s="221"/>
      <c r="DZ155" s="221"/>
      <c r="EA155" s="221"/>
      <c r="EB155" s="221"/>
      <c r="EC155" s="221"/>
      <c r="ED155" s="221"/>
      <c r="EE155" s="221"/>
      <c r="EF155" s="221"/>
      <c r="EG155" s="221"/>
      <c r="EH155" s="221"/>
      <c r="EI155" s="221"/>
      <c r="EJ155" s="221"/>
      <c r="EK155" s="221"/>
      <c r="EL155" s="221"/>
      <c r="EM155" s="221"/>
      <c r="EN155" s="221"/>
      <c r="EO155" s="221"/>
      <c r="EP155" s="221"/>
      <c r="EQ155" s="221"/>
      <c r="ER155" s="221"/>
      <c r="ES155" s="221"/>
      <c r="ET155" s="221"/>
      <c r="EU155" s="221"/>
      <c r="EV155" s="221"/>
      <c r="EW155" s="221"/>
      <c r="EX155" s="221"/>
      <c r="EY155" s="221"/>
      <c r="EZ155" s="221"/>
      <c r="FA155" s="221"/>
      <c r="FB155" s="221"/>
      <c r="FC155" s="221"/>
      <c r="FD155" s="221"/>
      <c r="FE155" s="221"/>
      <c r="FF155" s="221"/>
      <c r="FG155" s="221"/>
      <c r="FH155" s="221"/>
      <c r="FI155" s="221"/>
      <c r="FJ155" s="221"/>
      <c r="FK155" s="221"/>
      <c r="FL155" s="221"/>
      <c r="FM155" s="221"/>
      <c r="FN155" s="221"/>
      <c r="FO155" s="221"/>
      <c r="FP155" s="221"/>
      <c r="FQ155" s="221"/>
      <c r="FR155" s="221"/>
      <c r="FS155" s="221"/>
      <c r="FT155" s="221"/>
      <c r="FU155" s="221"/>
      <c r="FV155" s="221"/>
      <c r="FW155" s="221"/>
      <c r="FX155" s="221"/>
      <c r="FY155" s="221"/>
      <c r="FZ155" s="221"/>
      <c r="GA155" s="221"/>
      <c r="GB155" s="221"/>
      <c r="GC155" s="221"/>
      <c r="GD155" s="221"/>
      <c r="GE155" s="221"/>
      <c r="GF155" s="221"/>
      <c r="GG155" s="221"/>
      <c r="GH155" s="221"/>
      <c r="GI155" s="221"/>
      <c r="GJ155" s="221"/>
      <c r="GK155" s="221"/>
      <c r="GL155" s="221"/>
      <c r="GM155" s="221"/>
      <c r="GN155" s="221"/>
      <c r="GO155" s="221"/>
      <c r="GP155" s="221"/>
      <c r="GQ155" s="221"/>
      <c r="GR155" s="221"/>
      <c r="GS155" s="221"/>
      <c r="GT155" s="221"/>
      <c r="GU155" s="221"/>
      <c r="GV155" s="221"/>
      <c r="GW155" s="221"/>
      <c r="GX155" s="221"/>
      <c r="GY155" s="221"/>
      <c r="GZ155" s="221"/>
      <c r="HA155" s="221"/>
      <c r="HB155" s="221"/>
      <c r="HC155" s="221"/>
      <c r="HD155" s="221"/>
      <c r="HE155" s="221"/>
      <c r="HF155" s="221"/>
      <c r="HG155" s="221"/>
      <c r="HH155" s="221"/>
      <c r="HI155" s="221"/>
      <c r="HJ155" s="221"/>
      <c r="HK155" s="221"/>
      <c r="HL155" s="221"/>
      <c r="HM155" s="221"/>
      <c r="HN155" s="221"/>
      <c r="HO155" s="221"/>
      <c r="HP155" s="221"/>
      <c r="HQ155" s="221"/>
      <c r="HR155" s="221"/>
      <c r="HS155" s="221"/>
      <c r="HT155" s="221"/>
      <c r="HU155" s="221"/>
      <c r="HV155" s="221"/>
      <c r="HW155" s="221"/>
      <c r="HX155" s="221"/>
      <c r="HY155" s="221"/>
      <c r="HZ155" s="221"/>
      <c r="IA155" s="221"/>
      <c r="IB155" s="221"/>
      <c r="IC155" s="221"/>
      <c r="ID155" s="221"/>
      <c r="IE155" s="221"/>
      <c r="IF155" s="221"/>
      <c r="IG155" s="221"/>
      <c r="IH155" s="221"/>
      <c r="II155" s="221"/>
      <c r="IJ155" s="221"/>
      <c r="IK155" s="221"/>
      <c r="IL155" s="221"/>
      <c r="IM155" s="221"/>
      <c r="IN155" s="221"/>
      <c r="IO155" s="221"/>
      <c r="IP155" s="221"/>
      <c r="IQ155" s="221"/>
      <c r="IR155" s="221"/>
      <c r="IS155" s="221"/>
      <c r="IT155" s="221"/>
      <c r="IU155" s="221"/>
      <c r="IV155" s="221"/>
      <c r="IW155" s="221"/>
      <c r="IX155" s="221"/>
      <c r="IY155" s="221"/>
      <c r="IZ155" s="221"/>
      <c r="JA155" s="221"/>
      <c r="JB155" s="221"/>
      <c r="JC155" s="221"/>
      <c r="JD155" s="221"/>
      <c r="JE155" s="221"/>
      <c r="JF155" s="221"/>
      <c r="JG155" s="221"/>
      <c r="JH155" s="221"/>
      <c r="JI155" s="221"/>
      <c r="JJ155" s="221"/>
      <c r="JK155" s="221"/>
      <c r="JL155" s="221"/>
      <c r="JM155" s="221"/>
      <c r="JN155" s="221"/>
      <c r="JO155" s="221"/>
      <c r="JP155" s="221"/>
      <c r="JQ155" s="221"/>
      <c r="JR155" s="221"/>
      <c r="JS155" s="221"/>
      <c r="JT155" s="221"/>
      <c r="JU155" s="221"/>
      <c r="JV155" s="221"/>
      <c r="JW155" s="221"/>
      <c r="JX155" s="221"/>
      <c r="JY155" s="221"/>
      <c r="JZ155" s="221"/>
      <c r="KA155" s="221"/>
      <c r="KB155" s="221"/>
      <c r="KC155" s="221"/>
      <c r="KD155" s="221"/>
      <c r="KE155" s="221"/>
      <c r="KF155" s="221"/>
      <c r="KG155" s="221"/>
      <c r="KH155" s="221"/>
      <c r="KI155" s="221"/>
      <c r="KJ155" s="221"/>
      <c r="KK155" s="221"/>
      <c r="KL155" s="221"/>
      <c r="KM155" s="221"/>
      <c r="KN155" s="221"/>
      <c r="KO155" s="221"/>
      <c r="KP155" s="221"/>
      <c r="KQ155" s="221"/>
      <c r="KR155" s="221"/>
      <c r="KS155" s="221"/>
      <c r="KT155" s="221"/>
      <c r="KU155" s="221"/>
      <c r="KV155" s="221"/>
      <c r="KW155" s="221"/>
      <c r="KX155" s="221"/>
      <c r="KY155" s="221"/>
      <c r="KZ155" s="221"/>
      <c r="LA155" s="221"/>
      <c r="LB155" s="221"/>
      <c r="LC155" s="221"/>
      <c r="LD155" s="221"/>
      <c r="LE155" s="221"/>
      <c r="LF155" s="221"/>
      <c r="LG155" s="221"/>
      <c r="LH155" s="221"/>
      <c r="LI155" s="221"/>
      <c r="LJ155" s="221"/>
      <c r="LK155" s="221"/>
      <c r="LL155" s="221"/>
      <c r="LM155" s="221"/>
      <c r="LN155" s="221"/>
      <c r="LO155" s="221"/>
      <c r="LP155" s="221"/>
      <c r="LQ155" s="221"/>
      <c r="LR155" s="221"/>
      <c r="LS155" s="221"/>
      <c r="LT155" s="221"/>
      <c r="LU155" s="221"/>
      <c r="LV155" s="221"/>
      <c r="LW155" s="221"/>
      <c r="LX155" s="221"/>
      <c r="LY155" s="221"/>
      <c r="LZ155" s="221"/>
      <c r="MA155" s="221"/>
      <c r="MB155" s="221"/>
      <c r="MC155" s="221"/>
      <c r="MD155" s="221"/>
      <c r="ME155" s="221"/>
      <c r="MF155" s="221"/>
      <c r="MG155" s="221"/>
      <c r="MH155" s="221"/>
      <c r="MI155" s="221"/>
      <c r="MJ155" s="221"/>
      <c r="MK155" s="221"/>
      <c r="ML155" s="221"/>
      <c r="MM155" s="221"/>
      <c r="MN155" s="221"/>
      <c r="MO155" s="221"/>
      <c r="MP155" s="221"/>
      <c r="MQ155" s="221"/>
      <c r="MR155" s="221"/>
      <c r="MS155" s="221"/>
      <c r="MT155" s="221"/>
      <c r="MU155" s="221"/>
      <c r="MV155" s="221"/>
      <c r="MW155" s="221"/>
      <c r="MX155" s="221"/>
      <c r="MY155" s="221"/>
      <c r="MZ155" s="221"/>
      <c r="NA155" s="221"/>
      <c r="NB155" s="221"/>
      <c r="NC155" s="221"/>
      <c r="ND155" s="221"/>
      <c r="NE155" s="221"/>
      <c r="NF155" s="221"/>
      <c r="NG155" s="221"/>
      <c r="NH155" s="221"/>
      <c r="NI155" s="221"/>
      <c r="NJ155" s="221"/>
      <c r="NK155" s="221"/>
      <c r="NL155" s="221"/>
      <c r="NM155" s="221"/>
      <c r="NN155" s="221"/>
      <c r="NO155" s="221"/>
      <c r="NP155" s="221"/>
      <c r="NQ155" s="221"/>
      <c r="NR155" s="221"/>
      <c r="NS155" s="221"/>
      <c r="NT155" s="221"/>
      <c r="NU155" s="221"/>
      <c r="NV155" s="221"/>
      <c r="NW155" s="221"/>
      <c r="NX155" s="221"/>
      <c r="NY155" s="221"/>
      <c r="NZ155" s="221"/>
      <c r="OA155" s="221"/>
      <c r="OB155" s="221"/>
      <c r="OC155" s="221"/>
      <c r="OD155" s="221"/>
      <c r="OE155" s="221"/>
      <c r="OF155" s="221"/>
      <c r="OG155" s="221"/>
      <c r="OH155" s="221"/>
      <c r="OI155" s="221"/>
      <c r="OJ155" s="221"/>
      <c r="OK155" s="221"/>
      <c r="OL155" s="221"/>
      <c r="OM155" s="221"/>
      <c r="ON155" s="221"/>
      <c r="OO155" s="221"/>
      <c r="OP155" s="221"/>
      <c r="OQ155" s="221"/>
      <c r="OR155" s="221"/>
      <c r="OS155" s="221"/>
      <c r="OT155" s="221"/>
      <c r="OU155" s="221"/>
      <c r="OV155" s="221"/>
      <c r="OW155" s="221"/>
      <c r="OX155" s="221"/>
      <c r="OY155" s="221"/>
      <c r="OZ155" s="221"/>
      <c r="PA155" s="221"/>
      <c r="PB155" s="221"/>
      <c r="PC155" s="221"/>
      <c r="PD155" s="221"/>
      <c r="PE155" s="221"/>
      <c r="PF155" s="221"/>
      <c r="PG155" s="221"/>
      <c r="PH155" s="221"/>
      <c r="PI155" s="221"/>
      <c r="PJ155" s="221"/>
      <c r="PK155" s="221"/>
      <c r="PL155" s="221"/>
      <c r="PM155" s="221"/>
      <c r="PN155" s="221"/>
      <c r="PO155" s="221"/>
      <c r="PP155" s="221"/>
      <c r="PQ155" s="221"/>
      <c r="PR155" s="221"/>
      <c r="PS155" s="221"/>
      <c r="PT155" s="221"/>
      <c r="PU155" s="221"/>
      <c r="PV155" s="221"/>
      <c r="PW155" s="221"/>
      <c r="PX155" s="221"/>
      <c r="PY155" s="221"/>
      <c r="PZ155" s="221"/>
      <c r="QA155" s="221"/>
      <c r="QB155" s="221"/>
      <c r="QC155" s="221"/>
      <c r="QD155" s="221"/>
      <c r="QE155" s="221"/>
      <c r="QF155" s="221"/>
      <c r="QG155" s="221"/>
      <c r="QH155" s="221"/>
      <c r="QI155" s="221"/>
      <c r="QJ155" s="221"/>
      <c r="QK155" s="221"/>
      <c r="QL155" s="221"/>
      <c r="QM155" s="221"/>
      <c r="QN155" s="221"/>
      <c r="QO155" s="221"/>
      <c r="QP155" s="221"/>
      <c r="QQ155" s="221"/>
      <c r="QR155" s="221"/>
      <c r="QS155" s="221"/>
      <c r="QT155" s="221"/>
      <c r="QU155" s="221"/>
      <c r="QV155" s="221"/>
      <c r="QW155" s="221"/>
      <c r="QX155" s="221"/>
      <c r="QY155" s="221"/>
      <c r="QZ155" s="221"/>
      <c r="RA155" s="221"/>
      <c r="RB155" s="221"/>
      <c r="RC155" s="221"/>
      <c r="RD155" s="221"/>
      <c r="RE155" s="221"/>
      <c r="RF155" s="221"/>
      <c r="RG155" s="221"/>
      <c r="RH155" s="221"/>
      <c r="RI155" s="221"/>
      <c r="RJ155" s="221"/>
      <c r="RK155" s="221"/>
      <c r="RL155" s="221"/>
      <c r="RM155" s="221"/>
      <c r="RN155" s="221"/>
      <c r="RO155" s="221"/>
      <c r="RP155" s="221"/>
      <c r="RQ155" s="221"/>
      <c r="RR155" s="221"/>
      <c r="RS155" s="221"/>
      <c r="RT155" s="221"/>
      <c r="RU155" s="221"/>
      <c r="RV155" s="221"/>
      <c r="RW155" s="221"/>
      <c r="RX155" s="221"/>
      <c r="RY155" s="221"/>
      <c r="RZ155" s="221"/>
      <c r="SA155" s="221"/>
      <c r="SB155" s="221"/>
      <c r="SC155" s="221"/>
      <c r="SD155" s="221"/>
      <c r="SE155" s="221"/>
      <c r="SF155" s="221"/>
      <c r="SG155" s="221"/>
      <c r="SH155" s="221"/>
      <c r="SI155" s="221"/>
      <c r="SJ155" s="221"/>
      <c r="SK155" s="221"/>
      <c r="SL155" s="221"/>
      <c r="SM155" s="221"/>
      <c r="SN155" s="221"/>
      <c r="SO155" s="221"/>
      <c r="SP155" s="221"/>
      <c r="SQ155" s="221"/>
      <c r="SR155" s="221"/>
      <c r="SS155" s="221"/>
      <c r="ST155" s="221"/>
      <c r="SU155" s="221"/>
      <c r="SV155" s="221"/>
      <c r="SW155" s="221"/>
      <c r="SX155" s="221"/>
      <c r="SY155" s="221"/>
      <c r="SZ155" s="221"/>
      <c r="TA155" s="221"/>
      <c r="TB155" s="221"/>
      <c r="TC155" s="221"/>
      <c r="TD155" s="221"/>
      <c r="TE155" s="221"/>
      <c r="TF155" s="221"/>
      <c r="TG155" s="221"/>
      <c r="TH155" s="221"/>
      <c r="TI155" s="221"/>
      <c r="TJ155" s="221"/>
      <c r="TK155" s="221"/>
      <c r="TL155" s="221"/>
      <c r="TM155" s="221"/>
      <c r="TN155" s="221"/>
      <c r="TO155" s="221"/>
      <c r="TP155" s="221"/>
      <c r="TQ155" s="221"/>
      <c r="TR155" s="221"/>
      <c r="TS155" s="221"/>
      <c r="TT155" s="221"/>
      <c r="TU155" s="221"/>
      <c r="TV155" s="221"/>
      <c r="TW155" s="221"/>
      <c r="TX155" s="221"/>
      <c r="TY155" s="221"/>
      <c r="TZ155" s="221"/>
      <c r="UA155" s="221"/>
      <c r="UB155" s="221"/>
      <c r="UC155" s="221"/>
      <c r="UD155" s="221"/>
      <c r="UE155" s="221"/>
      <c r="UF155" s="221"/>
      <c r="UG155" s="221"/>
      <c r="UH155" s="221"/>
      <c r="UI155" s="221"/>
      <c r="UJ155" s="221"/>
      <c r="UK155" s="221"/>
      <c r="UL155" s="221"/>
      <c r="UM155" s="221"/>
      <c r="UN155" s="221"/>
      <c r="UO155" s="221"/>
      <c r="UP155" s="221"/>
      <c r="UQ155" s="221"/>
      <c r="UR155" s="221"/>
      <c r="US155" s="221"/>
      <c r="UT155" s="221"/>
      <c r="UU155" s="221"/>
      <c r="UV155" s="221"/>
      <c r="UW155" s="221"/>
      <c r="UX155" s="221"/>
      <c r="UY155" s="221"/>
      <c r="UZ155" s="221"/>
      <c r="VA155" s="221"/>
      <c r="VB155" s="221"/>
      <c r="VC155" s="221"/>
      <c r="VD155" s="221"/>
      <c r="VE155" s="221"/>
      <c r="VF155" s="221"/>
      <c r="VG155" s="221"/>
      <c r="VH155" s="221"/>
      <c r="VI155" s="221"/>
      <c r="VJ155" s="221"/>
      <c r="VK155" s="221"/>
      <c r="VL155" s="221"/>
      <c r="VM155" s="221"/>
      <c r="VN155" s="221"/>
      <c r="VO155" s="221"/>
      <c r="VP155" s="221"/>
      <c r="VQ155" s="221"/>
      <c r="VR155" s="221"/>
      <c r="VS155" s="221"/>
      <c r="VT155" s="221"/>
      <c r="VU155" s="221"/>
      <c r="VV155" s="221"/>
      <c r="VW155" s="221"/>
      <c r="VX155" s="221"/>
      <c r="VY155" s="221"/>
      <c r="VZ155" s="221"/>
      <c r="WA155" s="221"/>
      <c r="WB155" s="221"/>
      <c r="WC155" s="221"/>
      <c r="WD155" s="221"/>
      <c r="WE155" s="221"/>
      <c r="WF155" s="221"/>
      <c r="WG155" s="221"/>
      <c r="WH155" s="221"/>
      <c r="WI155" s="221"/>
      <c r="WJ155" s="221"/>
      <c r="WK155" s="221"/>
      <c r="WL155" s="221"/>
      <c r="WM155" s="221"/>
      <c r="WN155" s="221"/>
      <c r="WO155" s="221"/>
      <c r="WP155" s="221"/>
      <c r="WQ155" s="221"/>
      <c r="WR155" s="221"/>
      <c r="WS155" s="221"/>
      <c r="WT155" s="221"/>
      <c r="WU155" s="221"/>
      <c r="WV155" s="221"/>
      <c r="WW155" s="221"/>
      <c r="WX155" s="221"/>
      <c r="WY155" s="221"/>
      <c r="WZ155" s="221"/>
      <c r="XA155" s="221"/>
      <c r="XB155" s="221"/>
      <c r="XC155" s="221"/>
      <c r="XD155" s="221"/>
      <c r="XE155" s="221"/>
      <c r="XF155" s="221"/>
      <c r="XG155" s="221"/>
      <c r="XH155" s="221"/>
      <c r="XI155" s="221"/>
      <c r="XJ155" s="221"/>
      <c r="XK155" s="221"/>
      <c r="XL155" s="221"/>
      <c r="XM155" s="221"/>
      <c r="XN155" s="221"/>
      <c r="XO155" s="221"/>
      <c r="XP155" s="221"/>
      <c r="XQ155" s="221"/>
      <c r="XR155" s="221"/>
      <c r="XS155" s="221"/>
      <c r="XT155" s="221"/>
      <c r="XU155" s="221"/>
      <c r="XV155" s="221"/>
      <c r="XW155" s="221"/>
      <c r="XX155" s="221"/>
      <c r="XY155" s="221"/>
      <c r="XZ155" s="221"/>
      <c r="YA155" s="221"/>
      <c r="YB155" s="221"/>
      <c r="YC155" s="221"/>
      <c r="YD155" s="221"/>
      <c r="YE155" s="221"/>
      <c r="YF155" s="221"/>
      <c r="YG155" s="221"/>
      <c r="YH155" s="221"/>
      <c r="YI155" s="221"/>
      <c r="YJ155" s="221"/>
      <c r="YK155" s="221"/>
      <c r="YL155" s="221"/>
      <c r="YM155" s="221"/>
      <c r="YN155" s="221"/>
      <c r="YO155" s="221"/>
      <c r="YP155" s="221"/>
      <c r="YQ155" s="221"/>
      <c r="YR155" s="221"/>
      <c r="YS155" s="221"/>
      <c r="YT155" s="221"/>
      <c r="YU155" s="221"/>
      <c r="YV155" s="221"/>
      <c r="YW155" s="221"/>
      <c r="YX155" s="221"/>
      <c r="YY155" s="221"/>
      <c r="YZ155" s="221"/>
      <c r="ZA155" s="221"/>
      <c r="ZB155" s="221"/>
      <c r="ZC155" s="221"/>
      <c r="ZD155" s="221"/>
      <c r="ZE155" s="221"/>
      <c r="ZF155" s="221"/>
      <c r="ZG155" s="221"/>
      <c r="ZH155" s="221"/>
      <c r="ZI155" s="221"/>
      <c r="ZJ155" s="221"/>
      <c r="ZK155" s="221"/>
      <c r="ZL155" s="221"/>
      <c r="ZM155" s="221"/>
      <c r="ZN155" s="221"/>
      <c r="ZO155" s="221"/>
      <c r="ZP155" s="221"/>
      <c r="ZQ155" s="221"/>
      <c r="ZR155" s="221"/>
      <c r="ZS155" s="221"/>
      <c r="ZT155" s="221"/>
      <c r="ZU155" s="221"/>
      <c r="ZV155" s="221"/>
      <c r="ZW155" s="221"/>
      <c r="ZX155" s="221"/>
      <c r="ZY155" s="221"/>
      <c r="ZZ155" s="221"/>
      <c r="AAA155" s="221"/>
      <c r="AAB155" s="221"/>
      <c r="AAC155" s="221"/>
      <c r="AAD155" s="221"/>
      <c r="AAE155" s="221"/>
      <c r="AAF155" s="221"/>
      <c r="AAG155" s="221"/>
      <c r="AAH155" s="221"/>
      <c r="AAI155" s="221"/>
      <c r="AAJ155" s="221"/>
      <c r="AAK155" s="221"/>
      <c r="AAL155" s="221"/>
      <c r="AAM155" s="221"/>
      <c r="AAN155" s="221"/>
      <c r="AAO155" s="221"/>
      <c r="AAP155" s="221"/>
      <c r="AAQ155" s="221"/>
      <c r="AAR155" s="221"/>
      <c r="AAS155" s="221"/>
      <c r="AAT155" s="221"/>
      <c r="AAU155" s="221"/>
      <c r="AAV155" s="221"/>
      <c r="AAW155" s="221"/>
      <c r="AAX155" s="221"/>
      <c r="AAY155" s="221"/>
      <c r="AAZ155" s="221"/>
      <c r="ABA155" s="221"/>
      <c r="ABB155" s="221"/>
      <c r="ABC155" s="221"/>
      <c r="ABD155" s="221"/>
      <c r="ABE155" s="221"/>
      <c r="ABF155" s="221"/>
      <c r="ABG155" s="221"/>
      <c r="ABH155" s="221"/>
      <c r="ABI155" s="221"/>
      <c r="ABJ155" s="221"/>
      <c r="ABK155" s="221"/>
      <c r="ABL155" s="221"/>
      <c r="ABM155" s="221"/>
      <c r="ABN155" s="221"/>
      <c r="ABO155" s="221"/>
      <c r="ABP155" s="221"/>
      <c r="ABQ155" s="221"/>
      <c r="ABR155" s="221"/>
      <c r="ABS155" s="221"/>
      <c r="ABT155" s="221"/>
      <c r="ABU155" s="221"/>
      <c r="ABV155" s="221"/>
      <c r="ABW155" s="221"/>
      <c r="ABX155" s="221"/>
      <c r="ABY155" s="221"/>
      <c r="ABZ155" s="221"/>
      <c r="ACA155" s="221"/>
      <c r="ACB155" s="221"/>
      <c r="ACC155" s="221"/>
      <c r="ACD155" s="221"/>
      <c r="ACE155" s="221"/>
      <c r="ACF155" s="221"/>
      <c r="ACG155" s="221"/>
      <c r="ACH155" s="221"/>
      <c r="ACI155" s="221"/>
      <c r="ACJ155" s="221"/>
      <c r="ACK155" s="221"/>
      <c r="ACL155" s="221"/>
      <c r="ACM155" s="221"/>
      <c r="ACN155" s="221"/>
      <c r="ACO155" s="221"/>
      <c r="ACP155" s="221"/>
      <c r="ACQ155" s="221"/>
      <c r="ACR155" s="221"/>
      <c r="ACS155" s="221"/>
      <c r="ACT155" s="221"/>
      <c r="ACU155" s="221"/>
      <c r="ACV155" s="221"/>
      <c r="ACW155" s="221"/>
      <c r="ACX155" s="221"/>
      <c r="ACY155" s="221"/>
      <c r="ACZ155" s="221"/>
      <c r="ADA155" s="221"/>
      <c r="ADB155" s="221"/>
      <c r="ADC155" s="221"/>
      <c r="ADD155" s="221"/>
      <c r="ADE155" s="221"/>
      <c r="ADF155" s="221"/>
      <c r="ADG155" s="221"/>
      <c r="ADH155" s="221"/>
      <c r="ADI155" s="221"/>
      <c r="ADJ155" s="221"/>
      <c r="ADK155" s="221"/>
      <c r="ADL155" s="221"/>
      <c r="ADM155" s="221"/>
      <c r="ADN155" s="221"/>
      <c r="ADO155" s="221"/>
      <c r="ADP155" s="221"/>
      <c r="ADQ155" s="221"/>
      <c r="ADR155" s="221"/>
      <c r="ADS155" s="221"/>
      <c r="ADT155" s="221"/>
      <c r="ADU155" s="221"/>
      <c r="ADV155" s="221"/>
      <c r="ADW155" s="221"/>
      <c r="ADX155" s="221"/>
      <c r="ADY155" s="221"/>
      <c r="ADZ155" s="221"/>
      <c r="AEA155" s="221"/>
      <c r="AEB155" s="221"/>
      <c r="AEC155" s="221"/>
      <c r="AED155" s="221"/>
      <c r="AEE155" s="221"/>
      <c r="AEF155" s="221"/>
      <c r="AEG155" s="221"/>
      <c r="AEH155" s="221"/>
      <c r="AEI155" s="221"/>
      <c r="AEJ155" s="221"/>
      <c r="AEK155" s="221"/>
      <c r="AEL155" s="221"/>
      <c r="AEM155" s="221"/>
      <c r="AEN155" s="221"/>
      <c r="AEO155" s="221"/>
      <c r="AEP155" s="221"/>
      <c r="AEQ155" s="221"/>
      <c r="AER155" s="221"/>
      <c r="AES155" s="221"/>
      <c r="AET155" s="221"/>
      <c r="AEU155" s="221"/>
      <c r="AEV155" s="221"/>
      <c r="AEW155" s="221"/>
      <c r="AEX155" s="221"/>
      <c r="AEY155" s="221"/>
      <c r="AEZ155" s="221"/>
      <c r="AFA155" s="221"/>
      <c r="AFB155" s="221"/>
      <c r="AFC155" s="221"/>
      <c r="AFD155" s="221"/>
      <c r="AFE155" s="221"/>
      <c r="AFF155" s="221"/>
      <c r="AFG155" s="221"/>
      <c r="AFH155" s="221"/>
      <c r="AFI155" s="221"/>
      <c r="AFJ155" s="221"/>
      <c r="AFK155" s="221"/>
      <c r="AFL155" s="221"/>
      <c r="AFM155" s="221"/>
      <c r="AFN155" s="221"/>
      <c r="AFO155" s="221"/>
      <c r="AFP155" s="221"/>
      <c r="AFQ155" s="221"/>
      <c r="AFR155" s="221"/>
      <c r="AFS155" s="221"/>
      <c r="AFT155" s="221"/>
      <c r="AFU155" s="221"/>
      <c r="AFV155" s="221"/>
      <c r="AFW155" s="221"/>
      <c r="AFX155" s="221"/>
      <c r="AFY155" s="221"/>
      <c r="AFZ155" s="221"/>
      <c r="AGA155" s="221"/>
      <c r="AGB155" s="221"/>
      <c r="AGC155" s="221"/>
      <c r="AGD155" s="221"/>
      <c r="AGE155" s="221"/>
      <c r="AGF155" s="221"/>
      <c r="AGG155" s="221"/>
      <c r="AGH155" s="221"/>
      <c r="AGI155" s="221"/>
      <c r="AGJ155" s="221"/>
      <c r="AGK155" s="221"/>
      <c r="AGL155" s="221"/>
      <c r="AGM155" s="221"/>
      <c r="AGN155" s="221"/>
      <c r="AGO155" s="221"/>
      <c r="AGP155" s="221"/>
      <c r="AGQ155" s="221"/>
      <c r="AGR155" s="221"/>
      <c r="AGS155" s="221"/>
      <c r="AGT155" s="221"/>
      <c r="AGU155" s="221"/>
      <c r="AGV155" s="221"/>
      <c r="AGW155" s="221"/>
      <c r="AGX155" s="221"/>
      <c r="AGY155" s="221"/>
      <c r="AGZ155" s="221"/>
      <c r="AHA155" s="221"/>
      <c r="AHB155" s="221"/>
      <c r="AHC155" s="221"/>
      <c r="AHD155" s="221"/>
      <c r="AHE155" s="221"/>
      <c r="AHF155" s="221"/>
      <c r="AHG155" s="221"/>
      <c r="AHH155" s="221"/>
      <c r="AHI155" s="221"/>
      <c r="AHJ155" s="221"/>
      <c r="AHK155" s="221"/>
      <c r="AHL155" s="221"/>
      <c r="AHM155" s="221"/>
      <c r="AHN155" s="221"/>
      <c r="AHO155" s="221"/>
      <c r="AHP155" s="221"/>
      <c r="AHQ155" s="221"/>
      <c r="AHR155" s="221"/>
      <c r="AHS155" s="221"/>
      <c r="AHT155" s="221"/>
      <c r="AHU155" s="221"/>
      <c r="AHV155" s="221"/>
      <c r="AHW155" s="221"/>
      <c r="AHX155" s="221"/>
      <c r="AHY155" s="221"/>
      <c r="AHZ155" s="221"/>
      <c r="AIA155" s="221"/>
      <c r="AIB155" s="221"/>
      <c r="AIC155" s="221"/>
      <c r="AID155" s="221"/>
      <c r="AIE155" s="221"/>
      <c r="AIF155" s="221"/>
      <c r="AIG155" s="221"/>
      <c r="AIH155" s="221"/>
      <c r="AII155" s="221"/>
      <c r="AIJ155" s="221"/>
      <c r="AIK155" s="221"/>
      <c r="AIL155" s="221"/>
      <c r="AIM155" s="221"/>
      <c r="AIN155" s="221"/>
      <c r="AIO155" s="221"/>
      <c r="AIP155" s="221"/>
      <c r="AIQ155" s="221"/>
      <c r="AIR155" s="221"/>
      <c r="AIS155" s="221"/>
      <c r="AIT155" s="221"/>
      <c r="AIU155" s="221"/>
      <c r="AIV155" s="221"/>
      <c r="AIW155" s="221"/>
      <c r="AIX155" s="221"/>
      <c r="AIY155" s="221"/>
      <c r="AIZ155" s="221"/>
      <c r="AJA155" s="221"/>
      <c r="AJB155" s="221"/>
      <c r="AJC155" s="221"/>
      <c r="AJD155" s="221"/>
      <c r="AJE155" s="221"/>
      <c r="AJF155" s="221"/>
      <c r="AJG155" s="221"/>
      <c r="AJH155" s="221"/>
      <c r="AJI155" s="221"/>
      <c r="AJJ155" s="221"/>
      <c r="AJK155" s="221"/>
      <c r="AJL155" s="221"/>
      <c r="AJM155" s="221"/>
      <c r="AJN155" s="221"/>
      <c r="AJO155" s="221"/>
      <c r="AJP155" s="221"/>
      <c r="AJQ155" s="221"/>
      <c r="AJR155" s="221"/>
      <c r="AJS155" s="221"/>
      <c r="AJT155" s="221"/>
      <c r="AJU155" s="221"/>
      <c r="AJV155" s="221"/>
      <c r="AJW155" s="221"/>
      <c r="AJX155" s="221"/>
      <c r="AJY155" s="221"/>
      <c r="AJZ155" s="221"/>
      <c r="AKA155" s="221"/>
      <c r="AKB155" s="221"/>
      <c r="AKC155" s="221"/>
      <c r="AKD155" s="221"/>
      <c r="AKE155" s="221"/>
      <c r="AKF155" s="221"/>
      <c r="AKG155" s="221"/>
      <c r="AKH155" s="221"/>
      <c r="AKI155" s="221"/>
      <c r="AKJ155" s="221"/>
      <c r="AKK155" s="221"/>
      <c r="AKL155" s="221"/>
      <c r="AKM155" s="221"/>
      <c r="AKN155" s="221"/>
      <c r="AKO155" s="221"/>
      <c r="AKP155" s="221"/>
      <c r="AKQ155" s="221"/>
      <c r="AKR155" s="221"/>
      <c r="AKS155" s="221"/>
      <c r="AKT155" s="221"/>
      <c r="AKU155" s="221"/>
      <c r="AKV155" s="221"/>
      <c r="AKW155" s="221"/>
      <c r="AKX155" s="221"/>
      <c r="AKY155" s="221"/>
      <c r="AKZ155" s="221"/>
      <c r="ALA155" s="221"/>
      <c r="ALB155" s="221"/>
      <c r="ALC155" s="221"/>
      <c r="ALD155" s="221"/>
      <c r="ALE155" s="221"/>
      <c r="ALF155" s="221"/>
      <c r="ALG155" s="221"/>
      <c r="ALH155" s="221"/>
      <c r="ALI155" s="221"/>
      <c r="ALJ155" s="221"/>
      <c r="ALK155" s="221"/>
      <c r="ALL155" s="221"/>
      <c r="ALM155" s="221"/>
      <c r="ALN155" s="221"/>
      <c r="ALO155" s="221"/>
      <c r="ALP155" s="221"/>
      <c r="ALQ155" s="221"/>
      <c r="ALR155" s="221"/>
      <c r="ALS155" s="221"/>
      <c r="ALT155" s="221"/>
      <c r="ALU155" s="221"/>
      <c r="ALV155" s="221"/>
      <c r="ALW155" s="221"/>
      <c r="ALX155" s="221"/>
      <c r="ALY155" s="221"/>
      <c r="ALZ155" s="221"/>
      <c r="AMA155" s="221"/>
      <c r="AMB155" s="221"/>
      <c r="AMC155" s="221"/>
      <c r="AMD155" s="221"/>
      <c r="AME155" s="221"/>
      <c r="AMF155" s="221"/>
      <c r="AMG155" s="221"/>
      <c r="AMH155" s="221"/>
      <c r="AMI155" s="221"/>
      <c r="AMJ155" s="221"/>
      <c r="AMK155" s="221"/>
    </row>
    <row r="156" spans="1:1025" s="225" customFormat="1" x14ac:dyDescent="0.25">
      <c r="A156" s="228" t="s">
        <v>369</v>
      </c>
      <c r="B156" s="228" t="s">
        <v>382</v>
      </c>
      <c r="C156" s="229" t="str">
        <f>'common foods'!$D$182</f>
        <v>10116</v>
      </c>
      <c r="D156" s="230">
        <v>1026</v>
      </c>
      <c r="E156" s="230">
        <v>11.8</v>
      </c>
      <c r="F156" s="230">
        <v>4.3</v>
      </c>
      <c r="G156" s="230">
        <v>25</v>
      </c>
      <c r="H156" s="230">
        <v>0.2</v>
      </c>
      <c r="I156" s="230">
        <v>4.5</v>
      </c>
      <c r="J156" s="230">
        <v>7.7</v>
      </c>
      <c r="K156" s="230">
        <v>368</v>
      </c>
      <c r="L156" s="228" t="s">
        <v>432</v>
      </c>
      <c r="M156" s="228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  <c r="BO156" s="221"/>
      <c r="BP156" s="221"/>
      <c r="BQ156" s="221"/>
      <c r="BR156" s="221"/>
      <c r="BS156" s="221"/>
      <c r="BT156" s="221"/>
      <c r="BU156" s="221"/>
      <c r="BV156" s="221"/>
      <c r="BW156" s="221"/>
      <c r="BX156" s="221"/>
      <c r="BY156" s="221"/>
      <c r="BZ156" s="221"/>
      <c r="CA156" s="221"/>
      <c r="CB156" s="221"/>
      <c r="CC156" s="221"/>
      <c r="CD156" s="221"/>
      <c r="CE156" s="221"/>
      <c r="CF156" s="221"/>
      <c r="CG156" s="221"/>
      <c r="CH156" s="221"/>
      <c r="CI156" s="221"/>
      <c r="CJ156" s="221"/>
      <c r="CK156" s="221"/>
      <c r="CL156" s="221"/>
      <c r="CM156" s="221"/>
      <c r="CN156" s="221"/>
      <c r="CO156" s="221"/>
      <c r="CP156" s="221"/>
      <c r="CQ156" s="221"/>
      <c r="CR156" s="221"/>
      <c r="CS156" s="221"/>
      <c r="CT156" s="221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221"/>
      <c r="DE156" s="221"/>
      <c r="DF156" s="221"/>
      <c r="DG156" s="221"/>
      <c r="DH156" s="221"/>
      <c r="DI156" s="221"/>
      <c r="DJ156" s="221"/>
      <c r="DK156" s="221"/>
      <c r="DL156" s="221"/>
      <c r="DM156" s="221"/>
      <c r="DN156" s="221"/>
      <c r="DO156" s="221"/>
      <c r="DP156" s="221"/>
      <c r="DQ156" s="221"/>
      <c r="DR156" s="221"/>
      <c r="DS156" s="221"/>
      <c r="DT156" s="221"/>
      <c r="DU156" s="221"/>
      <c r="DV156" s="221"/>
      <c r="DW156" s="221"/>
      <c r="DX156" s="221"/>
      <c r="DY156" s="221"/>
      <c r="DZ156" s="221"/>
      <c r="EA156" s="221"/>
      <c r="EB156" s="221"/>
      <c r="EC156" s="221"/>
      <c r="ED156" s="221"/>
      <c r="EE156" s="221"/>
      <c r="EF156" s="221"/>
      <c r="EG156" s="221"/>
      <c r="EH156" s="221"/>
      <c r="EI156" s="221"/>
      <c r="EJ156" s="221"/>
      <c r="EK156" s="221"/>
      <c r="EL156" s="221"/>
      <c r="EM156" s="221"/>
      <c r="EN156" s="221"/>
      <c r="EO156" s="221"/>
      <c r="EP156" s="221"/>
      <c r="EQ156" s="221"/>
      <c r="ER156" s="221"/>
      <c r="ES156" s="221"/>
      <c r="ET156" s="221"/>
      <c r="EU156" s="221"/>
      <c r="EV156" s="221"/>
      <c r="EW156" s="221"/>
      <c r="EX156" s="221"/>
      <c r="EY156" s="221"/>
      <c r="EZ156" s="221"/>
      <c r="FA156" s="221"/>
      <c r="FB156" s="221"/>
      <c r="FC156" s="221"/>
      <c r="FD156" s="221"/>
      <c r="FE156" s="221"/>
      <c r="FF156" s="221"/>
      <c r="FG156" s="221"/>
      <c r="FH156" s="221"/>
      <c r="FI156" s="221"/>
      <c r="FJ156" s="221"/>
      <c r="FK156" s="221"/>
      <c r="FL156" s="221"/>
      <c r="FM156" s="221"/>
      <c r="FN156" s="221"/>
      <c r="FO156" s="221"/>
      <c r="FP156" s="221"/>
      <c r="FQ156" s="221"/>
      <c r="FR156" s="221"/>
      <c r="FS156" s="221"/>
      <c r="FT156" s="221"/>
      <c r="FU156" s="221"/>
      <c r="FV156" s="221"/>
      <c r="FW156" s="221"/>
      <c r="FX156" s="221"/>
      <c r="FY156" s="221"/>
      <c r="FZ156" s="221"/>
      <c r="GA156" s="221"/>
      <c r="GB156" s="221"/>
      <c r="GC156" s="221"/>
      <c r="GD156" s="221"/>
      <c r="GE156" s="221"/>
      <c r="GF156" s="221"/>
      <c r="GG156" s="221"/>
      <c r="GH156" s="221"/>
      <c r="GI156" s="221"/>
      <c r="GJ156" s="221"/>
      <c r="GK156" s="221"/>
      <c r="GL156" s="221"/>
      <c r="GM156" s="221"/>
      <c r="GN156" s="221"/>
      <c r="GO156" s="221"/>
      <c r="GP156" s="221"/>
      <c r="GQ156" s="221"/>
      <c r="GR156" s="221"/>
      <c r="GS156" s="221"/>
      <c r="GT156" s="221"/>
      <c r="GU156" s="221"/>
      <c r="GV156" s="221"/>
      <c r="GW156" s="221"/>
      <c r="GX156" s="221"/>
      <c r="GY156" s="221"/>
      <c r="GZ156" s="221"/>
      <c r="HA156" s="221"/>
      <c r="HB156" s="221"/>
      <c r="HC156" s="221"/>
      <c r="HD156" s="221"/>
      <c r="HE156" s="221"/>
      <c r="HF156" s="221"/>
      <c r="HG156" s="221"/>
      <c r="HH156" s="221"/>
      <c r="HI156" s="221"/>
      <c r="HJ156" s="221"/>
      <c r="HK156" s="221"/>
      <c r="HL156" s="221"/>
      <c r="HM156" s="221"/>
      <c r="HN156" s="221"/>
      <c r="HO156" s="221"/>
      <c r="HP156" s="221"/>
      <c r="HQ156" s="221"/>
      <c r="HR156" s="221"/>
      <c r="HS156" s="221"/>
      <c r="HT156" s="221"/>
      <c r="HU156" s="221"/>
      <c r="HV156" s="221"/>
      <c r="HW156" s="221"/>
      <c r="HX156" s="221"/>
      <c r="HY156" s="221"/>
      <c r="HZ156" s="221"/>
      <c r="IA156" s="221"/>
      <c r="IB156" s="221"/>
      <c r="IC156" s="221"/>
      <c r="ID156" s="221"/>
      <c r="IE156" s="221"/>
      <c r="IF156" s="221"/>
      <c r="IG156" s="221"/>
      <c r="IH156" s="221"/>
      <c r="II156" s="221"/>
      <c r="IJ156" s="221"/>
      <c r="IK156" s="221"/>
      <c r="IL156" s="221"/>
      <c r="IM156" s="221"/>
      <c r="IN156" s="221"/>
      <c r="IO156" s="221"/>
      <c r="IP156" s="221"/>
      <c r="IQ156" s="221"/>
      <c r="IR156" s="221"/>
      <c r="IS156" s="221"/>
      <c r="IT156" s="221"/>
      <c r="IU156" s="221"/>
      <c r="IV156" s="221"/>
      <c r="IW156" s="221"/>
      <c r="IX156" s="221"/>
      <c r="IY156" s="221"/>
      <c r="IZ156" s="221"/>
      <c r="JA156" s="221"/>
      <c r="JB156" s="221"/>
      <c r="JC156" s="221"/>
      <c r="JD156" s="221"/>
      <c r="JE156" s="221"/>
      <c r="JF156" s="221"/>
      <c r="JG156" s="221"/>
      <c r="JH156" s="221"/>
      <c r="JI156" s="221"/>
      <c r="JJ156" s="221"/>
      <c r="JK156" s="221"/>
      <c r="JL156" s="221"/>
      <c r="JM156" s="221"/>
      <c r="JN156" s="221"/>
      <c r="JO156" s="221"/>
      <c r="JP156" s="221"/>
      <c r="JQ156" s="221"/>
      <c r="JR156" s="221"/>
      <c r="JS156" s="221"/>
      <c r="JT156" s="221"/>
      <c r="JU156" s="221"/>
      <c r="JV156" s="221"/>
      <c r="JW156" s="221"/>
      <c r="JX156" s="221"/>
      <c r="JY156" s="221"/>
      <c r="JZ156" s="221"/>
      <c r="KA156" s="221"/>
      <c r="KB156" s="221"/>
      <c r="KC156" s="221"/>
      <c r="KD156" s="221"/>
      <c r="KE156" s="221"/>
      <c r="KF156" s="221"/>
      <c r="KG156" s="221"/>
      <c r="KH156" s="221"/>
      <c r="KI156" s="221"/>
      <c r="KJ156" s="221"/>
      <c r="KK156" s="221"/>
      <c r="KL156" s="221"/>
      <c r="KM156" s="221"/>
      <c r="KN156" s="221"/>
      <c r="KO156" s="221"/>
      <c r="KP156" s="221"/>
      <c r="KQ156" s="221"/>
      <c r="KR156" s="221"/>
      <c r="KS156" s="221"/>
      <c r="KT156" s="221"/>
      <c r="KU156" s="221"/>
      <c r="KV156" s="221"/>
      <c r="KW156" s="221"/>
      <c r="KX156" s="221"/>
      <c r="KY156" s="221"/>
      <c r="KZ156" s="221"/>
      <c r="LA156" s="221"/>
      <c r="LB156" s="221"/>
      <c r="LC156" s="221"/>
      <c r="LD156" s="221"/>
      <c r="LE156" s="221"/>
      <c r="LF156" s="221"/>
      <c r="LG156" s="221"/>
      <c r="LH156" s="221"/>
      <c r="LI156" s="221"/>
      <c r="LJ156" s="221"/>
      <c r="LK156" s="221"/>
      <c r="LL156" s="221"/>
      <c r="LM156" s="221"/>
      <c r="LN156" s="221"/>
      <c r="LO156" s="221"/>
      <c r="LP156" s="221"/>
      <c r="LQ156" s="221"/>
      <c r="LR156" s="221"/>
      <c r="LS156" s="221"/>
      <c r="LT156" s="221"/>
      <c r="LU156" s="221"/>
      <c r="LV156" s="221"/>
      <c r="LW156" s="221"/>
      <c r="LX156" s="221"/>
      <c r="LY156" s="221"/>
      <c r="LZ156" s="221"/>
      <c r="MA156" s="221"/>
      <c r="MB156" s="221"/>
      <c r="MC156" s="221"/>
      <c r="MD156" s="221"/>
      <c r="ME156" s="221"/>
      <c r="MF156" s="221"/>
      <c r="MG156" s="221"/>
      <c r="MH156" s="221"/>
      <c r="MI156" s="221"/>
      <c r="MJ156" s="221"/>
      <c r="MK156" s="221"/>
      <c r="ML156" s="221"/>
      <c r="MM156" s="221"/>
      <c r="MN156" s="221"/>
      <c r="MO156" s="221"/>
      <c r="MP156" s="221"/>
      <c r="MQ156" s="221"/>
      <c r="MR156" s="221"/>
      <c r="MS156" s="221"/>
      <c r="MT156" s="221"/>
      <c r="MU156" s="221"/>
      <c r="MV156" s="221"/>
      <c r="MW156" s="221"/>
      <c r="MX156" s="221"/>
      <c r="MY156" s="221"/>
      <c r="MZ156" s="221"/>
      <c r="NA156" s="221"/>
      <c r="NB156" s="221"/>
      <c r="NC156" s="221"/>
      <c r="ND156" s="221"/>
      <c r="NE156" s="221"/>
      <c r="NF156" s="221"/>
      <c r="NG156" s="221"/>
      <c r="NH156" s="221"/>
      <c r="NI156" s="221"/>
      <c r="NJ156" s="221"/>
      <c r="NK156" s="221"/>
      <c r="NL156" s="221"/>
      <c r="NM156" s="221"/>
      <c r="NN156" s="221"/>
      <c r="NO156" s="221"/>
      <c r="NP156" s="221"/>
      <c r="NQ156" s="221"/>
      <c r="NR156" s="221"/>
      <c r="NS156" s="221"/>
      <c r="NT156" s="221"/>
      <c r="NU156" s="221"/>
      <c r="NV156" s="221"/>
      <c r="NW156" s="221"/>
      <c r="NX156" s="221"/>
      <c r="NY156" s="221"/>
      <c r="NZ156" s="221"/>
      <c r="OA156" s="221"/>
      <c r="OB156" s="221"/>
      <c r="OC156" s="221"/>
      <c r="OD156" s="221"/>
      <c r="OE156" s="221"/>
      <c r="OF156" s="221"/>
      <c r="OG156" s="221"/>
      <c r="OH156" s="221"/>
      <c r="OI156" s="221"/>
      <c r="OJ156" s="221"/>
      <c r="OK156" s="221"/>
      <c r="OL156" s="221"/>
      <c r="OM156" s="221"/>
      <c r="ON156" s="221"/>
      <c r="OO156" s="221"/>
      <c r="OP156" s="221"/>
      <c r="OQ156" s="221"/>
      <c r="OR156" s="221"/>
      <c r="OS156" s="221"/>
      <c r="OT156" s="221"/>
      <c r="OU156" s="221"/>
      <c r="OV156" s="221"/>
      <c r="OW156" s="221"/>
      <c r="OX156" s="221"/>
      <c r="OY156" s="221"/>
      <c r="OZ156" s="221"/>
      <c r="PA156" s="221"/>
      <c r="PB156" s="221"/>
      <c r="PC156" s="221"/>
      <c r="PD156" s="221"/>
      <c r="PE156" s="221"/>
      <c r="PF156" s="221"/>
      <c r="PG156" s="221"/>
      <c r="PH156" s="221"/>
      <c r="PI156" s="221"/>
      <c r="PJ156" s="221"/>
      <c r="PK156" s="221"/>
      <c r="PL156" s="221"/>
      <c r="PM156" s="221"/>
      <c r="PN156" s="221"/>
      <c r="PO156" s="221"/>
      <c r="PP156" s="221"/>
      <c r="PQ156" s="221"/>
      <c r="PR156" s="221"/>
      <c r="PS156" s="221"/>
      <c r="PT156" s="221"/>
      <c r="PU156" s="221"/>
      <c r="PV156" s="221"/>
      <c r="PW156" s="221"/>
      <c r="PX156" s="221"/>
      <c r="PY156" s="221"/>
      <c r="PZ156" s="221"/>
      <c r="QA156" s="221"/>
      <c r="QB156" s="221"/>
      <c r="QC156" s="221"/>
      <c r="QD156" s="221"/>
      <c r="QE156" s="221"/>
      <c r="QF156" s="221"/>
      <c r="QG156" s="221"/>
      <c r="QH156" s="221"/>
      <c r="QI156" s="221"/>
      <c r="QJ156" s="221"/>
      <c r="QK156" s="221"/>
      <c r="QL156" s="221"/>
      <c r="QM156" s="221"/>
      <c r="QN156" s="221"/>
      <c r="QO156" s="221"/>
      <c r="QP156" s="221"/>
      <c r="QQ156" s="221"/>
      <c r="QR156" s="221"/>
      <c r="QS156" s="221"/>
      <c r="QT156" s="221"/>
      <c r="QU156" s="221"/>
      <c r="QV156" s="221"/>
      <c r="QW156" s="221"/>
      <c r="QX156" s="221"/>
      <c r="QY156" s="221"/>
      <c r="QZ156" s="221"/>
      <c r="RA156" s="221"/>
      <c r="RB156" s="221"/>
      <c r="RC156" s="221"/>
      <c r="RD156" s="221"/>
      <c r="RE156" s="221"/>
      <c r="RF156" s="221"/>
      <c r="RG156" s="221"/>
      <c r="RH156" s="221"/>
      <c r="RI156" s="221"/>
      <c r="RJ156" s="221"/>
      <c r="RK156" s="221"/>
      <c r="RL156" s="221"/>
      <c r="RM156" s="221"/>
      <c r="RN156" s="221"/>
      <c r="RO156" s="221"/>
      <c r="RP156" s="221"/>
      <c r="RQ156" s="221"/>
      <c r="RR156" s="221"/>
      <c r="RS156" s="221"/>
      <c r="RT156" s="221"/>
      <c r="RU156" s="221"/>
      <c r="RV156" s="221"/>
      <c r="RW156" s="221"/>
      <c r="RX156" s="221"/>
      <c r="RY156" s="221"/>
      <c r="RZ156" s="221"/>
      <c r="SA156" s="221"/>
      <c r="SB156" s="221"/>
      <c r="SC156" s="221"/>
      <c r="SD156" s="221"/>
      <c r="SE156" s="221"/>
      <c r="SF156" s="221"/>
      <c r="SG156" s="221"/>
      <c r="SH156" s="221"/>
      <c r="SI156" s="221"/>
      <c r="SJ156" s="221"/>
      <c r="SK156" s="221"/>
      <c r="SL156" s="221"/>
      <c r="SM156" s="221"/>
      <c r="SN156" s="221"/>
      <c r="SO156" s="221"/>
      <c r="SP156" s="221"/>
      <c r="SQ156" s="221"/>
      <c r="SR156" s="221"/>
      <c r="SS156" s="221"/>
      <c r="ST156" s="221"/>
      <c r="SU156" s="221"/>
      <c r="SV156" s="221"/>
      <c r="SW156" s="221"/>
      <c r="SX156" s="221"/>
      <c r="SY156" s="221"/>
      <c r="SZ156" s="221"/>
      <c r="TA156" s="221"/>
      <c r="TB156" s="221"/>
      <c r="TC156" s="221"/>
      <c r="TD156" s="221"/>
      <c r="TE156" s="221"/>
      <c r="TF156" s="221"/>
      <c r="TG156" s="221"/>
      <c r="TH156" s="221"/>
      <c r="TI156" s="221"/>
      <c r="TJ156" s="221"/>
      <c r="TK156" s="221"/>
      <c r="TL156" s="221"/>
      <c r="TM156" s="221"/>
      <c r="TN156" s="221"/>
      <c r="TO156" s="221"/>
      <c r="TP156" s="221"/>
      <c r="TQ156" s="221"/>
      <c r="TR156" s="221"/>
      <c r="TS156" s="221"/>
      <c r="TT156" s="221"/>
      <c r="TU156" s="221"/>
      <c r="TV156" s="221"/>
      <c r="TW156" s="221"/>
      <c r="TX156" s="221"/>
      <c r="TY156" s="221"/>
      <c r="TZ156" s="221"/>
      <c r="UA156" s="221"/>
      <c r="UB156" s="221"/>
      <c r="UC156" s="221"/>
      <c r="UD156" s="221"/>
      <c r="UE156" s="221"/>
      <c r="UF156" s="221"/>
      <c r="UG156" s="221"/>
      <c r="UH156" s="221"/>
      <c r="UI156" s="221"/>
      <c r="UJ156" s="221"/>
      <c r="UK156" s="221"/>
      <c r="UL156" s="221"/>
      <c r="UM156" s="221"/>
      <c r="UN156" s="221"/>
      <c r="UO156" s="221"/>
      <c r="UP156" s="221"/>
      <c r="UQ156" s="221"/>
      <c r="UR156" s="221"/>
      <c r="US156" s="221"/>
      <c r="UT156" s="221"/>
      <c r="UU156" s="221"/>
      <c r="UV156" s="221"/>
      <c r="UW156" s="221"/>
      <c r="UX156" s="221"/>
      <c r="UY156" s="221"/>
      <c r="UZ156" s="221"/>
      <c r="VA156" s="221"/>
      <c r="VB156" s="221"/>
      <c r="VC156" s="221"/>
      <c r="VD156" s="221"/>
      <c r="VE156" s="221"/>
      <c r="VF156" s="221"/>
      <c r="VG156" s="221"/>
      <c r="VH156" s="221"/>
      <c r="VI156" s="221"/>
      <c r="VJ156" s="221"/>
      <c r="VK156" s="221"/>
      <c r="VL156" s="221"/>
      <c r="VM156" s="221"/>
      <c r="VN156" s="221"/>
      <c r="VO156" s="221"/>
      <c r="VP156" s="221"/>
      <c r="VQ156" s="221"/>
      <c r="VR156" s="221"/>
      <c r="VS156" s="221"/>
      <c r="VT156" s="221"/>
      <c r="VU156" s="221"/>
      <c r="VV156" s="221"/>
      <c r="VW156" s="221"/>
      <c r="VX156" s="221"/>
      <c r="VY156" s="221"/>
      <c r="VZ156" s="221"/>
      <c r="WA156" s="221"/>
      <c r="WB156" s="221"/>
      <c r="WC156" s="221"/>
      <c r="WD156" s="221"/>
      <c r="WE156" s="221"/>
      <c r="WF156" s="221"/>
      <c r="WG156" s="221"/>
      <c r="WH156" s="221"/>
      <c r="WI156" s="221"/>
      <c r="WJ156" s="221"/>
      <c r="WK156" s="221"/>
      <c r="WL156" s="221"/>
      <c r="WM156" s="221"/>
      <c r="WN156" s="221"/>
      <c r="WO156" s="221"/>
      <c r="WP156" s="221"/>
      <c r="WQ156" s="221"/>
      <c r="WR156" s="221"/>
      <c r="WS156" s="221"/>
      <c r="WT156" s="221"/>
      <c r="WU156" s="221"/>
      <c r="WV156" s="221"/>
      <c r="WW156" s="221"/>
      <c r="WX156" s="221"/>
      <c r="WY156" s="221"/>
      <c r="WZ156" s="221"/>
      <c r="XA156" s="221"/>
      <c r="XB156" s="221"/>
      <c r="XC156" s="221"/>
      <c r="XD156" s="221"/>
      <c r="XE156" s="221"/>
      <c r="XF156" s="221"/>
      <c r="XG156" s="221"/>
      <c r="XH156" s="221"/>
      <c r="XI156" s="221"/>
      <c r="XJ156" s="221"/>
      <c r="XK156" s="221"/>
      <c r="XL156" s="221"/>
      <c r="XM156" s="221"/>
      <c r="XN156" s="221"/>
      <c r="XO156" s="221"/>
      <c r="XP156" s="221"/>
      <c r="XQ156" s="221"/>
      <c r="XR156" s="221"/>
      <c r="XS156" s="221"/>
      <c r="XT156" s="221"/>
      <c r="XU156" s="221"/>
      <c r="XV156" s="221"/>
      <c r="XW156" s="221"/>
      <c r="XX156" s="221"/>
      <c r="XY156" s="221"/>
      <c r="XZ156" s="221"/>
      <c r="YA156" s="221"/>
      <c r="YB156" s="221"/>
      <c r="YC156" s="221"/>
      <c r="YD156" s="221"/>
      <c r="YE156" s="221"/>
      <c r="YF156" s="221"/>
      <c r="YG156" s="221"/>
      <c r="YH156" s="221"/>
      <c r="YI156" s="221"/>
      <c r="YJ156" s="221"/>
      <c r="YK156" s="221"/>
      <c r="YL156" s="221"/>
      <c r="YM156" s="221"/>
      <c r="YN156" s="221"/>
      <c r="YO156" s="221"/>
      <c r="YP156" s="221"/>
      <c r="YQ156" s="221"/>
      <c r="YR156" s="221"/>
      <c r="YS156" s="221"/>
      <c r="YT156" s="221"/>
      <c r="YU156" s="221"/>
      <c r="YV156" s="221"/>
      <c r="YW156" s="221"/>
      <c r="YX156" s="221"/>
      <c r="YY156" s="221"/>
      <c r="YZ156" s="221"/>
      <c r="ZA156" s="221"/>
      <c r="ZB156" s="221"/>
      <c r="ZC156" s="221"/>
      <c r="ZD156" s="221"/>
      <c r="ZE156" s="221"/>
      <c r="ZF156" s="221"/>
      <c r="ZG156" s="221"/>
      <c r="ZH156" s="221"/>
      <c r="ZI156" s="221"/>
      <c r="ZJ156" s="221"/>
      <c r="ZK156" s="221"/>
      <c r="ZL156" s="221"/>
      <c r="ZM156" s="221"/>
      <c r="ZN156" s="221"/>
      <c r="ZO156" s="221"/>
      <c r="ZP156" s="221"/>
      <c r="ZQ156" s="221"/>
      <c r="ZR156" s="221"/>
      <c r="ZS156" s="221"/>
      <c r="ZT156" s="221"/>
      <c r="ZU156" s="221"/>
      <c r="ZV156" s="221"/>
      <c r="ZW156" s="221"/>
      <c r="ZX156" s="221"/>
      <c r="ZY156" s="221"/>
      <c r="ZZ156" s="221"/>
      <c r="AAA156" s="221"/>
      <c r="AAB156" s="221"/>
      <c r="AAC156" s="221"/>
      <c r="AAD156" s="221"/>
      <c r="AAE156" s="221"/>
      <c r="AAF156" s="221"/>
      <c r="AAG156" s="221"/>
      <c r="AAH156" s="221"/>
      <c r="AAI156" s="221"/>
      <c r="AAJ156" s="221"/>
      <c r="AAK156" s="221"/>
      <c r="AAL156" s="221"/>
      <c r="AAM156" s="221"/>
      <c r="AAN156" s="221"/>
      <c r="AAO156" s="221"/>
      <c r="AAP156" s="221"/>
      <c r="AAQ156" s="221"/>
      <c r="AAR156" s="221"/>
      <c r="AAS156" s="221"/>
      <c r="AAT156" s="221"/>
      <c r="AAU156" s="221"/>
      <c r="AAV156" s="221"/>
      <c r="AAW156" s="221"/>
      <c r="AAX156" s="221"/>
      <c r="AAY156" s="221"/>
      <c r="AAZ156" s="221"/>
      <c r="ABA156" s="221"/>
      <c r="ABB156" s="221"/>
      <c r="ABC156" s="221"/>
      <c r="ABD156" s="221"/>
      <c r="ABE156" s="221"/>
      <c r="ABF156" s="221"/>
      <c r="ABG156" s="221"/>
      <c r="ABH156" s="221"/>
      <c r="ABI156" s="221"/>
      <c r="ABJ156" s="221"/>
      <c r="ABK156" s="221"/>
      <c r="ABL156" s="221"/>
      <c r="ABM156" s="221"/>
      <c r="ABN156" s="221"/>
      <c r="ABO156" s="221"/>
      <c r="ABP156" s="221"/>
      <c r="ABQ156" s="221"/>
      <c r="ABR156" s="221"/>
      <c r="ABS156" s="221"/>
      <c r="ABT156" s="221"/>
      <c r="ABU156" s="221"/>
      <c r="ABV156" s="221"/>
      <c r="ABW156" s="221"/>
      <c r="ABX156" s="221"/>
      <c r="ABY156" s="221"/>
      <c r="ABZ156" s="221"/>
      <c r="ACA156" s="221"/>
      <c r="ACB156" s="221"/>
      <c r="ACC156" s="221"/>
      <c r="ACD156" s="221"/>
      <c r="ACE156" s="221"/>
      <c r="ACF156" s="221"/>
      <c r="ACG156" s="221"/>
      <c r="ACH156" s="221"/>
      <c r="ACI156" s="221"/>
      <c r="ACJ156" s="221"/>
      <c r="ACK156" s="221"/>
      <c r="ACL156" s="221"/>
      <c r="ACM156" s="221"/>
      <c r="ACN156" s="221"/>
      <c r="ACO156" s="221"/>
      <c r="ACP156" s="221"/>
      <c r="ACQ156" s="221"/>
      <c r="ACR156" s="221"/>
      <c r="ACS156" s="221"/>
      <c r="ACT156" s="221"/>
      <c r="ACU156" s="221"/>
      <c r="ACV156" s="221"/>
      <c r="ACW156" s="221"/>
      <c r="ACX156" s="221"/>
      <c r="ACY156" s="221"/>
      <c r="ACZ156" s="221"/>
      <c r="ADA156" s="221"/>
      <c r="ADB156" s="221"/>
      <c r="ADC156" s="221"/>
      <c r="ADD156" s="221"/>
      <c r="ADE156" s="221"/>
      <c r="ADF156" s="221"/>
      <c r="ADG156" s="221"/>
      <c r="ADH156" s="221"/>
      <c r="ADI156" s="221"/>
      <c r="ADJ156" s="221"/>
      <c r="ADK156" s="221"/>
      <c r="ADL156" s="221"/>
      <c r="ADM156" s="221"/>
      <c r="ADN156" s="221"/>
      <c r="ADO156" s="221"/>
      <c r="ADP156" s="221"/>
      <c r="ADQ156" s="221"/>
      <c r="ADR156" s="221"/>
      <c r="ADS156" s="221"/>
      <c r="ADT156" s="221"/>
      <c r="ADU156" s="221"/>
      <c r="ADV156" s="221"/>
      <c r="ADW156" s="221"/>
      <c r="ADX156" s="221"/>
      <c r="ADY156" s="221"/>
      <c r="ADZ156" s="221"/>
      <c r="AEA156" s="221"/>
      <c r="AEB156" s="221"/>
      <c r="AEC156" s="221"/>
      <c r="AED156" s="221"/>
      <c r="AEE156" s="221"/>
      <c r="AEF156" s="221"/>
      <c r="AEG156" s="221"/>
      <c r="AEH156" s="221"/>
      <c r="AEI156" s="221"/>
      <c r="AEJ156" s="221"/>
      <c r="AEK156" s="221"/>
      <c r="AEL156" s="221"/>
      <c r="AEM156" s="221"/>
      <c r="AEN156" s="221"/>
      <c r="AEO156" s="221"/>
      <c r="AEP156" s="221"/>
      <c r="AEQ156" s="221"/>
      <c r="AER156" s="221"/>
      <c r="AES156" s="221"/>
      <c r="AET156" s="221"/>
      <c r="AEU156" s="221"/>
      <c r="AEV156" s="221"/>
      <c r="AEW156" s="221"/>
      <c r="AEX156" s="221"/>
      <c r="AEY156" s="221"/>
      <c r="AEZ156" s="221"/>
      <c r="AFA156" s="221"/>
      <c r="AFB156" s="221"/>
      <c r="AFC156" s="221"/>
      <c r="AFD156" s="221"/>
      <c r="AFE156" s="221"/>
      <c r="AFF156" s="221"/>
      <c r="AFG156" s="221"/>
      <c r="AFH156" s="221"/>
      <c r="AFI156" s="221"/>
      <c r="AFJ156" s="221"/>
      <c r="AFK156" s="221"/>
      <c r="AFL156" s="221"/>
      <c r="AFM156" s="221"/>
      <c r="AFN156" s="221"/>
      <c r="AFO156" s="221"/>
      <c r="AFP156" s="221"/>
      <c r="AFQ156" s="221"/>
      <c r="AFR156" s="221"/>
      <c r="AFS156" s="221"/>
      <c r="AFT156" s="221"/>
      <c r="AFU156" s="221"/>
      <c r="AFV156" s="221"/>
      <c r="AFW156" s="221"/>
      <c r="AFX156" s="221"/>
      <c r="AFY156" s="221"/>
      <c r="AFZ156" s="221"/>
      <c r="AGA156" s="221"/>
      <c r="AGB156" s="221"/>
      <c r="AGC156" s="221"/>
      <c r="AGD156" s="221"/>
      <c r="AGE156" s="221"/>
      <c r="AGF156" s="221"/>
      <c r="AGG156" s="221"/>
      <c r="AGH156" s="221"/>
      <c r="AGI156" s="221"/>
      <c r="AGJ156" s="221"/>
      <c r="AGK156" s="221"/>
      <c r="AGL156" s="221"/>
      <c r="AGM156" s="221"/>
      <c r="AGN156" s="221"/>
      <c r="AGO156" s="221"/>
      <c r="AGP156" s="221"/>
      <c r="AGQ156" s="221"/>
      <c r="AGR156" s="221"/>
      <c r="AGS156" s="221"/>
      <c r="AGT156" s="221"/>
      <c r="AGU156" s="221"/>
      <c r="AGV156" s="221"/>
      <c r="AGW156" s="221"/>
      <c r="AGX156" s="221"/>
      <c r="AGY156" s="221"/>
      <c r="AGZ156" s="221"/>
      <c r="AHA156" s="221"/>
      <c r="AHB156" s="221"/>
      <c r="AHC156" s="221"/>
      <c r="AHD156" s="221"/>
      <c r="AHE156" s="221"/>
      <c r="AHF156" s="221"/>
      <c r="AHG156" s="221"/>
      <c r="AHH156" s="221"/>
      <c r="AHI156" s="221"/>
      <c r="AHJ156" s="221"/>
      <c r="AHK156" s="221"/>
      <c r="AHL156" s="221"/>
      <c r="AHM156" s="221"/>
      <c r="AHN156" s="221"/>
      <c r="AHO156" s="221"/>
      <c r="AHP156" s="221"/>
      <c r="AHQ156" s="221"/>
      <c r="AHR156" s="221"/>
      <c r="AHS156" s="221"/>
      <c r="AHT156" s="221"/>
      <c r="AHU156" s="221"/>
      <c r="AHV156" s="221"/>
      <c r="AHW156" s="221"/>
      <c r="AHX156" s="221"/>
      <c r="AHY156" s="221"/>
      <c r="AHZ156" s="221"/>
      <c r="AIA156" s="221"/>
      <c r="AIB156" s="221"/>
      <c r="AIC156" s="221"/>
      <c r="AID156" s="221"/>
      <c r="AIE156" s="221"/>
      <c r="AIF156" s="221"/>
      <c r="AIG156" s="221"/>
      <c r="AIH156" s="221"/>
      <c r="AII156" s="221"/>
      <c r="AIJ156" s="221"/>
      <c r="AIK156" s="221"/>
      <c r="AIL156" s="221"/>
      <c r="AIM156" s="221"/>
      <c r="AIN156" s="221"/>
      <c r="AIO156" s="221"/>
      <c r="AIP156" s="221"/>
      <c r="AIQ156" s="221"/>
      <c r="AIR156" s="221"/>
      <c r="AIS156" s="221"/>
      <c r="AIT156" s="221"/>
      <c r="AIU156" s="221"/>
      <c r="AIV156" s="221"/>
      <c r="AIW156" s="221"/>
      <c r="AIX156" s="221"/>
      <c r="AIY156" s="221"/>
      <c r="AIZ156" s="221"/>
      <c r="AJA156" s="221"/>
      <c r="AJB156" s="221"/>
      <c r="AJC156" s="221"/>
      <c r="AJD156" s="221"/>
      <c r="AJE156" s="221"/>
      <c r="AJF156" s="221"/>
      <c r="AJG156" s="221"/>
      <c r="AJH156" s="221"/>
      <c r="AJI156" s="221"/>
      <c r="AJJ156" s="221"/>
      <c r="AJK156" s="221"/>
      <c r="AJL156" s="221"/>
      <c r="AJM156" s="221"/>
      <c r="AJN156" s="221"/>
      <c r="AJO156" s="221"/>
      <c r="AJP156" s="221"/>
      <c r="AJQ156" s="221"/>
      <c r="AJR156" s="221"/>
      <c r="AJS156" s="221"/>
      <c r="AJT156" s="221"/>
      <c r="AJU156" s="221"/>
      <c r="AJV156" s="221"/>
      <c r="AJW156" s="221"/>
      <c r="AJX156" s="221"/>
      <c r="AJY156" s="221"/>
      <c r="AJZ156" s="221"/>
      <c r="AKA156" s="221"/>
      <c r="AKB156" s="221"/>
      <c r="AKC156" s="221"/>
      <c r="AKD156" s="221"/>
      <c r="AKE156" s="221"/>
      <c r="AKF156" s="221"/>
      <c r="AKG156" s="221"/>
      <c r="AKH156" s="221"/>
      <c r="AKI156" s="221"/>
      <c r="AKJ156" s="221"/>
      <c r="AKK156" s="221"/>
      <c r="AKL156" s="221"/>
      <c r="AKM156" s="221"/>
      <c r="AKN156" s="221"/>
      <c r="AKO156" s="221"/>
      <c r="AKP156" s="221"/>
      <c r="AKQ156" s="221"/>
      <c r="AKR156" s="221"/>
      <c r="AKS156" s="221"/>
      <c r="AKT156" s="221"/>
      <c r="AKU156" s="221"/>
      <c r="AKV156" s="221"/>
      <c r="AKW156" s="221"/>
      <c r="AKX156" s="221"/>
      <c r="AKY156" s="221"/>
      <c r="AKZ156" s="221"/>
      <c r="ALA156" s="221"/>
      <c r="ALB156" s="221"/>
      <c r="ALC156" s="221"/>
      <c r="ALD156" s="221"/>
      <c r="ALE156" s="221"/>
      <c r="ALF156" s="221"/>
      <c r="ALG156" s="221"/>
      <c r="ALH156" s="221"/>
      <c r="ALI156" s="221"/>
      <c r="ALJ156" s="221"/>
      <c r="ALK156" s="221"/>
      <c r="ALL156" s="221"/>
      <c r="ALM156" s="221"/>
      <c r="ALN156" s="221"/>
      <c r="ALO156" s="221"/>
      <c r="ALP156" s="221"/>
      <c r="ALQ156" s="221"/>
      <c r="ALR156" s="221"/>
      <c r="ALS156" s="221"/>
      <c r="ALT156" s="221"/>
      <c r="ALU156" s="221"/>
      <c r="ALV156" s="221"/>
      <c r="ALW156" s="221"/>
      <c r="ALX156" s="221"/>
      <c r="ALY156" s="221"/>
      <c r="ALZ156" s="221"/>
      <c r="AMA156" s="221"/>
      <c r="AMB156" s="221"/>
      <c r="AMC156" s="221"/>
      <c r="AMD156" s="221"/>
      <c r="AME156" s="221"/>
      <c r="AMF156" s="221"/>
      <c r="AMG156" s="221"/>
      <c r="AMH156" s="221"/>
      <c r="AMI156" s="221"/>
      <c r="AMJ156" s="221"/>
      <c r="AMK156" s="221"/>
    </row>
    <row r="157" spans="1:1025" s="225" customFormat="1" x14ac:dyDescent="0.25">
      <c r="A157" s="221" t="s">
        <v>43</v>
      </c>
      <c r="B157" s="221" t="s">
        <v>64</v>
      </c>
      <c r="C157" s="241" t="str">
        <f>'common foods'!$D$26</f>
        <v>02022</v>
      </c>
      <c r="D157" s="227">
        <v>247.13</v>
      </c>
      <c r="E157" s="227">
        <v>0.45</v>
      </c>
      <c r="F157" s="227">
        <v>0.112</v>
      </c>
      <c r="G157" s="227">
        <v>10.37</v>
      </c>
      <c r="H157" s="227">
        <v>4.5</v>
      </c>
      <c r="I157" s="227">
        <v>4.55</v>
      </c>
      <c r="J157" s="227">
        <v>3.19</v>
      </c>
      <c r="K157" s="227">
        <v>20.2</v>
      </c>
      <c r="L157" s="221" t="s">
        <v>433</v>
      </c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1"/>
      <c r="AD157" s="221"/>
      <c r="AE157" s="221"/>
      <c r="AF157" s="221"/>
      <c r="AG157" s="221"/>
      <c r="AH157" s="221"/>
      <c r="AI157" s="221"/>
      <c r="AJ157" s="221"/>
      <c r="AK157" s="221"/>
      <c r="AL157" s="221"/>
      <c r="AM157" s="221"/>
      <c r="AN157" s="221"/>
      <c r="AO157" s="221"/>
      <c r="AP157" s="221"/>
      <c r="AQ157" s="221"/>
      <c r="AR157" s="221"/>
      <c r="AS157" s="221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1"/>
      <c r="BD157" s="221"/>
      <c r="BE157" s="221"/>
      <c r="BF157" s="221"/>
      <c r="BG157" s="221"/>
      <c r="BH157" s="221"/>
      <c r="BI157" s="221"/>
      <c r="BJ157" s="221"/>
      <c r="BK157" s="221"/>
      <c r="BL157" s="221"/>
      <c r="BM157" s="221"/>
      <c r="BN157" s="221"/>
      <c r="BO157" s="221"/>
      <c r="BP157" s="221"/>
      <c r="BQ157" s="221"/>
      <c r="BR157" s="221"/>
      <c r="BS157" s="221"/>
      <c r="BT157" s="221"/>
      <c r="BU157" s="221"/>
      <c r="BV157" s="221"/>
      <c r="BW157" s="221"/>
      <c r="BX157" s="221"/>
      <c r="BY157" s="221"/>
      <c r="BZ157" s="221"/>
      <c r="CA157" s="221"/>
      <c r="CB157" s="221"/>
      <c r="CC157" s="221"/>
      <c r="CD157" s="221"/>
      <c r="CE157" s="221"/>
      <c r="CF157" s="221"/>
      <c r="CG157" s="221"/>
      <c r="CH157" s="221"/>
      <c r="CI157" s="221"/>
      <c r="CJ157" s="221"/>
      <c r="CK157" s="221"/>
      <c r="CL157" s="221"/>
      <c r="CM157" s="221"/>
      <c r="CN157" s="221"/>
      <c r="CO157" s="221"/>
      <c r="CP157" s="221"/>
      <c r="CQ157" s="221"/>
      <c r="CR157" s="221"/>
      <c r="CS157" s="221"/>
      <c r="CT157" s="221"/>
      <c r="CU157" s="221"/>
      <c r="CV157" s="221"/>
      <c r="CW157" s="221"/>
      <c r="CX157" s="221"/>
      <c r="CY157" s="221"/>
      <c r="CZ157" s="221"/>
      <c r="DA157" s="221"/>
      <c r="DB157" s="221"/>
      <c r="DC157" s="221"/>
      <c r="DD157" s="221"/>
      <c r="DE157" s="221"/>
      <c r="DF157" s="221"/>
      <c r="DG157" s="221"/>
      <c r="DH157" s="221"/>
      <c r="DI157" s="221"/>
      <c r="DJ157" s="221"/>
      <c r="DK157" s="221"/>
      <c r="DL157" s="221"/>
      <c r="DM157" s="221"/>
      <c r="DN157" s="221"/>
      <c r="DO157" s="221"/>
      <c r="DP157" s="221"/>
      <c r="DQ157" s="221"/>
      <c r="DR157" s="221"/>
      <c r="DS157" s="221"/>
      <c r="DT157" s="221"/>
      <c r="DU157" s="221"/>
      <c r="DV157" s="221"/>
      <c r="DW157" s="221"/>
      <c r="DX157" s="221"/>
      <c r="DY157" s="221"/>
      <c r="DZ157" s="221"/>
      <c r="EA157" s="221"/>
      <c r="EB157" s="221"/>
      <c r="EC157" s="221"/>
      <c r="ED157" s="221"/>
      <c r="EE157" s="221"/>
      <c r="EF157" s="221"/>
      <c r="EG157" s="221"/>
      <c r="EH157" s="221"/>
      <c r="EI157" s="221"/>
      <c r="EJ157" s="221"/>
      <c r="EK157" s="221"/>
      <c r="EL157" s="221"/>
      <c r="EM157" s="221"/>
      <c r="EN157" s="221"/>
      <c r="EO157" s="221"/>
      <c r="EP157" s="221"/>
      <c r="EQ157" s="221"/>
      <c r="ER157" s="221"/>
      <c r="ES157" s="221"/>
      <c r="ET157" s="221"/>
      <c r="EU157" s="221"/>
      <c r="EV157" s="221"/>
      <c r="EW157" s="221"/>
      <c r="EX157" s="221"/>
      <c r="EY157" s="221"/>
      <c r="EZ157" s="221"/>
      <c r="FA157" s="221"/>
      <c r="FB157" s="221"/>
      <c r="FC157" s="221"/>
      <c r="FD157" s="221"/>
      <c r="FE157" s="221"/>
      <c r="FF157" s="221"/>
      <c r="FG157" s="221"/>
      <c r="FH157" s="221"/>
      <c r="FI157" s="221"/>
      <c r="FJ157" s="221"/>
      <c r="FK157" s="221"/>
      <c r="FL157" s="221"/>
      <c r="FM157" s="221"/>
      <c r="FN157" s="221"/>
      <c r="FO157" s="221"/>
      <c r="FP157" s="221"/>
      <c r="FQ157" s="221"/>
      <c r="FR157" s="221"/>
      <c r="FS157" s="221"/>
      <c r="FT157" s="221"/>
      <c r="FU157" s="221"/>
      <c r="FV157" s="221"/>
      <c r="FW157" s="221"/>
      <c r="FX157" s="221"/>
      <c r="FY157" s="221"/>
      <c r="FZ157" s="221"/>
      <c r="GA157" s="221"/>
      <c r="GB157" s="221"/>
      <c r="GC157" s="221"/>
      <c r="GD157" s="221"/>
      <c r="GE157" s="221"/>
      <c r="GF157" s="221"/>
      <c r="GG157" s="221"/>
      <c r="GH157" s="221"/>
      <c r="GI157" s="221"/>
      <c r="GJ157" s="221"/>
      <c r="GK157" s="221"/>
      <c r="GL157" s="221"/>
      <c r="GM157" s="221"/>
      <c r="GN157" s="221"/>
      <c r="GO157" s="221"/>
      <c r="GP157" s="221"/>
      <c r="GQ157" s="221"/>
      <c r="GR157" s="221"/>
      <c r="GS157" s="221"/>
      <c r="GT157" s="221"/>
      <c r="GU157" s="221"/>
      <c r="GV157" s="221"/>
      <c r="GW157" s="221"/>
      <c r="GX157" s="221"/>
      <c r="GY157" s="221"/>
      <c r="GZ157" s="221"/>
      <c r="HA157" s="221"/>
      <c r="HB157" s="221"/>
      <c r="HC157" s="221"/>
      <c r="HD157" s="221"/>
      <c r="HE157" s="221"/>
      <c r="HF157" s="221"/>
      <c r="HG157" s="221"/>
      <c r="HH157" s="221"/>
      <c r="HI157" s="221"/>
      <c r="HJ157" s="221"/>
      <c r="HK157" s="221"/>
      <c r="HL157" s="221"/>
      <c r="HM157" s="221"/>
      <c r="HN157" s="221"/>
      <c r="HO157" s="221"/>
      <c r="HP157" s="221"/>
      <c r="HQ157" s="221"/>
      <c r="HR157" s="221"/>
      <c r="HS157" s="221"/>
      <c r="HT157" s="221"/>
      <c r="HU157" s="221"/>
      <c r="HV157" s="221"/>
      <c r="HW157" s="221"/>
      <c r="HX157" s="221"/>
      <c r="HY157" s="221"/>
      <c r="HZ157" s="221"/>
      <c r="IA157" s="221"/>
      <c r="IB157" s="221"/>
      <c r="IC157" s="221"/>
      <c r="ID157" s="221"/>
      <c r="IE157" s="221"/>
      <c r="IF157" s="221"/>
      <c r="IG157" s="221"/>
      <c r="IH157" s="221"/>
      <c r="II157" s="221"/>
      <c r="IJ157" s="221"/>
      <c r="IK157" s="221"/>
      <c r="IL157" s="221"/>
      <c r="IM157" s="221"/>
      <c r="IN157" s="221"/>
      <c r="IO157" s="221"/>
      <c r="IP157" s="221"/>
      <c r="IQ157" s="221"/>
      <c r="IR157" s="221"/>
      <c r="IS157" s="221"/>
      <c r="IT157" s="221"/>
      <c r="IU157" s="221"/>
      <c r="IV157" s="221"/>
      <c r="IW157" s="221"/>
      <c r="IX157" s="221"/>
      <c r="IY157" s="221"/>
      <c r="IZ157" s="221"/>
      <c r="JA157" s="221"/>
      <c r="JB157" s="221"/>
      <c r="JC157" s="221"/>
      <c r="JD157" s="221"/>
      <c r="JE157" s="221"/>
      <c r="JF157" s="221"/>
      <c r="JG157" s="221"/>
      <c r="JH157" s="221"/>
      <c r="JI157" s="221"/>
      <c r="JJ157" s="221"/>
      <c r="JK157" s="221"/>
      <c r="JL157" s="221"/>
      <c r="JM157" s="221"/>
      <c r="JN157" s="221"/>
      <c r="JO157" s="221"/>
      <c r="JP157" s="221"/>
      <c r="JQ157" s="221"/>
      <c r="JR157" s="221"/>
      <c r="JS157" s="221"/>
      <c r="JT157" s="221"/>
      <c r="JU157" s="221"/>
      <c r="JV157" s="221"/>
      <c r="JW157" s="221"/>
      <c r="JX157" s="221"/>
      <c r="JY157" s="221"/>
      <c r="JZ157" s="221"/>
      <c r="KA157" s="221"/>
      <c r="KB157" s="221"/>
      <c r="KC157" s="221"/>
      <c r="KD157" s="221"/>
      <c r="KE157" s="221"/>
      <c r="KF157" s="221"/>
      <c r="KG157" s="221"/>
      <c r="KH157" s="221"/>
      <c r="KI157" s="221"/>
      <c r="KJ157" s="221"/>
      <c r="KK157" s="221"/>
      <c r="KL157" s="221"/>
      <c r="KM157" s="221"/>
      <c r="KN157" s="221"/>
      <c r="KO157" s="221"/>
      <c r="KP157" s="221"/>
      <c r="KQ157" s="221"/>
      <c r="KR157" s="221"/>
      <c r="KS157" s="221"/>
      <c r="KT157" s="221"/>
      <c r="KU157" s="221"/>
      <c r="KV157" s="221"/>
      <c r="KW157" s="221"/>
      <c r="KX157" s="221"/>
      <c r="KY157" s="221"/>
      <c r="KZ157" s="221"/>
      <c r="LA157" s="221"/>
      <c r="LB157" s="221"/>
      <c r="LC157" s="221"/>
      <c r="LD157" s="221"/>
      <c r="LE157" s="221"/>
      <c r="LF157" s="221"/>
      <c r="LG157" s="221"/>
      <c r="LH157" s="221"/>
      <c r="LI157" s="221"/>
      <c r="LJ157" s="221"/>
      <c r="LK157" s="221"/>
      <c r="LL157" s="221"/>
      <c r="LM157" s="221"/>
      <c r="LN157" s="221"/>
      <c r="LO157" s="221"/>
      <c r="LP157" s="221"/>
      <c r="LQ157" s="221"/>
      <c r="LR157" s="221"/>
      <c r="LS157" s="221"/>
      <c r="LT157" s="221"/>
      <c r="LU157" s="221"/>
      <c r="LV157" s="221"/>
      <c r="LW157" s="221"/>
      <c r="LX157" s="221"/>
      <c r="LY157" s="221"/>
      <c r="LZ157" s="221"/>
      <c r="MA157" s="221"/>
      <c r="MB157" s="221"/>
      <c r="MC157" s="221"/>
      <c r="MD157" s="221"/>
      <c r="ME157" s="221"/>
      <c r="MF157" s="221"/>
      <c r="MG157" s="221"/>
      <c r="MH157" s="221"/>
      <c r="MI157" s="221"/>
      <c r="MJ157" s="221"/>
      <c r="MK157" s="221"/>
      <c r="ML157" s="221"/>
      <c r="MM157" s="221"/>
      <c r="MN157" s="221"/>
      <c r="MO157" s="221"/>
      <c r="MP157" s="221"/>
      <c r="MQ157" s="221"/>
      <c r="MR157" s="221"/>
      <c r="MS157" s="221"/>
      <c r="MT157" s="221"/>
      <c r="MU157" s="221"/>
      <c r="MV157" s="221"/>
      <c r="MW157" s="221"/>
      <c r="MX157" s="221"/>
      <c r="MY157" s="221"/>
      <c r="MZ157" s="221"/>
      <c r="NA157" s="221"/>
      <c r="NB157" s="221"/>
      <c r="NC157" s="221"/>
      <c r="ND157" s="221"/>
      <c r="NE157" s="221"/>
      <c r="NF157" s="221"/>
      <c r="NG157" s="221"/>
      <c r="NH157" s="221"/>
      <c r="NI157" s="221"/>
      <c r="NJ157" s="221"/>
      <c r="NK157" s="221"/>
      <c r="NL157" s="221"/>
      <c r="NM157" s="221"/>
      <c r="NN157" s="221"/>
      <c r="NO157" s="221"/>
      <c r="NP157" s="221"/>
      <c r="NQ157" s="221"/>
      <c r="NR157" s="221"/>
      <c r="NS157" s="221"/>
      <c r="NT157" s="221"/>
      <c r="NU157" s="221"/>
      <c r="NV157" s="221"/>
      <c r="NW157" s="221"/>
      <c r="NX157" s="221"/>
      <c r="NY157" s="221"/>
      <c r="NZ157" s="221"/>
      <c r="OA157" s="221"/>
      <c r="OB157" s="221"/>
      <c r="OC157" s="221"/>
      <c r="OD157" s="221"/>
      <c r="OE157" s="221"/>
      <c r="OF157" s="221"/>
      <c r="OG157" s="221"/>
      <c r="OH157" s="221"/>
      <c r="OI157" s="221"/>
      <c r="OJ157" s="221"/>
      <c r="OK157" s="221"/>
      <c r="OL157" s="221"/>
      <c r="OM157" s="221"/>
      <c r="ON157" s="221"/>
      <c r="OO157" s="221"/>
      <c r="OP157" s="221"/>
      <c r="OQ157" s="221"/>
      <c r="OR157" s="221"/>
      <c r="OS157" s="221"/>
      <c r="OT157" s="221"/>
      <c r="OU157" s="221"/>
      <c r="OV157" s="221"/>
      <c r="OW157" s="221"/>
      <c r="OX157" s="221"/>
      <c r="OY157" s="221"/>
      <c r="OZ157" s="221"/>
      <c r="PA157" s="221"/>
      <c r="PB157" s="221"/>
      <c r="PC157" s="221"/>
      <c r="PD157" s="221"/>
      <c r="PE157" s="221"/>
      <c r="PF157" s="221"/>
      <c r="PG157" s="221"/>
      <c r="PH157" s="221"/>
      <c r="PI157" s="221"/>
      <c r="PJ157" s="221"/>
      <c r="PK157" s="221"/>
      <c r="PL157" s="221"/>
      <c r="PM157" s="221"/>
      <c r="PN157" s="221"/>
      <c r="PO157" s="221"/>
      <c r="PP157" s="221"/>
      <c r="PQ157" s="221"/>
      <c r="PR157" s="221"/>
      <c r="PS157" s="221"/>
      <c r="PT157" s="221"/>
      <c r="PU157" s="221"/>
      <c r="PV157" s="221"/>
      <c r="PW157" s="221"/>
      <c r="PX157" s="221"/>
      <c r="PY157" s="221"/>
      <c r="PZ157" s="221"/>
      <c r="QA157" s="221"/>
      <c r="QB157" s="221"/>
      <c r="QC157" s="221"/>
      <c r="QD157" s="221"/>
      <c r="QE157" s="221"/>
      <c r="QF157" s="221"/>
      <c r="QG157" s="221"/>
      <c r="QH157" s="221"/>
      <c r="QI157" s="221"/>
      <c r="QJ157" s="221"/>
      <c r="QK157" s="221"/>
      <c r="QL157" s="221"/>
      <c r="QM157" s="221"/>
      <c r="QN157" s="221"/>
      <c r="QO157" s="221"/>
      <c r="QP157" s="221"/>
      <c r="QQ157" s="221"/>
      <c r="QR157" s="221"/>
      <c r="QS157" s="221"/>
      <c r="QT157" s="221"/>
      <c r="QU157" s="221"/>
      <c r="QV157" s="221"/>
      <c r="QW157" s="221"/>
      <c r="QX157" s="221"/>
      <c r="QY157" s="221"/>
      <c r="QZ157" s="221"/>
      <c r="RA157" s="221"/>
      <c r="RB157" s="221"/>
      <c r="RC157" s="221"/>
      <c r="RD157" s="221"/>
      <c r="RE157" s="221"/>
      <c r="RF157" s="221"/>
      <c r="RG157" s="221"/>
      <c r="RH157" s="221"/>
      <c r="RI157" s="221"/>
      <c r="RJ157" s="221"/>
      <c r="RK157" s="221"/>
      <c r="RL157" s="221"/>
      <c r="RM157" s="221"/>
      <c r="RN157" s="221"/>
      <c r="RO157" s="221"/>
      <c r="RP157" s="221"/>
      <c r="RQ157" s="221"/>
      <c r="RR157" s="221"/>
      <c r="RS157" s="221"/>
      <c r="RT157" s="221"/>
      <c r="RU157" s="221"/>
      <c r="RV157" s="221"/>
      <c r="RW157" s="221"/>
      <c r="RX157" s="221"/>
      <c r="RY157" s="221"/>
      <c r="RZ157" s="221"/>
      <c r="SA157" s="221"/>
      <c r="SB157" s="221"/>
      <c r="SC157" s="221"/>
      <c r="SD157" s="221"/>
      <c r="SE157" s="221"/>
      <c r="SF157" s="221"/>
      <c r="SG157" s="221"/>
      <c r="SH157" s="221"/>
      <c r="SI157" s="221"/>
      <c r="SJ157" s="221"/>
      <c r="SK157" s="221"/>
      <c r="SL157" s="221"/>
      <c r="SM157" s="221"/>
      <c r="SN157" s="221"/>
      <c r="SO157" s="221"/>
      <c r="SP157" s="221"/>
      <c r="SQ157" s="221"/>
      <c r="SR157" s="221"/>
      <c r="SS157" s="221"/>
      <c r="ST157" s="221"/>
      <c r="SU157" s="221"/>
      <c r="SV157" s="221"/>
      <c r="SW157" s="221"/>
      <c r="SX157" s="221"/>
      <c r="SY157" s="221"/>
      <c r="SZ157" s="221"/>
      <c r="TA157" s="221"/>
      <c r="TB157" s="221"/>
      <c r="TC157" s="221"/>
      <c r="TD157" s="221"/>
      <c r="TE157" s="221"/>
      <c r="TF157" s="221"/>
      <c r="TG157" s="221"/>
      <c r="TH157" s="221"/>
      <c r="TI157" s="221"/>
      <c r="TJ157" s="221"/>
      <c r="TK157" s="221"/>
      <c r="TL157" s="221"/>
      <c r="TM157" s="221"/>
      <c r="TN157" s="221"/>
      <c r="TO157" s="221"/>
      <c r="TP157" s="221"/>
      <c r="TQ157" s="221"/>
      <c r="TR157" s="221"/>
      <c r="TS157" s="221"/>
      <c r="TT157" s="221"/>
      <c r="TU157" s="221"/>
      <c r="TV157" s="221"/>
      <c r="TW157" s="221"/>
      <c r="TX157" s="221"/>
      <c r="TY157" s="221"/>
      <c r="TZ157" s="221"/>
      <c r="UA157" s="221"/>
      <c r="UB157" s="221"/>
      <c r="UC157" s="221"/>
      <c r="UD157" s="221"/>
      <c r="UE157" s="221"/>
      <c r="UF157" s="221"/>
      <c r="UG157" s="221"/>
      <c r="UH157" s="221"/>
      <c r="UI157" s="221"/>
      <c r="UJ157" s="221"/>
      <c r="UK157" s="221"/>
      <c r="UL157" s="221"/>
      <c r="UM157" s="221"/>
      <c r="UN157" s="221"/>
      <c r="UO157" s="221"/>
      <c r="UP157" s="221"/>
      <c r="UQ157" s="221"/>
      <c r="UR157" s="221"/>
      <c r="US157" s="221"/>
      <c r="UT157" s="221"/>
      <c r="UU157" s="221"/>
      <c r="UV157" s="221"/>
      <c r="UW157" s="221"/>
      <c r="UX157" s="221"/>
      <c r="UY157" s="221"/>
      <c r="UZ157" s="221"/>
      <c r="VA157" s="221"/>
      <c r="VB157" s="221"/>
      <c r="VC157" s="221"/>
      <c r="VD157" s="221"/>
      <c r="VE157" s="221"/>
      <c r="VF157" s="221"/>
      <c r="VG157" s="221"/>
      <c r="VH157" s="221"/>
      <c r="VI157" s="221"/>
      <c r="VJ157" s="221"/>
      <c r="VK157" s="221"/>
      <c r="VL157" s="221"/>
      <c r="VM157" s="221"/>
      <c r="VN157" s="221"/>
      <c r="VO157" s="221"/>
      <c r="VP157" s="221"/>
      <c r="VQ157" s="221"/>
      <c r="VR157" s="221"/>
      <c r="VS157" s="221"/>
      <c r="VT157" s="221"/>
      <c r="VU157" s="221"/>
      <c r="VV157" s="221"/>
      <c r="VW157" s="221"/>
      <c r="VX157" s="221"/>
      <c r="VY157" s="221"/>
      <c r="VZ157" s="221"/>
      <c r="WA157" s="221"/>
      <c r="WB157" s="221"/>
      <c r="WC157" s="221"/>
      <c r="WD157" s="221"/>
      <c r="WE157" s="221"/>
      <c r="WF157" s="221"/>
      <c r="WG157" s="221"/>
      <c r="WH157" s="221"/>
      <c r="WI157" s="221"/>
      <c r="WJ157" s="221"/>
      <c r="WK157" s="221"/>
      <c r="WL157" s="221"/>
      <c r="WM157" s="221"/>
      <c r="WN157" s="221"/>
      <c r="WO157" s="221"/>
      <c r="WP157" s="221"/>
      <c r="WQ157" s="221"/>
      <c r="WR157" s="221"/>
      <c r="WS157" s="221"/>
      <c r="WT157" s="221"/>
      <c r="WU157" s="221"/>
      <c r="WV157" s="221"/>
      <c r="WW157" s="221"/>
      <c r="WX157" s="221"/>
      <c r="WY157" s="221"/>
      <c r="WZ157" s="221"/>
      <c r="XA157" s="221"/>
      <c r="XB157" s="221"/>
      <c r="XC157" s="221"/>
      <c r="XD157" s="221"/>
      <c r="XE157" s="221"/>
      <c r="XF157" s="221"/>
      <c r="XG157" s="221"/>
      <c r="XH157" s="221"/>
      <c r="XI157" s="221"/>
      <c r="XJ157" s="221"/>
      <c r="XK157" s="221"/>
      <c r="XL157" s="221"/>
      <c r="XM157" s="221"/>
      <c r="XN157" s="221"/>
      <c r="XO157" s="221"/>
      <c r="XP157" s="221"/>
      <c r="XQ157" s="221"/>
      <c r="XR157" s="221"/>
      <c r="XS157" s="221"/>
      <c r="XT157" s="221"/>
      <c r="XU157" s="221"/>
      <c r="XV157" s="221"/>
      <c r="XW157" s="221"/>
      <c r="XX157" s="221"/>
      <c r="XY157" s="221"/>
      <c r="XZ157" s="221"/>
      <c r="YA157" s="221"/>
      <c r="YB157" s="221"/>
      <c r="YC157" s="221"/>
      <c r="YD157" s="221"/>
      <c r="YE157" s="221"/>
      <c r="YF157" s="221"/>
      <c r="YG157" s="221"/>
      <c r="YH157" s="221"/>
      <c r="YI157" s="221"/>
      <c r="YJ157" s="221"/>
      <c r="YK157" s="221"/>
      <c r="YL157" s="221"/>
      <c r="YM157" s="221"/>
      <c r="YN157" s="221"/>
      <c r="YO157" s="221"/>
      <c r="YP157" s="221"/>
      <c r="YQ157" s="221"/>
      <c r="YR157" s="221"/>
      <c r="YS157" s="221"/>
      <c r="YT157" s="221"/>
      <c r="YU157" s="221"/>
      <c r="YV157" s="221"/>
      <c r="YW157" s="221"/>
      <c r="YX157" s="221"/>
      <c r="YY157" s="221"/>
      <c r="YZ157" s="221"/>
      <c r="ZA157" s="221"/>
      <c r="ZB157" s="221"/>
      <c r="ZC157" s="221"/>
      <c r="ZD157" s="221"/>
      <c r="ZE157" s="221"/>
      <c r="ZF157" s="221"/>
      <c r="ZG157" s="221"/>
      <c r="ZH157" s="221"/>
      <c r="ZI157" s="221"/>
      <c r="ZJ157" s="221"/>
      <c r="ZK157" s="221"/>
      <c r="ZL157" s="221"/>
      <c r="ZM157" s="221"/>
      <c r="ZN157" s="221"/>
      <c r="ZO157" s="221"/>
      <c r="ZP157" s="221"/>
      <c r="ZQ157" s="221"/>
      <c r="ZR157" s="221"/>
      <c r="ZS157" s="221"/>
      <c r="ZT157" s="221"/>
      <c r="ZU157" s="221"/>
      <c r="ZV157" s="221"/>
      <c r="ZW157" s="221"/>
      <c r="ZX157" s="221"/>
      <c r="ZY157" s="221"/>
      <c r="ZZ157" s="221"/>
      <c r="AAA157" s="221"/>
      <c r="AAB157" s="221"/>
      <c r="AAC157" s="221"/>
      <c r="AAD157" s="221"/>
      <c r="AAE157" s="221"/>
      <c r="AAF157" s="221"/>
      <c r="AAG157" s="221"/>
      <c r="AAH157" s="221"/>
      <c r="AAI157" s="221"/>
      <c r="AAJ157" s="221"/>
      <c r="AAK157" s="221"/>
      <c r="AAL157" s="221"/>
      <c r="AAM157" s="221"/>
      <c r="AAN157" s="221"/>
      <c r="AAO157" s="221"/>
      <c r="AAP157" s="221"/>
      <c r="AAQ157" s="221"/>
      <c r="AAR157" s="221"/>
      <c r="AAS157" s="221"/>
      <c r="AAT157" s="221"/>
      <c r="AAU157" s="221"/>
      <c r="AAV157" s="221"/>
      <c r="AAW157" s="221"/>
      <c r="AAX157" s="221"/>
      <c r="AAY157" s="221"/>
      <c r="AAZ157" s="221"/>
      <c r="ABA157" s="221"/>
      <c r="ABB157" s="221"/>
      <c r="ABC157" s="221"/>
      <c r="ABD157" s="221"/>
      <c r="ABE157" s="221"/>
      <c r="ABF157" s="221"/>
      <c r="ABG157" s="221"/>
      <c r="ABH157" s="221"/>
      <c r="ABI157" s="221"/>
      <c r="ABJ157" s="221"/>
      <c r="ABK157" s="221"/>
      <c r="ABL157" s="221"/>
      <c r="ABM157" s="221"/>
      <c r="ABN157" s="221"/>
      <c r="ABO157" s="221"/>
      <c r="ABP157" s="221"/>
      <c r="ABQ157" s="221"/>
      <c r="ABR157" s="221"/>
      <c r="ABS157" s="221"/>
      <c r="ABT157" s="221"/>
      <c r="ABU157" s="221"/>
      <c r="ABV157" s="221"/>
      <c r="ABW157" s="221"/>
      <c r="ABX157" s="221"/>
      <c r="ABY157" s="221"/>
      <c r="ABZ157" s="221"/>
      <c r="ACA157" s="221"/>
      <c r="ACB157" s="221"/>
      <c r="ACC157" s="221"/>
      <c r="ACD157" s="221"/>
      <c r="ACE157" s="221"/>
      <c r="ACF157" s="221"/>
      <c r="ACG157" s="221"/>
      <c r="ACH157" s="221"/>
      <c r="ACI157" s="221"/>
      <c r="ACJ157" s="221"/>
      <c r="ACK157" s="221"/>
      <c r="ACL157" s="221"/>
      <c r="ACM157" s="221"/>
      <c r="ACN157" s="221"/>
      <c r="ACO157" s="221"/>
      <c r="ACP157" s="221"/>
      <c r="ACQ157" s="221"/>
      <c r="ACR157" s="221"/>
      <c r="ACS157" s="221"/>
      <c r="ACT157" s="221"/>
      <c r="ACU157" s="221"/>
      <c r="ACV157" s="221"/>
      <c r="ACW157" s="221"/>
      <c r="ACX157" s="221"/>
      <c r="ACY157" s="221"/>
      <c r="ACZ157" s="221"/>
      <c r="ADA157" s="221"/>
      <c r="ADB157" s="221"/>
      <c r="ADC157" s="221"/>
      <c r="ADD157" s="221"/>
      <c r="ADE157" s="221"/>
      <c r="ADF157" s="221"/>
      <c r="ADG157" s="221"/>
      <c r="ADH157" s="221"/>
      <c r="ADI157" s="221"/>
      <c r="ADJ157" s="221"/>
      <c r="ADK157" s="221"/>
      <c r="ADL157" s="221"/>
      <c r="ADM157" s="221"/>
      <c r="ADN157" s="221"/>
      <c r="ADO157" s="221"/>
      <c r="ADP157" s="221"/>
      <c r="ADQ157" s="221"/>
      <c r="ADR157" s="221"/>
      <c r="ADS157" s="221"/>
      <c r="ADT157" s="221"/>
      <c r="ADU157" s="221"/>
      <c r="ADV157" s="221"/>
      <c r="ADW157" s="221"/>
      <c r="ADX157" s="221"/>
      <c r="ADY157" s="221"/>
      <c r="ADZ157" s="221"/>
      <c r="AEA157" s="221"/>
      <c r="AEB157" s="221"/>
      <c r="AEC157" s="221"/>
      <c r="AED157" s="221"/>
      <c r="AEE157" s="221"/>
      <c r="AEF157" s="221"/>
      <c r="AEG157" s="221"/>
      <c r="AEH157" s="221"/>
      <c r="AEI157" s="221"/>
      <c r="AEJ157" s="221"/>
      <c r="AEK157" s="221"/>
      <c r="AEL157" s="221"/>
      <c r="AEM157" s="221"/>
      <c r="AEN157" s="221"/>
      <c r="AEO157" s="221"/>
      <c r="AEP157" s="221"/>
      <c r="AEQ157" s="221"/>
      <c r="AER157" s="221"/>
      <c r="AES157" s="221"/>
      <c r="AET157" s="221"/>
      <c r="AEU157" s="221"/>
      <c r="AEV157" s="221"/>
      <c r="AEW157" s="221"/>
      <c r="AEX157" s="221"/>
      <c r="AEY157" s="221"/>
      <c r="AEZ157" s="221"/>
      <c r="AFA157" s="221"/>
      <c r="AFB157" s="221"/>
      <c r="AFC157" s="221"/>
      <c r="AFD157" s="221"/>
      <c r="AFE157" s="221"/>
      <c r="AFF157" s="221"/>
      <c r="AFG157" s="221"/>
      <c r="AFH157" s="221"/>
      <c r="AFI157" s="221"/>
      <c r="AFJ157" s="221"/>
      <c r="AFK157" s="221"/>
      <c r="AFL157" s="221"/>
      <c r="AFM157" s="221"/>
      <c r="AFN157" s="221"/>
      <c r="AFO157" s="221"/>
      <c r="AFP157" s="221"/>
      <c r="AFQ157" s="221"/>
      <c r="AFR157" s="221"/>
      <c r="AFS157" s="221"/>
      <c r="AFT157" s="221"/>
      <c r="AFU157" s="221"/>
      <c r="AFV157" s="221"/>
      <c r="AFW157" s="221"/>
      <c r="AFX157" s="221"/>
      <c r="AFY157" s="221"/>
      <c r="AFZ157" s="221"/>
      <c r="AGA157" s="221"/>
      <c r="AGB157" s="221"/>
      <c r="AGC157" s="221"/>
      <c r="AGD157" s="221"/>
      <c r="AGE157" s="221"/>
      <c r="AGF157" s="221"/>
      <c r="AGG157" s="221"/>
      <c r="AGH157" s="221"/>
      <c r="AGI157" s="221"/>
      <c r="AGJ157" s="221"/>
      <c r="AGK157" s="221"/>
      <c r="AGL157" s="221"/>
      <c r="AGM157" s="221"/>
      <c r="AGN157" s="221"/>
      <c r="AGO157" s="221"/>
      <c r="AGP157" s="221"/>
      <c r="AGQ157" s="221"/>
      <c r="AGR157" s="221"/>
      <c r="AGS157" s="221"/>
      <c r="AGT157" s="221"/>
      <c r="AGU157" s="221"/>
      <c r="AGV157" s="221"/>
      <c r="AGW157" s="221"/>
      <c r="AGX157" s="221"/>
      <c r="AGY157" s="221"/>
      <c r="AGZ157" s="221"/>
      <c r="AHA157" s="221"/>
      <c r="AHB157" s="221"/>
      <c r="AHC157" s="221"/>
      <c r="AHD157" s="221"/>
      <c r="AHE157" s="221"/>
      <c r="AHF157" s="221"/>
      <c r="AHG157" s="221"/>
      <c r="AHH157" s="221"/>
      <c r="AHI157" s="221"/>
      <c r="AHJ157" s="221"/>
      <c r="AHK157" s="221"/>
      <c r="AHL157" s="221"/>
      <c r="AHM157" s="221"/>
      <c r="AHN157" s="221"/>
      <c r="AHO157" s="221"/>
      <c r="AHP157" s="221"/>
      <c r="AHQ157" s="221"/>
      <c r="AHR157" s="221"/>
      <c r="AHS157" s="221"/>
      <c r="AHT157" s="221"/>
      <c r="AHU157" s="221"/>
      <c r="AHV157" s="221"/>
      <c r="AHW157" s="221"/>
      <c r="AHX157" s="221"/>
      <c r="AHY157" s="221"/>
      <c r="AHZ157" s="221"/>
      <c r="AIA157" s="221"/>
      <c r="AIB157" s="221"/>
      <c r="AIC157" s="221"/>
      <c r="AID157" s="221"/>
      <c r="AIE157" s="221"/>
      <c r="AIF157" s="221"/>
      <c r="AIG157" s="221"/>
      <c r="AIH157" s="221"/>
      <c r="AII157" s="221"/>
      <c r="AIJ157" s="221"/>
      <c r="AIK157" s="221"/>
      <c r="AIL157" s="221"/>
      <c r="AIM157" s="221"/>
      <c r="AIN157" s="221"/>
      <c r="AIO157" s="221"/>
      <c r="AIP157" s="221"/>
      <c r="AIQ157" s="221"/>
      <c r="AIR157" s="221"/>
      <c r="AIS157" s="221"/>
      <c r="AIT157" s="221"/>
      <c r="AIU157" s="221"/>
      <c r="AIV157" s="221"/>
      <c r="AIW157" s="221"/>
      <c r="AIX157" s="221"/>
      <c r="AIY157" s="221"/>
      <c r="AIZ157" s="221"/>
      <c r="AJA157" s="221"/>
      <c r="AJB157" s="221"/>
      <c r="AJC157" s="221"/>
      <c r="AJD157" s="221"/>
      <c r="AJE157" s="221"/>
      <c r="AJF157" s="221"/>
      <c r="AJG157" s="221"/>
      <c r="AJH157" s="221"/>
      <c r="AJI157" s="221"/>
      <c r="AJJ157" s="221"/>
      <c r="AJK157" s="221"/>
      <c r="AJL157" s="221"/>
      <c r="AJM157" s="221"/>
      <c r="AJN157" s="221"/>
      <c r="AJO157" s="221"/>
      <c r="AJP157" s="221"/>
      <c r="AJQ157" s="221"/>
      <c r="AJR157" s="221"/>
      <c r="AJS157" s="221"/>
      <c r="AJT157" s="221"/>
      <c r="AJU157" s="221"/>
      <c r="AJV157" s="221"/>
      <c r="AJW157" s="221"/>
      <c r="AJX157" s="221"/>
      <c r="AJY157" s="221"/>
      <c r="AJZ157" s="221"/>
      <c r="AKA157" s="221"/>
      <c r="AKB157" s="221"/>
      <c r="AKC157" s="221"/>
      <c r="AKD157" s="221"/>
      <c r="AKE157" s="221"/>
      <c r="AKF157" s="221"/>
      <c r="AKG157" s="221"/>
      <c r="AKH157" s="221"/>
      <c r="AKI157" s="221"/>
      <c r="AKJ157" s="221"/>
      <c r="AKK157" s="221"/>
      <c r="AKL157" s="221"/>
      <c r="AKM157" s="221"/>
      <c r="AKN157" s="221"/>
      <c r="AKO157" s="221"/>
      <c r="AKP157" s="221"/>
      <c r="AKQ157" s="221"/>
      <c r="AKR157" s="221"/>
      <c r="AKS157" s="221"/>
      <c r="AKT157" s="221"/>
      <c r="AKU157" s="221"/>
      <c r="AKV157" s="221"/>
      <c r="AKW157" s="221"/>
      <c r="AKX157" s="221"/>
      <c r="AKY157" s="221"/>
      <c r="AKZ157" s="221"/>
      <c r="ALA157" s="221"/>
      <c r="ALB157" s="221"/>
      <c r="ALC157" s="221"/>
      <c r="ALD157" s="221"/>
      <c r="ALE157" s="221"/>
      <c r="ALF157" s="221"/>
      <c r="ALG157" s="221"/>
      <c r="ALH157" s="221"/>
      <c r="ALI157" s="221"/>
      <c r="ALJ157" s="221"/>
      <c r="ALK157" s="221"/>
      <c r="ALL157" s="221"/>
      <c r="ALM157" s="221"/>
      <c r="ALN157" s="221"/>
      <c r="ALO157" s="221"/>
      <c r="ALP157" s="221"/>
      <c r="ALQ157" s="221"/>
      <c r="ALR157" s="221"/>
      <c r="ALS157" s="221"/>
      <c r="ALT157" s="221"/>
      <c r="ALU157" s="221"/>
      <c r="ALV157" s="221"/>
      <c r="ALW157" s="221"/>
      <c r="ALX157" s="221"/>
      <c r="ALY157" s="221"/>
      <c r="ALZ157" s="221"/>
      <c r="AMA157" s="221"/>
      <c r="AMB157" s="221"/>
      <c r="AMC157" s="221"/>
      <c r="AMD157" s="221"/>
      <c r="AME157" s="221"/>
      <c r="AMF157" s="221"/>
      <c r="AMG157" s="221"/>
      <c r="AMH157" s="221"/>
      <c r="AMI157" s="221"/>
      <c r="AMJ157" s="221"/>
      <c r="AMK157" s="221"/>
    </row>
    <row r="158" spans="1:1025" s="225" customFormat="1" x14ac:dyDescent="0.25">
      <c r="A158" s="221" t="s">
        <v>180</v>
      </c>
      <c r="B158" s="221" t="str">
        <f>'common foods'!C107</f>
        <v>Chickpeas, canned</v>
      </c>
      <c r="C158" s="227" t="str">
        <f>'common foods'!$D$107</f>
        <v>05092</v>
      </c>
      <c r="D158" s="223">
        <v>479</v>
      </c>
      <c r="E158" s="223">
        <v>4.5</v>
      </c>
      <c r="F158" s="223">
        <v>1.7</v>
      </c>
      <c r="G158" s="223">
        <v>9.5</v>
      </c>
      <c r="H158" s="223">
        <v>1.4</v>
      </c>
      <c r="I158" s="223">
        <v>7.6</v>
      </c>
      <c r="J158" s="223">
        <v>5.3</v>
      </c>
      <c r="K158" s="223">
        <v>480</v>
      </c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  <c r="BO158" s="221"/>
      <c r="BP158" s="221"/>
      <c r="BQ158" s="221"/>
      <c r="BR158" s="221"/>
      <c r="BS158" s="221"/>
      <c r="BT158" s="221"/>
      <c r="BU158" s="221"/>
      <c r="BV158" s="221"/>
      <c r="BW158" s="221"/>
      <c r="BX158" s="221"/>
      <c r="BY158" s="221"/>
      <c r="BZ158" s="221"/>
      <c r="CA158" s="221"/>
      <c r="CB158" s="221"/>
      <c r="CC158" s="221"/>
      <c r="CD158" s="221"/>
      <c r="CE158" s="221"/>
      <c r="CF158" s="221"/>
      <c r="CG158" s="221"/>
      <c r="CH158" s="221"/>
      <c r="CI158" s="221"/>
      <c r="CJ158" s="221"/>
      <c r="CK158" s="221"/>
      <c r="CL158" s="221"/>
      <c r="CM158" s="221"/>
      <c r="CN158" s="221"/>
      <c r="CO158" s="221"/>
      <c r="CP158" s="221"/>
      <c r="CQ158" s="221"/>
      <c r="CR158" s="221"/>
      <c r="CS158" s="221"/>
      <c r="CT158" s="221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221"/>
      <c r="DE158" s="221"/>
      <c r="DF158" s="221"/>
      <c r="DG158" s="221"/>
      <c r="DH158" s="221"/>
      <c r="DI158" s="221"/>
      <c r="DJ158" s="221"/>
      <c r="DK158" s="221"/>
      <c r="DL158" s="221"/>
      <c r="DM158" s="221"/>
      <c r="DN158" s="221"/>
      <c r="DO158" s="221"/>
      <c r="DP158" s="221"/>
      <c r="DQ158" s="221"/>
      <c r="DR158" s="221"/>
      <c r="DS158" s="221"/>
      <c r="DT158" s="221"/>
      <c r="DU158" s="221"/>
      <c r="DV158" s="221"/>
      <c r="DW158" s="221"/>
      <c r="DX158" s="221"/>
      <c r="DY158" s="221"/>
      <c r="DZ158" s="221"/>
      <c r="EA158" s="221"/>
      <c r="EB158" s="221"/>
      <c r="EC158" s="221"/>
      <c r="ED158" s="221"/>
      <c r="EE158" s="221"/>
      <c r="EF158" s="221"/>
      <c r="EG158" s="221"/>
      <c r="EH158" s="221"/>
      <c r="EI158" s="221"/>
      <c r="EJ158" s="221"/>
      <c r="EK158" s="221"/>
      <c r="EL158" s="221"/>
      <c r="EM158" s="221"/>
      <c r="EN158" s="221"/>
      <c r="EO158" s="221"/>
      <c r="EP158" s="221"/>
      <c r="EQ158" s="221"/>
      <c r="ER158" s="221"/>
      <c r="ES158" s="221"/>
      <c r="ET158" s="221"/>
      <c r="EU158" s="221"/>
      <c r="EV158" s="221"/>
      <c r="EW158" s="221"/>
      <c r="EX158" s="221"/>
      <c r="EY158" s="221"/>
      <c r="EZ158" s="221"/>
      <c r="FA158" s="221"/>
      <c r="FB158" s="221"/>
      <c r="FC158" s="221"/>
      <c r="FD158" s="221"/>
      <c r="FE158" s="221"/>
      <c r="FF158" s="221"/>
      <c r="FG158" s="221"/>
      <c r="FH158" s="221"/>
      <c r="FI158" s="221"/>
      <c r="FJ158" s="221"/>
      <c r="FK158" s="221"/>
      <c r="FL158" s="221"/>
      <c r="FM158" s="221"/>
      <c r="FN158" s="221"/>
      <c r="FO158" s="221"/>
      <c r="FP158" s="221"/>
      <c r="FQ158" s="221"/>
      <c r="FR158" s="221"/>
      <c r="FS158" s="221"/>
      <c r="FT158" s="221"/>
      <c r="FU158" s="221"/>
      <c r="FV158" s="221"/>
      <c r="FW158" s="221"/>
      <c r="FX158" s="221"/>
      <c r="FY158" s="221"/>
      <c r="FZ158" s="221"/>
      <c r="GA158" s="221"/>
      <c r="GB158" s="221"/>
      <c r="GC158" s="221"/>
      <c r="GD158" s="221"/>
      <c r="GE158" s="221"/>
      <c r="GF158" s="221"/>
      <c r="GG158" s="221"/>
      <c r="GH158" s="221"/>
      <c r="GI158" s="221"/>
      <c r="GJ158" s="221"/>
      <c r="GK158" s="221"/>
      <c r="GL158" s="221"/>
      <c r="GM158" s="221"/>
      <c r="GN158" s="221"/>
      <c r="GO158" s="221"/>
      <c r="GP158" s="221"/>
      <c r="GQ158" s="221"/>
      <c r="GR158" s="221"/>
      <c r="GS158" s="221"/>
      <c r="GT158" s="221"/>
      <c r="GU158" s="221"/>
      <c r="GV158" s="221"/>
      <c r="GW158" s="221"/>
      <c r="GX158" s="221"/>
      <c r="GY158" s="221"/>
      <c r="GZ158" s="221"/>
      <c r="HA158" s="221"/>
      <c r="HB158" s="221"/>
      <c r="HC158" s="221"/>
      <c r="HD158" s="221"/>
      <c r="HE158" s="221"/>
      <c r="HF158" s="221"/>
      <c r="HG158" s="221"/>
      <c r="HH158" s="221"/>
      <c r="HI158" s="221"/>
      <c r="HJ158" s="221"/>
      <c r="HK158" s="221"/>
      <c r="HL158" s="221"/>
      <c r="HM158" s="221"/>
      <c r="HN158" s="221"/>
      <c r="HO158" s="221"/>
      <c r="HP158" s="221"/>
      <c r="HQ158" s="221"/>
      <c r="HR158" s="221"/>
      <c r="HS158" s="221"/>
      <c r="HT158" s="221"/>
      <c r="HU158" s="221"/>
      <c r="HV158" s="221"/>
      <c r="HW158" s="221"/>
      <c r="HX158" s="221"/>
      <c r="HY158" s="221"/>
      <c r="HZ158" s="221"/>
      <c r="IA158" s="221"/>
      <c r="IB158" s="221"/>
      <c r="IC158" s="221"/>
      <c r="ID158" s="221"/>
      <c r="IE158" s="221"/>
      <c r="IF158" s="221"/>
      <c r="IG158" s="221"/>
      <c r="IH158" s="221"/>
      <c r="II158" s="221"/>
      <c r="IJ158" s="221"/>
      <c r="IK158" s="221"/>
      <c r="IL158" s="221"/>
      <c r="IM158" s="221"/>
      <c r="IN158" s="221"/>
      <c r="IO158" s="221"/>
      <c r="IP158" s="221"/>
      <c r="IQ158" s="221"/>
      <c r="IR158" s="221"/>
      <c r="IS158" s="221"/>
      <c r="IT158" s="221"/>
      <c r="IU158" s="221"/>
      <c r="IV158" s="221"/>
      <c r="IW158" s="221"/>
      <c r="IX158" s="221"/>
      <c r="IY158" s="221"/>
      <c r="IZ158" s="221"/>
      <c r="JA158" s="221"/>
      <c r="JB158" s="221"/>
      <c r="JC158" s="221"/>
      <c r="JD158" s="221"/>
      <c r="JE158" s="221"/>
      <c r="JF158" s="221"/>
      <c r="JG158" s="221"/>
      <c r="JH158" s="221"/>
      <c r="JI158" s="221"/>
      <c r="JJ158" s="221"/>
      <c r="JK158" s="221"/>
      <c r="JL158" s="221"/>
      <c r="JM158" s="221"/>
      <c r="JN158" s="221"/>
      <c r="JO158" s="221"/>
      <c r="JP158" s="221"/>
      <c r="JQ158" s="221"/>
      <c r="JR158" s="221"/>
      <c r="JS158" s="221"/>
      <c r="JT158" s="221"/>
      <c r="JU158" s="221"/>
      <c r="JV158" s="221"/>
      <c r="JW158" s="221"/>
      <c r="JX158" s="221"/>
      <c r="JY158" s="221"/>
      <c r="JZ158" s="221"/>
      <c r="KA158" s="221"/>
      <c r="KB158" s="221"/>
      <c r="KC158" s="221"/>
      <c r="KD158" s="221"/>
      <c r="KE158" s="221"/>
      <c r="KF158" s="221"/>
      <c r="KG158" s="221"/>
      <c r="KH158" s="221"/>
      <c r="KI158" s="221"/>
      <c r="KJ158" s="221"/>
      <c r="KK158" s="221"/>
      <c r="KL158" s="221"/>
      <c r="KM158" s="221"/>
      <c r="KN158" s="221"/>
      <c r="KO158" s="221"/>
      <c r="KP158" s="221"/>
      <c r="KQ158" s="221"/>
      <c r="KR158" s="221"/>
      <c r="KS158" s="221"/>
      <c r="KT158" s="221"/>
      <c r="KU158" s="221"/>
      <c r="KV158" s="221"/>
      <c r="KW158" s="221"/>
      <c r="KX158" s="221"/>
      <c r="KY158" s="221"/>
      <c r="KZ158" s="221"/>
      <c r="LA158" s="221"/>
      <c r="LB158" s="221"/>
      <c r="LC158" s="221"/>
      <c r="LD158" s="221"/>
      <c r="LE158" s="221"/>
      <c r="LF158" s="221"/>
      <c r="LG158" s="221"/>
      <c r="LH158" s="221"/>
      <c r="LI158" s="221"/>
      <c r="LJ158" s="221"/>
      <c r="LK158" s="221"/>
      <c r="LL158" s="221"/>
      <c r="LM158" s="221"/>
      <c r="LN158" s="221"/>
      <c r="LO158" s="221"/>
      <c r="LP158" s="221"/>
      <c r="LQ158" s="221"/>
      <c r="LR158" s="221"/>
      <c r="LS158" s="221"/>
      <c r="LT158" s="221"/>
      <c r="LU158" s="221"/>
      <c r="LV158" s="221"/>
      <c r="LW158" s="221"/>
      <c r="LX158" s="221"/>
      <c r="LY158" s="221"/>
      <c r="LZ158" s="221"/>
      <c r="MA158" s="221"/>
      <c r="MB158" s="221"/>
      <c r="MC158" s="221"/>
      <c r="MD158" s="221"/>
      <c r="ME158" s="221"/>
      <c r="MF158" s="221"/>
      <c r="MG158" s="221"/>
      <c r="MH158" s="221"/>
      <c r="MI158" s="221"/>
      <c r="MJ158" s="221"/>
      <c r="MK158" s="221"/>
      <c r="ML158" s="221"/>
      <c r="MM158" s="221"/>
      <c r="MN158" s="221"/>
      <c r="MO158" s="221"/>
      <c r="MP158" s="221"/>
      <c r="MQ158" s="221"/>
      <c r="MR158" s="221"/>
      <c r="MS158" s="221"/>
      <c r="MT158" s="221"/>
      <c r="MU158" s="221"/>
      <c r="MV158" s="221"/>
      <c r="MW158" s="221"/>
      <c r="MX158" s="221"/>
      <c r="MY158" s="221"/>
      <c r="MZ158" s="221"/>
      <c r="NA158" s="221"/>
      <c r="NB158" s="221"/>
      <c r="NC158" s="221"/>
      <c r="ND158" s="221"/>
      <c r="NE158" s="221"/>
      <c r="NF158" s="221"/>
      <c r="NG158" s="221"/>
      <c r="NH158" s="221"/>
      <c r="NI158" s="221"/>
      <c r="NJ158" s="221"/>
      <c r="NK158" s="221"/>
      <c r="NL158" s="221"/>
      <c r="NM158" s="221"/>
      <c r="NN158" s="221"/>
      <c r="NO158" s="221"/>
      <c r="NP158" s="221"/>
      <c r="NQ158" s="221"/>
      <c r="NR158" s="221"/>
      <c r="NS158" s="221"/>
      <c r="NT158" s="221"/>
      <c r="NU158" s="221"/>
      <c r="NV158" s="221"/>
      <c r="NW158" s="221"/>
      <c r="NX158" s="221"/>
      <c r="NY158" s="221"/>
      <c r="NZ158" s="221"/>
      <c r="OA158" s="221"/>
      <c r="OB158" s="221"/>
      <c r="OC158" s="221"/>
      <c r="OD158" s="221"/>
      <c r="OE158" s="221"/>
      <c r="OF158" s="221"/>
      <c r="OG158" s="221"/>
      <c r="OH158" s="221"/>
      <c r="OI158" s="221"/>
      <c r="OJ158" s="221"/>
      <c r="OK158" s="221"/>
      <c r="OL158" s="221"/>
      <c r="OM158" s="221"/>
      <c r="ON158" s="221"/>
      <c r="OO158" s="221"/>
      <c r="OP158" s="221"/>
      <c r="OQ158" s="221"/>
      <c r="OR158" s="221"/>
      <c r="OS158" s="221"/>
      <c r="OT158" s="221"/>
      <c r="OU158" s="221"/>
      <c r="OV158" s="221"/>
      <c r="OW158" s="221"/>
      <c r="OX158" s="221"/>
      <c r="OY158" s="221"/>
      <c r="OZ158" s="221"/>
      <c r="PA158" s="221"/>
      <c r="PB158" s="221"/>
      <c r="PC158" s="221"/>
      <c r="PD158" s="221"/>
      <c r="PE158" s="221"/>
      <c r="PF158" s="221"/>
      <c r="PG158" s="221"/>
      <c r="PH158" s="221"/>
      <c r="PI158" s="221"/>
      <c r="PJ158" s="221"/>
      <c r="PK158" s="221"/>
      <c r="PL158" s="221"/>
      <c r="PM158" s="221"/>
      <c r="PN158" s="221"/>
      <c r="PO158" s="221"/>
      <c r="PP158" s="221"/>
      <c r="PQ158" s="221"/>
      <c r="PR158" s="221"/>
      <c r="PS158" s="221"/>
      <c r="PT158" s="221"/>
      <c r="PU158" s="221"/>
      <c r="PV158" s="221"/>
      <c r="PW158" s="221"/>
      <c r="PX158" s="221"/>
      <c r="PY158" s="221"/>
      <c r="PZ158" s="221"/>
      <c r="QA158" s="221"/>
      <c r="QB158" s="221"/>
      <c r="QC158" s="221"/>
      <c r="QD158" s="221"/>
      <c r="QE158" s="221"/>
      <c r="QF158" s="221"/>
      <c r="QG158" s="221"/>
      <c r="QH158" s="221"/>
      <c r="QI158" s="221"/>
      <c r="QJ158" s="221"/>
      <c r="QK158" s="221"/>
      <c r="QL158" s="221"/>
      <c r="QM158" s="221"/>
      <c r="QN158" s="221"/>
      <c r="QO158" s="221"/>
      <c r="QP158" s="221"/>
      <c r="QQ158" s="221"/>
      <c r="QR158" s="221"/>
      <c r="QS158" s="221"/>
      <c r="QT158" s="221"/>
      <c r="QU158" s="221"/>
      <c r="QV158" s="221"/>
      <c r="QW158" s="221"/>
      <c r="QX158" s="221"/>
      <c r="QY158" s="221"/>
      <c r="QZ158" s="221"/>
      <c r="RA158" s="221"/>
      <c r="RB158" s="221"/>
      <c r="RC158" s="221"/>
      <c r="RD158" s="221"/>
      <c r="RE158" s="221"/>
      <c r="RF158" s="221"/>
      <c r="RG158" s="221"/>
      <c r="RH158" s="221"/>
      <c r="RI158" s="221"/>
      <c r="RJ158" s="221"/>
      <c r="RK158" s="221"/>
      <c r="RL158" s="221"/>
      <c r="RM158" s="221"/>
      <c r="RN158" s="221"/>
      <c r="RO158" s="221"/>
      <c r="RP158" s="221"/>
      <c r="RQ158" s="221"/>
      <c r="RR158" s="221"/>
      <c r="RS158" s="221"/>
      <c r="RT158" s="221"/>
      <c r="RU158" s="221"/>
      <c r="RV158" s="221"/>
      <c r="RW158" s="221"/>
      <c r="RX158" s="221"/>
      <c r="RY158" s="221"/>
      <c r="RZ158" s="221"/>
      <c r="SA158" s="221"/>
      <c r="SB158" s="221"/>
      <c r="SC158" s="221"/>
      <c r="SD158" s="221"/>
      <c r="SE158" s="221"/>
      <c r="SF158" s="221"/>
      <c r="SG158" s="221"/>
      <c r="SH158" s="221"/>
      <c r="SI158" s="221"/>
      <c r="SJ158" s="221"/>
      <c r="SK158" s="221"/>
      <c r="SL158" s="221"/>
      <c r="SM158" s="221"/>
      <c r="SN158" s="221"/>
      <c r="SO158" s="221"/>
      <c r="SP158" s="221"/>
      <c r="SQ158" s="221"/>
      <c r="SR158" s="221"/>
      <c r="SS158" s="221"/>
      <c r="ST158" s="221"/>
      <c r="SU158" s="221"/>
      <c r="SV158" s="221"/>
      <c r="SW158" s="221"/>
      <c r="SX158" s="221"/>
      <c r="SY158" s="221"/>
      <c r="SZ158" s="221"/>
      <c r="TA158" s="221"/>
      <c r="TB158" s="221"/>
      <c r="TC158" s="221"/>
      <c r="TD158" s="221"/>
      <c r="TE158" s="221"/>
      <c r="TF158" s="221"/>
      <c r="TG158" s="221"/>
      <c r="TH158" s="221"/>
      <c r="TI158" s="221"/>
      <c r="TJ158" s="221"/>
      <c r="TK158" s="221"/>
      <c r="TL158" s="221"/>
      <c r="TM158" s="221"/>
      <c r="TN158" s="221"/>
      <c r="TO158" s="221"/>
      <c r="TP158" s="221"/>
      <c r="TQ158" s="221"/>
      <c r="TR158" s="221"/>
      <c r="TS158" s="221"/>
      <c r="TT158" s="221"/>
      <c r="TU158" s="221"/>
      <c r="TV158" s="221"/>
      <c r="TW158" s="221"/>
      <c r="TX158" s="221"/>
      <c r="TY158" s="221"/>
      <c r="TZ158" s="221"/>
      <c r="UA158" s="221"/>
      <c r="UB158" s="221"/>
      <c r="UC158" s="221"/>
      <c r="UD158" s="221"/>
      <c r="UE158" s="221"/>
      <c r="UF158" s="221"/>
      <c r="UG158" s="221"/>
      <c r="UH158" s="221"/>
      <c r="UI158" s="221"/>
      <c r="UJ158" s="221"/>
      <c r="UK158" s="221"/>
      <c r="UL158" s="221"/>
      <c r="UM158" s="221"/>
      <c r="UN158" s="221"/>
      <c r="UO158" s="221"/>
      <c r="UP158" s="221"/>
      <c r="UQ158" s="221"/>
      <c r="UR158" s="221"/>
      <c r="US158" s="221"/>
      <c r="UT158" s="221"/>
      <c r="UU158" s="221"/>
      <c r="UV158" s="221"/>
      <c r="UW158" s="221"/>
      <c r="UX158" s="221"/>
      <c r="UY158" s="221"/>
      <c r="UZ158" s="221"/>
      <c r="VA158" s="221"/>
      <c r="VB158" s="221"/>
      <c r="VC158" s="221"/>
      <c r="VD158" s="221"/>
      <c r="VE158" s="221"/>
      <c r="VF158" s="221"/>
      <c r="VG158" s="221"/>
      <c r="VH158" s="221"/>
      <c r="VI158" s="221"/>
      <c r="VJ158" s="221"/>
      <c r="VK158" s="221"/>
      <c r="VL158" s="221"/>
      <c r="VM158" s="221"/>
      <c r="VN158" s="221"/>
      <c r="VO158" s="221"/>
      <c r="VP158" s="221"/>
      <c r="VQ158" s="221"/>
      <c r="VR158" s="221"/>
      <c r="VS158" s="221"/>
      <c r="VT158" s="221"/>
      <c r="VU158" s="221"/>
      <c r="VV158" s="221"/>
      <c r="VW158" s="221"/>
      <c r="VX158" s="221"/>
      <c r="VY158" s="221"/>
      <c r="VZ158" s="221"/>
      <c r="WA158" s="221"/>
      <c r="WB158" s="221"/>
      <c r="WC158" s="221"/>
      <c r="WD158" s="221"/>
      <c r="WE158" s="221"/>
      <c r="WF158" s="221"/>
      <c r="WG158" s="221"/>
      <c r="WH158" s="221"/>
      <c r="WI158" s="221"/>
      <c r="WJ158" s="221"/>
      <c r="WK158" s="221"/>
      <c r="WL158" s="221"/>
      <c r="WM158" s="221"/>
      <c r="WN158" s="221"/>
      <c r="WO158" s="221"/>
      <c r="WP158" s="221"/>
      <c r="WQ158" s="221"/>
      <c r="WR158" s="221"/>
      <c r="WS158" s="221"/>
      <c r="WT158" s="221"/>
      <c r="WU158" s="221"/>
      <c r="WV158" s="221"/>
      <c r="WW158" s="221"/>
      <c r="WX158" s="221"/>
      <c r="WY158" s="221"/>
      <c r="WZ158" s="221"/>
      <c r="XA158" s="221"/>
      <c r="XB158" s="221"/>
      <c r="XC158" s="221"/>
      <c r="XD158" s="221"/>
      <c r="XE158" s="221"/>
      <c r="XF158" s="221"/>
      <c r="XG158" s="221"/>
      <c r="XH158" s="221"/>
      <c r="XI158" s="221"/>
      <c r="XJ158" s="221"/>
      <c r="XK158" s="221"/>
      <c r="XL158" s="221"/>
      <c r="XM158" s="221"/>
      <c r="XN158" s="221"/>
      <c r="XO158" s="221"/>
      <c r="XP158" s="221"/>
      <c r="XQ158" s="221"/>
      <c r="XR158" s="221"/>
      <c r="XS158" s="221"/>
      <c r="XT158" s="221"/>
      <c r="XU158" s="221"/>
      <c r="XV158" s="221"/>
      <c r="XW158" s="221"/>
      <c r="XX158" s="221"/>
      <c r="XY158" s="221"/>
      <c r="XZ158" s="221"/>
      <c r="YA158" s="221"/>
      <c r="YB158" s="221"/>
      <c r="YC158" s="221"/>
      <c r="YD158" s="221"/>
      <c r="YE158" s="221"/>
      <c r="YF158" s="221"/>
      <c r="YG158" s="221"/>
      <c r="YH158" s="221"/>
      <c r="YI158" s="221"/>
      <c r="YJ158" s="221"/>
      <c r="YK158" s="221"/>
      <c r="YL158" s="221"/>
      <c r="YM158" s="221"/>
      <c r="YN158" s="221"/>
      <c r="YO158" s="221"/>
      <c r="YP158" s="221"/>
      <c r="YQ158" s="221"/>
      <c r="YR158" s="221"/>
      <c r="YS158" s="221"/>
      <c r="YT158" s="221"/>
      <c r="YU158" s="221"/>
      <c r="YV158" s="221"/>
      <c r="YW158" s="221"/>
      <c r="YX158" s="221"/>
      <c r="YY158" s="221"/>
      <c r="YZ158" s="221"/>
      <c r="ZA158" s="221"/>
      <c r="ZB158" s="221"/>
      <c r="ZC158" s="221"/>
      <c r="ZD158" s="221"/>
      <c r="ZE158" s="221"/>
      <c r="ZF158" s="221"/>
      <c r="ZG158" s="221"/>
      <c r="ZH158" s="221"/>
      <c r="ZI158" s="221"/>
      <c r="ZJ158" s="221"/>
      <c r="ZK158" s="221"/>
      <c r="ZL158" s="221"/>
      <c r="ZM158" s="221"/>
      <c r="ZN158" s="221"/>
      <c r="ZO158" s="221"/>
      <c r="ZP158" s="221"/>
      <c r="ZQ158" s="221"/>
      <c r="ZR158" s="221"/>
      <c r="ZS158" s="221"/>
      <c r="ZT158" s="221"/>
      <c r="ZU158" s="221"/>
      <c r="ZV158" s="221"/>
      <c r="ZW158" s="221"/>
      <c r="ZX158" s="221"/>
      <c r="ZY158" s="221"/>
      <c r="ZZ158" s="221"/>
      <c r="AAA158" s="221"/>
      <c r="AAB158" s="221"/>
      <c r="AAC158" s="221"/>
      <c r="AAD158" s="221"/>
      <c r="AAE158" s="221"/>
      <c r="AAF158" s="221"/>
      <c r="AAG158" s="221"/>
      <c r="AAH158" s="221"/>
      <c r="AAI158" s="221"/>
      <c r="AAJ158" s="221"/>
      <c r="AAK158" s="221"/>
      <c r="AAL158" s="221"/>
      <c r="AAM158" s="221"/>
      <c r="AAN158" s="221"/>
      <c r="AAO158" s="221"/>
      <c r="AAP158" s="221"/>
      <c r="AAQ158" s="221"/>
      <c r="AAR158" s="221"/>
      <c r="AAS158" s="221"/>
      <c r="AAT158" s="221"/>
      <c r="AAU158" s="221"/>
      <c r="AAV158" s="221"/>
      <c r="AAW158" s="221"/>
      <c r="AAX158" s="221"/>
      <c r="AAY158" s="221"/>
      <c r="AAZ158" s="221"/>
      <c r="ABA158" s="221"/>
      <c r="ABB158" s="221"/>
      <c r="ABC158" s="221"/>
      <c r="ABD158" s="221"/>
      <c r="ABE158" s="221"/>
      <c r="ABF158" s="221"/>
      <c r="ABG158" s="221"/>
      <c r="ABH158" s="221"/>
      <c r="ABI158" s="221"/>
      <c r="ABJ158" s="221"/>
      <c r="ABK158" s="221"/>
      <c r="ABL158" s="221"/>
      <c r="ABM158" s="221"/>
      <c r="ABN158" s="221"/>
      <c r="ABO158" s="221"/>
      <c r="ABP158" s="221"/>
      <c r="ABQ158" s="221"/>
      <c r="ABR158" s="221"/>
      <c r="ABS158" s="221"/>
      <c r="ABT158" s="221"/>
      <c r="ABU158" s="221"/>
      <c r="ABV158" s="221"/>
      <c r="ABW158" s="221"/>
      <c r="ABX158" s="221"/>
      <c r="ABY158" s="221"/>
      <c r="ABZ158" s="221"/>
      <c r="ACA158" s="221"/>
      <c r="ACB158" s="221"/>
      <c r="ACC158" s="221"/>
      <c r="ACD158" s="221"/>
      <c r="ACE158" s="221"/>
      <c r="ACF158" s="221"/>
      <c r="ACG158" s="221"/>
      <c r="ACH158" s="221"/>
      <c r="ACI158" s="221"/>
      <c r="ACJ158" s="221"/>
      <c r="ACK158" s="221"/>
      <c r="ACL158" s="221"/>
      <c r="ACM158" s="221"/>
      <c r="ACN158" s="221"/>
      <c r="ACO158" s="221"/>
      <c r="ACP158" s="221"/>
      <c r="ACQ158" s="221"/>
      <c r="ACR158" s="221"/>
      <c r="ACS158" s="221"/>
      <c r="ACT158" s="221"/>
      <c r="ACU158" s="221"/>
      <c r="ACV158" s="221"/>
      <c r="ACW158" s="221"/>
      <c r="ACX158" s="221"/>
      <c r="ACY158" s="221"/>
      <c r="ACZ158" s="221"/>
      <c r="ADA158" s="221"/>
      <c r="ADB158" s="221"/>
      <c r="ADC158" s="221"/>
      <c r="ADD158" s="221"/>
      <c r="ADE158" s="221"/>
      <c r="ADF158" s="221"/>
      <c r="ADG158" s="221"/>
      <c r="ADH158" s="221"/>
      <c r="ADI158" s="221"/>
      <c r="ADJ158" s="221"/>
      <c r="ADK158" s="221"/>
      <c r="ADL158" s="221"/>
      <c r="ADM158" s="221"/>
      <c r="ADN158" s="221"/>
      <c r="ADO158" s="221"/>
      <c r="ADP158" s="221"/>
      <c r="ADQ158" s="221"/>
      <c r="ADR158" s="221"/>
      <c r="ADS158" s="221"/>
      <c r="ADT158" s="221"/>
      <c r="ADU158" s="221"/>
      <c r="ADV158" s="221"/>
      <c r="ADW158" s="221"/>
      <c r="ADX158" s="221"/>
      <c r="ADY158" s="221"/>
      <c r="ADZ158" s="221"/>
      <c r="AEA158" s="221"/>
      <c r="AEB158" s="221"/>
      <c r="AEC158" s="221"/>
      <c r="AED158" s="221"/>
      <c r="AEE158" s="221"/>
      <c r="AEF158" s="221"/>
      <c r="AEG158" s="221"/>
      <c r="AEH158" s="221"/>
      <c r="AEI158" s="221"/>
      <c r="AEJ158" s="221"/>
      <c r="AEK158" s="221"/>
      <c r="AEL158" s="221"/>
      <c r="AEM158" s="221"/>
      <c r="AEN158" s="221"/>
      <c r="AEO158" s="221"/>
      <c r="AEP158" s="221"/>
      <c r="AEQ158" s="221"/>
      <c r="AER158" s="221"/>
      <c r="AES158" s="221"/>
      <c r="AET158" s="221"/>
      <c r="AEU158" s="221"/>
      <c r="AEV158" s="221"/>
      <c r="AEW158" s="221"/>
      <c r="AEX158" s="221"/>
      <c r="AEY158" s="221"/>
      <c r="AEZ158" s="221"/>
      <c r="AFA158" s="221"/>
      <c r="AFB158" s="221"/>
      <c r="AFC158" s="221"/>
      <c r="AFD158" s="221"/>
      <c r="AFE158" s="221"/>
      <c r="AFF158" s="221"/>
      <c r="AFG158" s="221"/>
      <c r="AFH158" s="221"/>
      <c r="AFI158" s="221"/>
      <c r="AFJ158" s="221"/>
      <c r="AFK158" s="221"/>
      <c r="AFL158" s="221"/>
      <c r="AFM158" s="221"/>
      <c r="AFN158" s="221"/>
      <c r="AFO158" s="221"/>
      <c r="AFP158" s="221"/>
      <c r="AFQ158" s="221"/>
      <c r="AFR158" s="221"/>
      <c r="AFS158" s="221"/>
      <c r="AFT158" s="221"/>
      <c r="AFU158" s="221"/>
      <c r="AFV158" s="221"/>
      <c r="AFW158" s="221"/>
      <c r="AFX158" s="221"/>
      <c r="AFY158" s="221"/>
      <c r="AFZ158" s="221"/>
      <c r="AGA158" s="221"/>
      <c r="AGB158" s="221"/>
      <c r="AGC158" s="221"/>
      <c r="AGD158" s="221"/>
      <c r="AGE158" s="221"/>
      <c r="AGF158" s="221"/>
      <c r="AGG158" s="221"/>
      <c r="AGH158" s="221"/>
      <c r="AGI158" s="221"/>
      <c r="AGJ158" s="221"/>
      <c r="AGK158" s="221"/>
      <c r="AGL158" s="221"/>
      <c r="AGM158" s="221"/>
      <c r="AGN158" s="221"/>
      <c r="AGO158" s="221"/>
      <c r="AGP158" s="221"/>
      <c r="AGQ158" s="221"/>
      <c r="AGR158" s="221"/>
      <c r="AGS158" s="221"/>
      <c r="AGT158" s="221"/>
      <c r="AGU158" s="221"/>
      <c r="AGV158" s="221"/>
      <c r="AGW158" s="221"/>
      <c r="AGX158" s="221"/>
      <c r="AGY158" s="221"/>
      <c r="AGZ158" s="221"/>
      <c r="AHA158" s="221"/>
      <c r="AHB158" s="221"/>
      <c r="AHC158" s="221"/>
      <c r="AHD158" s="221"/>
      <c r="AHE158" s="221"/>
      <c r="AHF158" s="221"/>
      <c r="AHG158" s="221"/>
      <c r="AHH158" s="221"/>
      <c r="AHI158" s="221"/>
      <c r="AHJ158" s="221"/>
      <c r="AHK158" s="221"/>
      <c r="AHL158" s="221"/>
      <c r="AHM158" s="221"/>
      <c r="AHN158" s="221"/>
      <c r="AHO158" s="221"/>
      <c r="AHP158" s="221"/>
      <c r="AHQ158" s="221"/>
      <c r="AHR158" s="221"/>
      <c r="AHS158" s="221"/>
      <c r="AHT158" s="221"/>
      <c r="AHU158" s="221"/>
      <c r="AHV158" s="221"/>
      <c r="AHW158" s="221"/>
      <c r="AHX158" s="221"/>
      <c r="AHY158" s="221"/>
      <c r="AHZ158" s="221"/>
      <c r="AIA158" s="221"/>
      <c r="AIB158" s="221"/>
      <c r="AIC158" s="221"/>
      <c r="AID158" s="221"/>
      <c r="AIE158" s="221"/>
      <c r="AIF158" s="221"/>
      <c r="AIG158" s="221"/>
      <c r="AIH158" s="221"/>
      <c r="AII158" s="221"/>
      <c r="AIJ158" s="221"/>
      <c r="AIK158" s="221"/>
      <c r="AIL158" s="221"/>
      <c r="AIM158" s="221"/>
      <c r="AIN158" s="221"/>
      <c r="AIO158" s="221"/>
      <c r="AIP158" s="221"/>
      <c r="AIQ158" s="221"/>
      <c r="AIR158" s="221"/>
      <c r="AIS158" s="221"/>
      <c r="AIT158" s="221"/>
      <c r="AIU158" s="221"/>
      <c r="AIV158" s="221"/>
      <c r="AIW158" s="221"/>
      <c r="AIX158" s="221"/>
      <c r="AIY158" s="221"/>
      <c r="AIZ158" s="221"/>
      <c r="AJA158" s="221"/>
      <c r="AJB158" s="221"/>
      <c r="AJC158" s="221"/>
      <c r="AJD158" s="221"/>
      <c r="AJE158" s="221"/>
      <c r="AJF158" s="221"/>
      <c r="AJG158" s="221"/>
      <c r="AJH158" s="221"/>
      <c r="AJI158" s="221"/>
      <c r="AJJ158" s="221"/>
      <c r="AJK158" s="221"/>
      <c r="AJL158" s="221"/>
      <c r="AJM158" s="221"/>
      <c r="AJN158" s="221"/>
      <c r="AJO158" s="221"/>
      <c r="AJP158" s="221"/>
      <c r="AJQ158" s="221"/>
      <c r="AJR158" s="221"/>
      <c r="AJS158" s="221"/>
      <c r="AJT158" s="221"/>
      <c r="AJU158" s="221"/>
      <c r="AJV158" s="221"/>
      <c r="AJW158" s="221"/>
      <c r="AJX158" s="221"/>
      <c r="AJY158" s="221"/>
      <c r="AJZ158" s="221"/>
      <c r="AKA158" s="221"/>
      <c r="AKB158" s="221"/>
      <c r="AKC158" s="221"/>
      <c r="AKD158" s="221"/>
      <c r="AKE158" s="221"/>
      <c r="AKF158" s="221"/>
      <c r="AKG158" s="221"/>
      <c r="AKH158" s="221"/>
      <c r="AKI158" s="221"/>
      <c r="AKJ158" s="221"/>
      <c r="AKK158" s="221"/>
      <c r="AKL158" s="221"/>
      <c r="AKM158" s="221"/>
      <c r="AKN158" s="221"/>
      <c r="AKO158" s="221"/>
      <c r="AKP158" s="221"/>
      <c r="AKQ158" s="221"/>
      <c r="AKR158" s="221"/>
      <c r="AKS158" s="221"/>
      <c r="AKT158" s="221"/>
      <c r="AKU158" s="221"/>
      <c r="AKV158" s="221"/>
      <c r="AKW158" s="221"/>
      <c r="AKX158" s="221"/>
      <c r="AKY158" s="221"/>
      <c r="AKZ158" s="221"/>
      <c r="ALA158" s="221"/>
      <c r="ALB158" s="221"/>
      <c r="ALC158" s="221"/>
      <c r="ALD158" s="221"/>
      <c r="ALE158" s="221"/>
      <c r="ALF158" s="221"/>
      <c r="ALG158" s="221"/>
      <c r="ALH158" s="221"/>
      <c r="ALI158" s="221"/>
      <c r="ALJ158" s="221"/>
      <c r="ALK158" s="221"/>
      <c r="ALL158" s="221"/>
      <c r="ALM158" s="221"/>
      <c r="ALN158" s="221"/>
      <c r="ALO158" s="221"/>
      <c r="ALP158" s="221"/>
      <c r="ALQ158" s="221"/>
      <c r="ALR158" s="221"/>
      <c r="ALS158" s="221"/>
      <c r="ALT158" s="221"/>
      <c r="ALU158" s="221"/>
      <c r="ALV158" s="221"/>
      <c r="ALW158" s="221"/>
      <c r="ALX158" s="221"/>
      <c r="ALY158" s="221"/>
      <c r="ALZ158" s="221"/>
      <c r="AMA158" s="221"/>
      <c r="AMB158" s="221"/>
      <c r="AMC158" s="221"/>
      <c r="AMD158" s="221"/>
      <c r="AME158" s="221"/>
      <c r="AMF158" s="221"/>
      <c r="AMG158" s="221"/>
      <c r="AMH158" s="221"/>
      <c r="AMI158" s="221"/>
      <c r="AMJ158" s="221"/>
      <c r="AMK158" s="221"/>
    </row>
    <row r="159" spans="1:1025" s="225" customFormat="1" x14ac:dyDescent="0.25">
      <c r="A159" s="221" t="s">
        <v>43</v>
      </c>
      <c r="B159" s="221" t="s">
        <v>44</v>
      </c>
      <c r="C159" s="241" t="str">
        <f>'common foods'!$D$16</f>
        <v>02011</v>
      </c>
      <c r="D159" s="227">
        <v>1028.9100000000001</v>
      </c>
      <c r="E159" s="227">
        <v>26.6</v>
      </c>
      <c r="F159" s="227">
        <v>3.6869999999999998</v>
      </c>
      <c r="G159" s="227">
        <v>0.63</v>
      </c>
      <c r="H159" s="227">
        <v>0.54</v>
      </c>
      <c r="I159" s="227">
        <v>4.8</v>
      </c>
      <c r="J159" s="227">
        <v>2</v>
      </c>
      <c r="K159" s="227">
        <v>17</v>
      </c>
      <c r="L159" s="221" t="s">
        <v>433</v>
      </c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  <c r="AA159" s="221"/>
      <c r="AB159" s="221"/>
      <c r="AC159" s="221"/>
      <c r="AD159" s="221"/>
      <c r="AE159" s="221"/>
      <c r="AF159" s="221"/>
      <c r="AG159" s="221"/>
      <c r="AH159" s="221"/>
      <c r="AI159" s="221"/>
      <c r="AJ159" s="221"/>
      <c r="AK159" s="221"/>
      <c r="AL159" s="221"/>
      <c r="AM159" s="221"/>
      <c r="AN159" s="221"/>
      <c r="AO159" s="221"/>
      <c r="AP159" s="221"/>
      <c r="AQ159" s="221"/>
      <c r="AR159" s="221"/>
      <c r="AS159" s="221"/>
      <c r="AT159" s="221"/>
      <c r="AU159" s="221"/>
      <c r="AV159" s="221"/>
      <c r="AW159" s="221"/>
      <c r="AX159" s="221"/>
      <c r="AY159" s="221"/>
      <c r="AZ159" s="221"/>
      <c r="BA159" s="221"/>
      <c r="BB159" s="221"/>
      <c r="BC159" s="221"/>
      <c r="BD159" s="221"/>
      <c r="BE159" s="221"/>
      <c r="BF159" s="221"/>
      <c r="BG159" s="221"/>
      <c r="BH159" s="221"/>
      <c r="BI159" s="221"/>
      <c r="BJ159" s="221"/>
      <c r="BK159" s="221"/>
      <c r="BL159" s="221"/>
      <c r="BM159" s="221"/>
      <c r="BN159" s="221"/>
      <c r="BO159" s="221"/>
      <c r="BP159" s="221"/>
      <c r="BQ159" s="221"/>
      <c r="BR159" s="221"/>
      <c r="BS159" s="221"/>
      <c r="BT159" s="221"/>
      <c r="BU159" s="221"/>
      <c r="BV159" s="221"/>
      <c r="BW159" s="221"/>
      <c r="BX159" s="221"/>
      <c r="BY159" s="221"/>
      <c r="BZ159" s="221"/>
      <c r="CA159" s="221"/>
      <c r="CB159" s="221"/>
      <c r="CC159" s="221"/>
      <c r="CD159" s="221"/>
      <c r="CE159" s="221"/>
      <c r="CF159" s="221"/>
      <c r="CG159" s="221"/>
      <c r="CH159" s="221"/>
      <c r="CI159" s="221"/>
      <c r="CJ159" s="221"/>
      <c r="CK159" s="221"/>
      <c r="CL159" s="221"/>
      <c r="CM159" s="221"/>
      <c r="CN159" s="221"/>
      <c r="CO159" s="221"/>
      <c r="CP159" s="221"/>
      <c r="CQ159" s="221"/>
      <c r="CR159" s="221"/>
      <c r="CS159" s="221"/>
      <c r="CT159" s="221"/>
      <c r="CU159" s="221"/>
      <c r="CV159" s="221"/>
      <c r="CW159" s="221"/>
      <c r="CX159" s="221"/>
      <c r="CY159" s="221"/>
      <c r="CZ159" s="221"/>
      <c r="DA159" s="221"/>
      <c r="DB159" s="221"/>
      <c r="DC159" s="221"/>
      <c r="DD159" s="221"/>
      <c r="DE159" s="221"/>
      <c r="DF159" s="221"/>
      <c r="DG159" s="221"/>
      <c r="DH159" s="221"/>
      <c r="DI159" s="221"/>
      <c r="DJ159" s="221"/>
      <c r="DK159" s="221"/>
      <c r="DL159" s="221"/>
      <c r="DM159" s="221"/>
      <c r="DN159" s="221"/>
      <c r="DO159" s="221"/>
      <c r="DP159" s="221"/>
      <c r="DQ159" s="221"/>
      <c r="DR159" s="221"/>
      <c r="DS159" s="221"/>
      <c r="DT159" s="221"/>
      <c r="DU159" s="221"/>
      <c r="DV159" s="221"/>
      <c r="DW159" s="221"/>
      <c r="DX159" s="221"/>
      <c r="DY159" s="221"/>
      <c r="DZ159" s="221"/>
      <c r="EA159" s="221"/>
      <c r="EB159" s="221"/>
      <c r="EC159" s="221"/>
      <c r="ED159" s="221"/>
      <c r="EE159" s="221"/>
      <c r="EF159" s="221"/>
      <c r="EG159" s="221"/>
      <c r="EH159" s="221"/>
      <c r="EI159" s="221"/>
      <c r="EJ159" s="221"/>
      <c r="EK159" s="221"/>
      <c r="EL159" s="221"/>
      <c r="EM159" s="221"/>
      <c r="EN159" s="221"/>
      <c r="EO159" s="221"/>
      <c r="EP159" s="221"/>
      <c r="EQ159" s="221"/>
      <c r="ER159" s="221"/>
      <c r="ES159" s="221"/>
      <c r="ET159" s="221"/>
      <c r="EU159" s="221"/>
      <c r="EV159" s="221"/>
      <c r="EW159" s="221"/>
      <c r="EX159" s="221"/>
      <c r="EY159" s="221"/>
      <c r="EZ159" s="221"/>
      <c r="FA159" s="221"/>
      <c r="FB159" s="221"/>
      <c r="FC159" s="221"/>
      <c r="FD159" s="221"/>
      <c r="FE159" s="221"/>
      <c r="FF159" s="221"/>
      <c r="FG159" s="221"/>
      <c r="FH159" s="221"/>
      <c r="FI159" s="221"/>
      <c r="FJ159" s="221"/>
      <c r="FK159" s="221"/>
      <c r="FL159" s="221"/>
      <c r="FM159" s="221"/>
      <c r="FN159" s="221"/>
      <c r="FO159" s="221"/>
      <c r="FP159" s="221"/>
      <c r="FQ159" s="221"/>
      <c r="FR159" s="221"/>
      <c r="FS159" s="221"/>
      <c r="FT159" s="221"/>
      <c r="FU159" s="221"/>
      <c r="FV159" s="221"/>
      <c r="FW159" s="221"/>
      <c r="FX159" s="221"/>
      <c r="FY159" s="221"/>
      <c r="FZ159" s="221"/>
      <c r="GA159" s="221"/>
      <c r="GB159" s="221"/>
      <c r="GC159" s="221"/>
      <c r="GD159" s="221"/>
      <c r="GE159" s="221"/>
      <c r="GF159" s="221"/>
      <c r="GG159" s="221"/>
      <c r="GH159" s="221"/>
      <c r="GI159" s="221"/>
      <c r="GJ159" s="221"/>
      <c r="GK159" s="221"/>
      <c r="GL159" s="221"/>
      <c r="GM159" s="221"/>
      <c r="GN159" s="221"/>
      <c r="GO159" s="221"/>
      <c r="GP159" s="221"/>
      <c r="GQ159" s="221"/>
      <c r="GR159" s="221"/>
      <c r="GS159" s="221"/>
      <c r="GT159" s="221"/>
      <c r="GU159" s="221"/>
      <c r="GV159" s="221"/>
      <c r="GW159" s="221"/>
      <c r="GX159" s="221"/>
      <c r="GY159" s="221"/>
      <c r="GZ159" s="221"/>
      <c r="HA159" s="221"/>
      <c r="HB159" s="221"/>
      <c r="HC159" s="221"/>
      <c r="HD159" s="221"/>
      <c r="HE159" s="221"/>
      <c r="HF159" s="221"/>
      <c r="HG159" s="221"/>
      <c r="HH159" s="221"/>
      <c r="HI159" s="221"/>
      <c r="HJ159" s="221"/>
      <c r="HK159" s="221"/>
      <c r="HL159" s="221"/>
      <c r="HM159" s="221"/>
      <c r="HN159" s="221"/>
      <c r="HO159" s="221"/>
      <c r="HP159" s="221"/>
      <c r="HQ159" s="221"/>
      <c r="HR159" s="221"/>
      <c r="HS159" s="221"/>
      <c r="HT159" s="221"/>
      <c r="HU159" s="221"/>
      <c r="HV159" s="221"/>
      <c r="HW159" s="221"/>
      <c r="HX159" s="221"/>
      <c r="HY159" s="221"/>
      <c r="HZ159" s="221"/>
      <c r="IA159" s="221"/>
      <c r="IB159" s="221"/>
      <c r="IC159" s="221"/>
      <c r="ID159" s="221"/>
      <c r="IE159" s="221"/>
      <c r="IF159" s="221"/>
      <c r="IG159" s="221"/>
      <c r="IH159" s="221"/>
      <c r="II159" s="221"/>
      <c r="IJ159" s="221"/>
      <c r="IK159" s="221"/>
      <c r="IL159" s="221"/>
      <c r="IM159" s="221"/>
      <c r="IN159" s="221"/>
      <c r="IO159" s="221"/>
      <c r="IP159" s="221"/>
      <c r="IQ159" s="221"/>
      <c r="IR159" s="221"/>
      <c r="IS159" s="221"/>
      <c r="IT159" s="221"/>
      <c r="IU159" s="221"/>
      <c r="IV159" s="221"/>
      <c r="IW159" s="221"/>
      <c r="IX159" s="221"/>
      <c r="IY159" s="221"/>
      <c r="IZ159" s="221"/>
      <c r="JA159" s="221"/>
      <c r="JB159" s="221"/>
      <c r="JC159" s="221"/>
      <c r="JD159" s="221"/>
      <c r="JE159" s="221"/>
      <c r="JF159" s="221"/>
      <c r="JG159" s="221"/>
      <c r="JH159" s="221"/>
      <c r="JI159" s="221"/>
      <c r="JJ159" s="221"/>
      <c r="JK159" s="221"/>
      <c r="JL159" s="221"/>
      <c r="JM159" s="221"/>
      <c r="JN159" s="221"/>
      <c r="JO159" s="221"/>
      <c r="JP159" s="221"/>
      <c r="JQ159" s="221"/>
      <c r="JR159" s="221"/>
      <c r="JS159" s="221"/>
      <c r="JT159" s="221"/>
      <c r="JU159" s="221"/>
      <c r="JV159" s="221"/>
      <c r="JW159" s="221"/>
      <c r="JX159" s="221"/>
      <c r="JY159" s="221"/>
      <c r="JZ159" s="221"/>
      <c r="KA159" s="221"/>
      <c r="KB159" s="221"/>
      <c r="KC159" s="221"/>
      <c r="KD159" s="221"/>
      <c r="KE159" s="221"/>
      <c r="KF159" s="221"/>
      <c r="KG159" s="221"/>
      <c r="KH159" s="221"/>
      <c r="KI159" s="221"/>
      <c r="KJ159" s="221"/>
      <c r="KK159" s="221"/>
      <c r="KL159" s="221"/>
      <c r="KM159" s="221"/>
      <c r="KN159" s="221"/>
      <c r="KO159" s="221"/>
      <c r="KP159" s="221"/>
      <c r="KQ159" s="221"/>
      <c r="KR159" s="221"/>
      <c r="KS159" s="221"/>
      <c r="KT159" s="221"/>
      <c r="KU159" s="221"/>
      <c r="KV159" s="221"/>
      <c r="KW159" s="221"/>
      <c r="KX159" s="221"/>
      <c r="KY159" s="221"/>
      <c r="KZ159" s="221"/>
      <c r="LA159" s="221"/>
      <c r="LB159" s="221"/>
      <c r="LC159" s="221"/>
      <c r="LD159" s="221"/>
      <c r="LE159" s="221"/>
      <c r="LF159" s="221"/>
      <c r="LG159" s="221"/>
      <c r="LH159" s="221"/>
      <c r="LI159" s="221"/>
      <c r="LJ159" s="221"/>
      <c r="LK159" s="221"/>
      <c r="LL159" s="221"/>
      <c r="LM159" s="221"/>
      <c r="LN159" s="221"/>
      <c r="LO159" s="221"/>
      <c r="LP159" s="221"/>
      <c r="LQ159" s="221"/>
      <c r="LR159" s="221"/>
      <c r="LS159" s="221"/>
      <c r="LT159" s="221"/>
      <c r="LU159" s="221"/>
      <c r="LV159" s="221"/>
      <c r="LW159" s="221"/>
      <c r="LX159" s="221"/>
      <c r="LY159" s="221"/>
      <c r="LZ159" s="221"/>
      <c r="MA159" s="221"/>
      <c r="MB159" s="221"/>
      <c r="MC159" s="221"/>
      <c r="MD159" s="221"/>
      <c r="ME159" s="221"/>
      <c r="MF159" s="221"/>
      <c r="MG159" s="221"/>
      <c r="MH159" s="221"/>
      <c r="MI159" s="221"/>
      <c r="MJ159" s="221"/>
      <c r="MK159" s="221"/>
      <c r="ML159" s="221"/>
      <c r="MM159" s="221"/>
      <c r="MN159" s="221"/>
      <c r="MO159" s="221"/>
      <c r="MP159" s="221"/>
      <c r="MQ159" s="221"/>
      <c r="MR159" s="221"/>
      <c r="MS159" s="221"/>
      <c r="MT159" s="221"/>
      <c r="MU159" s="221"/>
      <c r="MV159" s="221"/>
      <c r="MW159" s="221"/>
      <c r="MX159" s="221"/>
      <c r="MY159" s="221"/>
      <c r="MZ159" s="221"/>
      <c r="NA159" s="221"/>
      <c r="NB159" s="221"/>
      <c r="NC159" s="221"/>
      <c r="ND159" s="221"/>
      <c r="NE159" s="221"/>
      <c r="NF159" s="221"/>
      <c r="NG159" s="221"/>
      <c r="NH159" s="221"/>
      <c r="NI159" s="221"/>
      <c r="NJ159" s="221"/>
      <c r="NK159" s="221"/>
      <c r="NL159" s="221"/>
      <c r="NM159" s="221"/>
      <c r="NN159" s="221"/>
      <c r="NO159" s="221"/>
      <c r="NP159" s="221"/>
      <c r="NQ159" s="221"/>
      <c r="NR159" s="221"/>
      <c r="NS159" s="221"/>
      <c r="NT159" s="221"/>
      <c r="NU159" s="221"/>
      <c r="NV159" s="221"/>
      <c r="NW159" s="221"/>
      <c r="NX159" s="221"/>
      <c r="NY159" s="221"/>
      <c r="NZ159" s="221"/>
      <c r="OA159" s="221"/>
      <c r="OB159" s="221"/>
      <c r="OC159" s="221"/>
      <c r="OD159" s="221"/>
      <c r="OE159" s="221"/>
      <c r="OF159" s="221"/>
      <c r="OG159" s="221"/>
      <c r="OH159" s="221"/>
      <c r="OI159" s="221"/>
      <c r="OJ159" s="221"/>
      <c r="OK159" s="221"/>
      <c r="OL159" s="221"/>
      <c r="OM159" s="221"/>
      <c r="ON159" s="221"/>
      <c r="OO159" s="221"/>
      <c r="OP159" s="221"/>
      <c r="OQ159" s="221"/>
      <c r="OR159" s="221"/>
      <c r="OS159" s="221"/>
      <c r="OT159" s="221"/>
      <c r="OU159" s="221"/>
      <c r="OV159" s="221"/>
      <c r="OW159" s="221"/>
      <c r="OX159" s="221"/>
      <c r="OY159" s="221"/>
      <c r="OZ159" s="221"/>
      <c r="PA159" s="221"/>
      <c r="PB159" s="221"/>
      <c r="PC159" s="221"/>
      <c r="PD159" s="221"/>
      <c r="PE159" s="221"/>
      <c r="PF159" s="221"/>
      <c r="PG159" s="221"/>
      <c r="PH159" s="221"/>
      <c r="PI159" s="221"/>
      <c r="PJ159" s="221"/>
      <c r="PK159" s="221"/>
      <c r="PL159" s="221"/>
      <c r="PM159" s="221"/>
      <c r="PN159" s="221"/>
      <c r="PO159" s="221"/>
      <c r="PP159" s="221"/>
      <c r="PQ159" s="221"/>
      <c r="PR159" s="221"/>
      <c r="PS159" s="221"/>
      <c r="PT159" s="221"/>
      <c r="PU159" s="221"/>
      <c r="PV159" s="221"/>
      <c r="PW159" s="221"/>
      <c r="PX159" s="221"/>
      <c r="PY159" s="221"/>
      <c r="PZ159" s="221"/>
      <c r="QA159" s="221"/>
      <c r="QB159" s="221"/>
      <c r="QC159" s="221"/>
      <c r="QD159" s="221"/>
      <c r="QE159" s="221"/>
      <c r="QF159" s="221"/>
      <c r="QG159" s="221"/>
      <c r="QH159" s="221"/>
      <c r="QI159" s="221"/>
      <c r="QJ159" s="221"/>
      <c r="QK159" s="221"/>
      <c r="QL159" s="221"/>
      <c r="QM159" s="221"/>
      <c r="QN159" s="221"/>
      <c r="QO159" s="221"/>
      <c r="QP159" s="221"/>
      <c r="QQ159" s="221"/>
      <c r="QR159" s="221"/>
      <c r="QS159" s="221"/>
      <c r="QT159" s="221"/>
      <c r="QU159" s="221"/>
      <c r="QV159" s="221"/>
      <c r="QW159" s="221"/>
      <c r="QX159" s="221"/>
      <c r="QY159" s="221"/>
      <c r="QZ159" s="221"/>
      <c r="RA159" s="221"/>
      <c r="RB159" s="221"/>
      <c r="RC159" s="221"/>
      <c r="RD159" s="221"/>
      <c r="RE159" s="221"/>
      <c r="RF159" s="221"/>
      <c r="RG159" s="221"/>
      <c r="RH159" s="221"/>
      <c r="RI159" s="221"/>
      <c r="RJ159" s="221"/>
      <c r="RK159" s="221"/>
      <c r="RL159" s="221"/>
      <c r="RM159" s="221"/>
      <c r="RN159" s="221"/>
      <c r="RO159" s="221"/>
      <c r="RP159" s="221"/>
      <c r="RQ159" s="221"/>
      <c r="RR159" s="221"/>
      <c r="RS159" s="221"/>
      <c r="RT159" s="221"/>
      <c r="RU159" s="221"/>
      <c r="RV159" s="221"/>
      <c r="RW159" s="221"/>
      <c r="RX159" s="221"/>
      <c r="RY159" s="221"/>
      <c r="RZ159" s="221"/>
      <c r="SA159" s="221"/>
      <c r="SB159" s="221"/>
      <c r="SC159" s="221"/>
      <c r="SD159" s="221"/>
      <c r="SE159" s="221"/>
      <c r="SF159" s="221"/>
      <c r="SG159" s="221"/>
      <c r="SH159" s="221"/>
      <c r="SI159" s="221"/>
      <c r="SJ159" s="221"/>
      <c r="SK159" s="221"/>
      <c r="SL159" s="221"/>
      <c r="SM159" s="221"/>
      <c r="SN159" s="221"/>
      <c r="SO159" s="221"/>
      <c r="SP159" s="221"/>
      <c r="SQ159" s="221"/>
      <c r="SR159" s="221"/>
      <c r="SS159" s="221"/>
      <c r="ST159" s="221"/>
      <c r="SU159" s="221"/>
      <c r="SV159" s="221"/>
      <c r="SW159" s="221"/>
      <c r="SX159" s="221"/>
      <c r="SY159" s="221"/>
      <c r="SZ159" s="221"/>
      <c r="TA159" s="221"/>
      <c r="TB159" s="221"/>
      <c r="TC159" s="221"/>
      <c r="TD159" s="221"/>
      <c r="TE159" s="221"/>
      <c r="TF159" s="221"/>
      <c r="TG159" s="221"/>
      <c r="TH159" s="221"/>
      <c r="TI159" s="221"/>
      <c r="TJ159" s="221"/>
      <c r="TK159" s="221"/>
      <c r="TL159" s="221"/>
      <c r="TM159" s="221"/>
      <c r="TN159" s="221"/>
      <c r="TO159" s="221"/>
      <c r="TP159" s="221"/>
      <c r="TQ159" s="221"/>
      <c r="TR159" s="221"/>
      <c r="TS159" s="221"/>
      <c r="TT159" s="221"/>
      <c r="TU159" s="221"/>
      <c r="TV159" s="221"/>
      <c r="TW159" s="221"/>
      <c r="TX159" s="221"/>
      <c r="TY159" s="221"/>
      <c r="TZ159" s="221"/>
      <c r="UA159" s="221"/>
      <c r="UB159" s="221"/>
      <c r="UC159" s="221"/>
      <c r="UD159" s="221"/>
      <c r="UE159" s="221"/>
      <c r="UF159" s="221"/>
      <c r="UG159" s="221"/>
      <c r="UH159" s="221"/>
      <c r="UI159" s="221"/>
      <c r="UJ159" s="221"/>
      <c r="UK159" s="221"/>
      <c r="UL159" s="221"/>
      <c r="UM159" s="221"/>
      <c r="UN159" s="221"/>
      <c r="UO159" s="221"/>
      <c r="UP159" s="221"/>
      <c r="UQ159" s="221"/>
      <c r="UR159" s="221"/>
      <c r="US159" s="221"/>
      <c r="UT159" s="221"/>
      <c r="UU159" s="221"/>
      <c r="UV159" s="221"/>
      <c r="UW159" s="221"/>
      <c r="UX159" s="221"/>
      <c r="UY159" s="221"/>
      <c r="UZ159" s="221"/>
      <c r="VA159" s="221"/>
      <c r="VB159" s="221"/>
      <c r="VC159" s="221"/>
      <c r="VD159" s="221"/>
      <c r="VE159" s="221"/>
      <c r="VF159" s="221"/>
      <c r="VG159" s="221"/>
      <c r="VH159" s="221"/>
      <c r="VI159" s="221"/>
      <c r="VJ159" s="221"/>
      <c r="VK159" s="221"/>
      <c r="VL159" s="221"/>
      <c r="VM159" s="221"/>
      <c r="VN159" s="221"/>
      <c r="VO159" s="221"/>
      <c r="VP159" s="221"/>
      <c r="VQ159" s="221"/>
      <c r="VR159" s="221"/>
      <c r="VS159" s="221"/>
      <c r="VT159" s="221"/>
      <c r="VU159" s="221"/>
      <c r="VV159" s="221"/>
      <c r="VW159" s="221"/>
      <c r="VX159" s="221"/>
      <c r="VY159" s="221"/>
      <c r="VZ159" s="221"/>
      <c r="WA159" s="221"/>
      <c r="WB159" s="221"/>
      <c r="WC159" s="221"/>
      <c r="WD159" s="221"/>
      <c r="WE159" s="221"/>
      <c r="WF159" s="221"/>
      <c r="WG159" s="221"/>
      <c r="WH159" s="221"/>
      <c r="WI159" s="221"/>
      <c r="WJ159" s="221"/>
      <c r="WK159" s="221"/>
      <c r="WL159" s="221"/>
      <c r="WM159" s="221"/>
      <c r="WN159" s="221"/>
      <c r="WO159" s="221"/>
      <c r="WP159" s="221"/>
      <c r="WQ159" s="221"/>
      <c r="WR159" s="221"/>
      <c r="WS159" s="221"/>
      <c r="WT159" s="221"/>
      <c r="WU159" s="221"/>
      <c r="WV159" s="221"/>
      <c r="WW159" s="221"/>
      <c r="WX159" s="221"/>
      <c r="WY159" s="221"/>
      <c r="WZ159" s="221"/>
      <c r="XA159" s="221"/>
      <c r="XB159" s="221"/>
      <c r="XC159" s="221"/>
      <c r="XD159" s="221"/>
      <c r="XE159" s="221"/>
      <c r="XF159" s="221"/>
      <c r="XG159" s="221"/>
      <c r="XH159" s="221"/>
      <c r="XI159" s="221"/>
      <c r="XJ159" s="221"/>
      <c r="XK159" s="221"/>
      <c r="XL159" s="221"/>
      <c r="XM159" s="221"/>
      <c r="XN159" s="221"/>
      <c r="XO159" s="221"/>
      <c r="XP159" s="221"/>
      <c r="XQ159" s="221"/>
      <c r="XR159" s="221"/>
      <c r="XS159" s="221"/>
      <c r="XT159" s="221"/>
      <c r="XU159" s="221"/>
      <c r="XV159" s="221"/>
      <c r="XW159" s="221"/>
      <c r="XX159" s="221"/>
      <c r="XY159" s="221"/>
      <c r="XZ159" s="221"/>
      <c r="YA159" s="221"/>
      <c r="YB159" s="221"/>
      <c r="YC159" s="221"/>
      <c r="YD159" s="221"/>
      <c r="YE159" s="221"/>
      <c r="YF159" s="221"/>
      <c r="YG159" s="221"/>
      <c r="YH159" s="221"/>
      <c r="YI159" s="221"/>
      <c r="YJ159" s="221"/>
      <c r="YK159" s="221"/>
      <c r="YL159" s="221"/>
      <c r="YM159" s="221"/>
      <c r="YN159" s="221"/>
      <c r="YO159" s="221"/>
      <c r="YP159" s="221"/>
      <c r="YQ159" s="221"/>
      <c r="YR159" s="221"/>
      <c r="YS159" s="221"/>
      <c r="YT159" s="221"/>
      <c r="YU159" s="221"/>
      <c r="YV159" s="221"/>
      <c r="YW159" s="221"/>
      <c r="YX159" s="221"/>
      <c r="YY159" s="221"/>
      <c r="YZ159" s="221"/>
      <c r="ZA159" s="221"/>
      <c r="ZB159" s="221"/>
      <c r="ZC159" s="221"/>
      <c r="ZD159" s="221"/>
      <c r="ZE159" s="221"/>
      <c r="ZF159" s="221"/>
      <c r="ZG159" s="221"/>
      <c r="ZH159" s="221"/>
      <c r="ZI159" s="221"/>
      <c r="ZJ159" s="221"/>
      <c r="ZK159" s="221"/>
      <c r="ZL159" s="221"/>
      <c r="ZM159" s="221"/>
      <c r="ZN159" s="221"/>
      <c r="ZO159" s="221"/>
      <c r="ZP159" s="221"/>
      <c r="ZQ159" s="221"/>
      <c r="ZR159" s="221"/>
      <c r="ZS159" s="221"/>
      <c r="ZT159" s="221"/>
      <c r="ZU159" s="221"/>
      <c r="ZV159" s="221"/>
      <c r="ZW159" s="221"/>
      <c r="ZX159" s="221"/>
      <c r="ZY159" s="221"/>
      <c r="ZZ159" s="221"/>
      <c r="AAA159" s="221"/>
      <c r="AAB159" s="221"/>
      <c r="AAC159" s="221"/>
      <c r="AAD159" s="221"/>
      <c r="AAE159" s="221"/>
      <c r="AAF159" s="221"/>
      <c r="AAG159" s="221"/>
      <c r="AAH159" s="221"/>
      <c r="AAI159" s="221"/>
      <c r="AAJ159" s="221"/>
      <c r="AAK159" s="221"/>
      <c r="AAL159" s="221"/>
      <c r="AAM159" s="221"/>
      <c r="AAN159" s="221"/>
      <c r="AAO159" s="221"/>
      <c r="AAP159" s="221"/>
      <c r="AAQ159" s="221"/>
      <c r="AAR159" s="221"/>
      <c r="AAS159" s="221"/>
      <c r="AAT159" s="221"/>
      <c r="AAU159" s="221"/>
      <c r="AAV159" s="221"/>
      <c r="AAW159" s="221"/>
      <c r="AAX159" s="221"/>
      <c r="AAY159" s="221"/>
      <c r="AAZ159" s="221"/>
      <c r="ABA159" s="221"/>
      <c r="ABB159" s="221"/>
      <c r="ABC159" s="221"/>
      <c r="ABD159" s="221"/>
      <c r="ABE159" s="221"/>
      <c r="ABF159" s="221"/>
      <c r="ABG159" s="221"/>
      <c r="ABH159" s="221"/>
      <c r="ABI159" s="221"/>
      <c r="ABJ159" s="221"/>
      <c r="ABK159" s="221"/>
      <c r="ABL159" s="221"/>
      <c r="ABM159" s="221"/>
      <c r="ABN159" s="221"/>
      <c r="ABO159" s="221"/>
      <c r="ABP159" s="221"/>
      <c r="ABQ159" s="221"/>
      <c r="ABR159" s="221"/>
      <c r="ABS159" s="221"/>
      <c r="ABT159" s="221"/>
      <c r="ABU159" s="221"/>
      <c r="ABV159" s="221"/>
      <c r="ABW159" s="221"/>
      <c r="ABX159" s="221"/>
      <c r="ABY159" s="221"/>
      <c r="ABZ159" s="221"/>
      <c r="ACA159" s="221"/>
      <c r="ACB159" s="221"/>
      <c r="ACC159" s="221"/>
      <c r="ACD159" s="221"/>
      <c r="ACE159" s="221"/>
      <c r="ACF159" s="221"/>
      <c r="ACG159" s="221"/>
      <c r="ACH159" s="221"/>
      <c r="ACI159" s="221"/>
      <c r="ACJ159" s="221"/>
      <c r="ACK159" s="221"/>
      <c r="ACL159" s="221"/>
      <c r="ACM159" s="221"/>
      <c r="ACN159" s="221"/>
      <c r="ACO159" s="221"/>
      <c r="ACP159" s="221"/>
      <c r="ACQ159" s="221"/>
      <c r="ACR159" s="221"/>
      <c r="ACS159" s="221"/>
      <c r="ACT159" s="221"/>
      <c r="ACU159" s="221"/>
      <c r="ACV159" s="221"/>
      <c r="ACW159" s="221"/>
      <c r="ACX159" s="221"/>
      <c r="ACY159" s="221"/>
      <c r="ACZ159" s="221"/>
      <c r="ADA159" s="221"/>
      <c r="ADB159" s="221"/>
      <c r="ADC159" s="221"/>
      <c r="ADD159" s="221"/>
      <c r="ADE159" s="221"/>
      <c r="ADF159" s="221"/>
      <c r="ADG159" s="221"/>
      <c r="ADH159" s="221"/>
      <c r="ADI159" s="221"/>
      <c r="ADJ159" s="221"/>
      <c r="ADK159" s="221"/>
      <c r="ADL159" s="221"/>
      <c r="ADM159" s="221"/>
      <c r="ADN159" s="221"/>
      <c r="ADO159" s="221"/>
      <c r="ADP159" s="221"/>
      <c r="ADQ159" s="221"/>
      <c r="ADR159" s="221"/>
      <c r="ADS159" s="221"/>
      <c r="ADT159" s="221"/>
      <c r="ADU159" s="221"/>
      <c r="ADV159" s="221"/>
      <c r="ADW159" s="221"/>
      <c r="ADX159" s="221"/>
      <c r="ADY159" s="221"/>
      <c r="ADZ159" s="221"/>
      <c r="AEA159" s="221"/>
      <c r="AEB159" s="221"/>
      <c r="AEC159" s="221"/>
      <c r="AED159" s="221"/>
      <c r="AEE159" s="221"/>
      <c r="AEF159" s="221"/>
      <c r="AEG159" s="221"/>
      <c r="AEH159" s="221"/>
      <c r="AEI159" s="221"/>
      <c r="AEJ159" s="221"/>
      <c r="AEK159" s="221"/>
      <c r="AEL159" s="221"/>
      <c r="AEM159" s="221"/>
      <c r="AEN159" s="221"/>
      <c r="AEO159" s="221"/>
      <c r="AEP159" s="221"/>
      <c r="AEQ159" s="221"/>
      <c r="AER159" s="221"/>
      <c r="AES159" s="221"/>
      <c r="AET159" s="221"/>
      <c r="AEU159" s="221"/>
      <c r="AEV159" s="221"/>
      <c r="AEW159" s="221"/>
      <c r="AEX159" s="221"/>
      <c r="AEY159" s="221"/>
      <c r="AEZ159" s="221"/>
      <c r="AFA159" s="221"/>
      <c r="AFB159" s="221"/>
      <c r="AFC159" s="221"/>
      <c r="AFD159" s="221"/>
      <c r="AFE159" s="221"/>
      <c r="AFF159" s="221"/>
      <c r="AFG159" s="221"/>
      <c r="AFH159" s="221"/>
      <c r="AFI159" s="221"/>
      <c r="AFJ159" s="221"/>
      <c r="AFK159" s="221"/>
      <c r="AFL159" s="221"/>
      <c r="AFM159" s="221"/>
      <c r="AFN159" s="221"/>
      <c r="AFO159" s="221"/>
      <c r="AFP159" s="221"/>
      <c r="AFQ159" s="221"/>
      <c r="AFR159" s="221"/>
      <c r="AFS159" s="221"/>
      <c r="AFT159" s="221"/>
      <c r="AFU159" s="221"/>
      <c r="AFV159" s="221"/>
      <c r="AFW159" s="221"/>
      <c r="AFX159" s="221"/>
      <c r="AFY159" s="221"/>
      <c r="AFZ159" s="221"/>
      <c r="AGA159" s="221"/>
      <c r="AGB159" s="221"/>
      <c r="AGC159" s="221"/>
      <c r="AGD159" s="221"/>
      <c r="AGE159" s="221"/>
      <c r="AGF159" s="221"/>
      <c r="AGG159" s="221"/>
      <c r="AGH159" s="221"/>
      <c r="AGI159" s="221"/>
      <c r="AGJ159" s="221"/>
      <c r="AGK159" s="221"/>
      <c r="AGL159" s="221"/>
      <c r="AGM159" s="221"/>
      <c r="AGN159" s="221"/>
      <c r="AGO159" s="221"/>
      <c r="AGP159" s="221"/>
      <c r="AGQ159" s="221"/>
      <c r="AGR159" s="221"/>
      <c r="AGS159" s="221"/>
      <c r="AGT159" s="221"/>
      <c r="AGU159" s="221"/>
      <c r="AGV159" s="221"/>
      <c r="AGW159" s="221"/>
      <c r="AGX159" s="221"/>
      <c r="AGY159" s="221"/>
      <c r="AGZ159" s="221"/>
      <c r="AHA159" s="221"/>
      <c r="AHB159" s="221"/>
      <c r="AHC159" s="221"/>
      <c r="AHD159" s="221"/>
      <c r="AHE159" s="221"/>
      <c r="AHF159" s="221"/>
      <c r="AHG159" s="221"/>
      <c r="AHH159" s="221"/>
      <c r="AHI159" s="221"/>
      <c r="AHJ159" s="221"/>
      <c r="AHK159" s="221"/>
      <c r="AHL159" s="221"/>
      <c r="AHM159" s="221"/>
      <c r="AHN159" s="221"/>
      <c r="AHO159" s="221"/>
      <c r="AHP159" s="221"/>
      <c r="AHQ159" s="221"/>
      <c r="AHR159" s="221"/>
      <c r="AHS159" s="221"/>
      <c r="AHT159" s="221"/>
      <c r="AHU159" s="221"/>
      <c r="AHV159" s="221"/>
      <c r="AHW159" s="221"/>
      <c r="AHX159" s="221"/>
      <c r="AHY159" s="221"/>
      <c r="AHZ159" s="221"/>
      <c r="AIA159" s="221"/>
      <c r="AIB159" s="221"/>
      <c r="AIC159" s="221"/>
      <c r="AID159" s="221"/>
      <c r="AIE159" s="221"/>
      <c r="AIF159" s="221"/>
      <c r="AIG159" s="221"/>
      <c r="AIH159" s="221"/>
      <c r="AII159" s="221"/>
      <c r="AIJ159" s="221"/>
      <c r="AIK159" s="221"/>
      <c r="AIL159" s="221"/>
      <c r="AIM159" s="221"/>
      <c r="AIN159" s="221"/>
      <c r="AIO159" s="221"/>
      <c r="AIP159" s="221"/>
      <c r="AIQ159" s="221"/>
      <c r="AIR159" s="221"/>
      <c r="AIS159" s="221"/>
      <c r="AIT159" s="221"/>
      <c r="AIU159" s="221"/>
      <c r="AIV159" s="221"/>
      <c r="AIW159" s="221"/>
      <c r="AIX159" s="221"/>
      <c r="AIY159" s="221"/>
      <c r="AIZ159" s="221"/>
      <c r="AJA159" s="221"/>
      <c r="AJB159" s="221"/>
      <c r="AJC159" s="221"/>
      <c r="AJD159" s="221"/>
      <c r="AJE159" s="221"/>
      <c r="AJF159" s="221"/>
      <c r="AJG159" s="221"/>
      <c r="AJH159" s="221"/>
      <c r="AJI159" s="221"/>
      <c r="AJJ159" s="221"/>
      <c r="AJK159" s="221"/>
      <c r="AJL159" s="221"/>
      <c r="AJM159" s="221"/>
      <c r="AJN159" s="221"/>
      <c r="AJO159" s="221"/>
      <c r="AJP159" s="221"/>
      <c r="AJQ159" s="221"/>
      <c r="AJR159" s="221"/>
      <c r="AJS159" s="221"/>
      <c r="AJT159" s="221"/>
      <c r="AJU159" s="221"/>
      <c r="AJV159" s="221"/>
      <c r="AJW159" s="221"/>
      <c r="AJX159" s="221"/>
      <c r="AJY159" s="221"/>
      <c r="AJZ159" s="221"/>
      <c r="AKA159" s="221"/>
      <c r="AKB159" s="221"/>
      <c r="AKC159" s="221"/>
      <c r="AKD159" s="221"/>
      <c r="AKE159" s="221"/>
      <c r="AKF159" s="221"/>
      <c r="AKG159" s="221"/>
      <c r="AKH159" s="221"/>
      <c r="AKI159" s="221"/>
      <c r="AKJ159" s="221"/>
      <c r="AKK159" s="221"/>
      <c r="AKL159" s="221"/>
      <c r="AKM159" s="221"/>
      <c r="AKN159" s="221"/>
      <c r="AKO159" s="221"/>
      <c r="AKP159" s="221"/>
      <c r="AKQ159" s="221"/>
      <c r="AKR159" s="221"/>
      <c r="AKS159" s="221"/>
      <c r="AKT159" s="221"/>
      <c r="AKU159" s="221"/>
      <c r="AKV159" s="221"/>
      <c r="AKW159" s="221"/>
      <c r="AKX159" s="221"/>
      <c r="AKY159" s="221"/>
      <c r="AKZ159" s="221"/>
      <c r="ALA159" s="221"/>
      <c r="ALB159" s="221"/>
      <c r="ALC159" s="221"/>
      <c r="ALD159" s="221"/>
      <c r="ALE159" s="221"/>
      <c r="ALF159" s="221"/>
      <c r="ALG159" s="221"/>
      <c r="ALH159" s="221"/>
      <c r="ALI159" s="221"/>
      <c r="ALJ159" s="221"/>
      <c r="ALK159" s="221"/>
      <c r="ALL159" s="221"/>
      <c r="ALM159" s="221"/>
      <c r="ALN159" s="221"/>
      <c r="ALO159" s="221"/>
      <c r="ALP159" s="221"/>
      <c r="ALQ159" s="221"/>
      <c r="ALR159" s="221"/>
      <c r="ALS159" s="221"/>
      <c r="ALT159" s="221"/>
      <c r="ALU159" s="221"/>
      <c r="ALV159" s="221"/>
      <c r="ALW159" s="221"/>
      <c r="ALX159" s="221"/>
      <c r="ALY159" s="221"/>
      <c r="ALZ159" s="221"/>
      <c r="AMA159" s="221"/>
      <c r="AMB159" s="221"/>
      <c r="AMC159" s="221"/>
      <c r="AMD159" s="221"/>
      <c r="AME159" s="221"/>
      <c r="AMF159" s="221"/>
      <c r="AMG159" s="221"/>
      <c r="AMH159" s="221"/>
      <c r="AMI159" s="221"/>
      <c r="AMJ159" s="221"/>
      <c r="AMK159" s="221"/>
    </row>
    <row r="160" spans="1:1025" s="221" customFormat="1" x14ac:dyDescent="0.25">
      <c r="A160" s="221" t="s">
        <v>180</v>
      </c>
      <c r="B160" s="221" t="s">
        <v>221</v>
      </c>
      <c r="C160" s="227" t="str">
        <f>'common foods'!$D$108</f>
        <v>05093</v>
      </c>
      <c r="D160" s="232">
        <v>2440</v>
      </c>
      <c r="E160" s="232">
        <v>52.2</v>
      </c>
      <c r="F160" s="232">
        <v>6.8</v>
      </c>
      <c r="G160" s="232">
        <v>14.6</v>
      </c>
      <c r="H160" s="232">
        <v>1.6</v>
      </c>
      <c r="I160" s="232">
        <v>8.1999999999999993</v>
      </c>
      <c r="J160" s="232">
        <v>23.3</v>
      </c>
      <c r="K160" s="232">
        <v>620</v>
      </c>
      <c r="L160" s="221" t="s">
        <v>436</v>
      </c>
      <c r="M160" s="221" t="s">
        <v>437</v>
      </c>
    </row>
    <row r="161" spans="1:1025" s="225" customFormat="1" x14ac:dyDescent="0.25">
      <c r="A161" s="221" t="s">
        <v>106</v>
      </c>
      <c r="B161" s="221" t="s">
        <v>111</v>
      </c>
      <c r="C161" s="227" t="str">
        <f>'common foods'!$D$49</f>
        <v>03038</v>
      </c>
      <c r="D161" s="227">
        <v>963.99</v>
      </c>
      <c r="E161" s="227">
        <v>2.8</v>
      </c>
      <c r="F161" s="227">
        <v>0.41599999999999998</v>
      </c>
      <c r="G161" s="227">
        <v>40.700000000000003</v>
      </c>
      <c r="H161" s="227">
        <v>4.0999999999999996</v>
      </c>
      <c r="I161" s="227">
        <v>5.0999999999999996</v>
      </c>
      <c r="J161" s="227">
        <v>9.91</v>
      </c>
      <c r="K161" s="227">
        <v>450</v>
      </c>
      <c r="L161" s="221" t="s">
        <v>434</v>
      </c>
      <c r="M161" s="221"/>
      <c r="N161" s="221"/>
      <c r="O161" s="221"/>
      <c r="P161" s="221"/>
      <c r="Q161" s="221"/>
      <c r="R161" s="221"/>
      <c r="S161" s="221"/>
      <c r="T161" s="221"/>
      <c r="U161" s="221"/>
      <c r="V161" s="221"/>
      <c r="W161" s="221"/>
      <c r="X161" s="221"/>
      <c r="Y161" s="221"/>
      <c r="Z161" s="221"/>
      <c r="AA161" s="221"/>
      <c r="AB161" s="221"/>
      <c r="AC161" s="221"/>
      <c r="AD161" s="221"/>
      <c r="AE161" s="221"/>
      <c r="AF161" s="221"/>
      <c r="AG161" s="221"/>
      <c r="AH161" s="221"/>
      <c r="AI161" s="221"/>
      <c r="AJ161" s="221"/>
      <c r="AK161" s="221"/>
      <c r="AL161" s="221"/>
      <c r="AM161" s="221"/>
      <c r="AN161" s="221"/>
      <c r="AO161" s="221"/>
      <c r="AP161" s="221"/>
      <c r="AQ161" s="221"/>
      <c r="AR161" s="221"/>
      <c r="AS161" s="221"/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1"/>
      <c r="BD161" s="221"/>
      <c r="BE161" s="221"/>
      <c r="BF161" s="221"/>
      <c r="BG161" s="221"/>
      <c r="BH161" s="221"/>
      <c r="BI161" s="221"/>
      <c r="BJ161" s="221"/>
      <c r="BK161" s="221"/>
      <c r="BL161" s="221"/>
      <c r="BM161" s="221"/>
      <c r="BN161" s="221"/>
      <c r="BO161" s="221"/>
      <c r="BP161" s="221"/>
      <c r="BQ161" s="221"/>
      <c r="BR161" s="221"/>
      <c r="BS161" s="221"/>
      <c r="BT161" s="221"/>
      <c r="BU161" s="221"/>
      <c r="BV161" s="221"/>
      <c r="BW161" s="221"/>
      <c r="BX161" s="221"/>
      <c r="BY161" s="221"/>
      <c r="BZ161" s="221"/>
      <c r="CA161" s="221"/>
      <c r="CB161" s="221"/>
      <c r="CC161" s="221"/>
      <c r="CD161" s="221"/>
      <c r="CE161" s="221"/>
      <c r="CF161" s="221"/>
      <c r="CG161" s="221"/>
      <c r="CH161" s="221"/>
      <c r="CI161" s="221"/>
      <c r="CJ161" s="221"/>
      <c r="CK161" s="221"/>
      <c r="CL161" s="221"/>
      <c r="CM161" s="221"/>
      <c r="CN161" s="221"/>
      <c r="CO161" s="221"/>
      <c r="CP161" s="221"/>
      <c r="CQ161" s="221"/>
      <c r="CR161" s="221"/>
      <c r="CS161" s="221"/>
      <c r="CT161" s="221"/>
      <c r="CU161" s="221"/>
      <c r="CV161" s="221"/>
      <c r="CW161" s="221"/>
      <c r="CX161" s="221"/>
      <c r="CY161" s="221"/>
      <c r="CZ161" s="221"/>
      <c r="DA161" s="221"/>
      <c r="DB161" s="221"/>
      <c r="DC161" s="221"/>
      <c r="DD161" s="221"/>
      <c r="DE161" s="221"/>
      <c r="DF161" s="221"/>
      <c r="DG161" s="221"/>
      <c r="DH161" s="221"/>
      <c r="DI161" s="221"/>
      <c r="DJ161" s="221"/>
      <c r="DK161" s="221"/>
      <c r="DL161" s="221"/>
      <c r="DM161" s="221"/>
      <c r="DN161" s="221"/>
      <c r="DO161" s="221"/>
      <c r="DP161" s="221"/>
      <c r="DQ161" s="221"/>
      <c r="DR161" s="221"/>
      <c r="DS161" s="221"/>
      <c r="DT161" s="221"/>
      <c r="DU161" s="221"/>
      <c r="DV161" s="221"/>
      <c r="DW161" s="221"/>
      <c r="DX161" s="221"/>
      <c r="DY161" s="221"/>
      <c r="DZ161" s="221"/>
      <c r="EA161" s="221"/>
      <c r="EB161" s="221"/>
      <c r="EC161" s="221"/>
      <c r="ED161" s="221"/>
      <c r="EE161" s="221"/>
      <c r="EF161" s="221"/>
      <c r="EG161" s="221"/>
      <c r="EH161" s="221"/>
      <c r="EI161" s="221"/>
      <c r="EJ161" s="221"/>
      <c r="EK161" s="221"/>
      <c r="EL161" s="221"/>
      <c r="EM161" s="221"/>
      <c r="EN161" s="221"/>
      <c r="EO161" s="221"/>
      <c r="EP161" s="221"/>
      <c r="EQ161" s="221"/>
      <c r="ER161" s="221"/>
      <c r="ES161" s="221"/>
      <c r="ET161" s="221"/>
      <c r="EU161" s="221"/>
      <c r="EV161" s="221"/>
      <c r="EW161" s="221"/>
      <c r="EX161" s="221"/>
      <c r="EY161" s="221"/>
      <c r="EZ161" s="221"/>
      <c r="FA161" s="221"/>
      <c r="FB161" s="221"/>
      <c r="FC161" s="221"/>
      <c r="FD161" s="221"/>
      <c r="FE161" s="221"/>
      <c r="FF161" s="221"/>
      <c r="FG161" s="221"/>
      <c r="FH161" s="221"/>
      <c r="FI161" s="221"/>
      <c r="FJ161" s="221"/>
      <c r="FK161" s="221"/>
      <c r="FL161" s="221"/>
      <c r="FM161" s="221"/>
      <c r="FN161" s="221"/>
      <c r="FO161" s="221"/>
      <c r="FP161" s="221"/>
      <c r="FQ161" s="221"/>
      <c r="FR161" s="221"/>
      <c r="FS161" s="221"/>
      <c r="FT161" s="221"/>
      <c r="FU161" s="221"/>
      <c r="FV161" s="221"/>
      <c r="FW161" s="221"/>
      <c r="FX161" s="221"/>
      <c r="FY161" s="221"/>
      <c r="FZ161" s="221"/>
      <c r="GA161" s="221"/>
      <c r="GB161" s="221"/>
      <c r="GC161" s="221"/>
      <c r="GD161" s="221"/>
      <c r="GE161" s="221"/>
      <c r="GF161" s="221"/>
      <c r="GG161" s="221"/>
      <c r="GH161" s="221"/>
      <c r="GI161" s="221"/>
      <c r="GJ161" s="221"/>
      <c r="GK161" s="221"/>
      <c r="GL161" s="221"/>
      <c r="GM161" s="221"/>
      <c r="GN161" s="221"/>
      <c r="GO161" s="221"/>
      <c r="GP161" s="221"/>
      <c r="GQ161" s="221"/>
      <c r="GR161" s="221"/>
      <c r="GS161" s="221"/>
      <c r="GT161" s="221"/>
      <c r="GU161" s="221"/>
      <c r="GV161" s="221"/>
      <c r="GW161" s="221"/>
      <c r="GX161" s="221"/>
      <c r="GY161" s="221"/>
      <c r="GZ161" s="221"/>
      <c r="HA161" s="221"/>
      <c r="HB161" s="221"/>
      <c r="HC161" s="221"/>
      <c r="HD161" s="221"/>
      <c r="HE161" s="221"/>
      <c r="HF161" s="221"/>
      <c r="HG161" s="221"/>
      <c r="HH161" s="221"/>
      <c r="HI161" s="221"/>
      <c r="HJ161" s="221"/>
      <c r="HK161" s="221"/>
      <c r="HL161" s="221"/>
      <c r="HM161" s="221"/>
      <c r="HN161" s="221"/>
      <c r="HO161" s="221"/>
      <c r="HP161" s="221"/>
      <c r="HQ161" s="221"/>
      <c r="HR161" s="221"/>
      <c r="HS161" s="221"/>
      <c r="HT161" s="221"/>
      <c r="HU161" s="221"/>
      <c r="HV161" s="221"/>
      <c r="HW161" s="221"/>
      <c r="HX161" s="221"/>
      <c r="HY161" s="221"/>
      <c r="HZ161" s="221"/>
      <c r="IA161" s="221"/>
      <c r="IB161" s="221"/>
      <c r="IC161" s="221"/>
      <c r="ID161" s="221"/>
      <c r="IE161" s="221"/>
      <c r="IF161" s="221"/>
      <c r="IG161" s="221"/>
      <c r="IH161" s="221"/>
      <c r="II161" s="221"/>
      <c r="IJ161" s="221"/>
      <c r="IK161" s="221"/>
      <c r="IL161" s="221"/>
      <c r="IM161" s="221"/>
      <c r="IN161" s="221"/>
      <c r="IO161" s="221"/>
      <c r="IP161" s="221"/>
      <c r="IQ161" s="221"/>
      <c r="IR161" s="221"/>
      <c r="IS161" s="221"/>
      <c r="IT161" s="221"/>
      <c r="IU161" s="221"/>
      <c r="IV161" s="221"/>
      <c r="IW161" s="221"/>
      <c r="IX161" s="221"/>
      <c r="IY161" s="221"/>
      <c r="IZ161" s="221"/>
      <c r="JA161" s="221"/>
      <c r="JB161" s="221"/>
      <c r="JC161" s="221"/>
      <c r="JD161" s="221"/>
      <c r="JE161" s="221"/>
      <c r="JF161" s="221"/>
      <c r="JG161" s="221"/>
      <c r="JH161" s="221"/>
      <c r="JI161" s="221"/>
      <c r="JJ161" s="221"/>
      <c r="JK161" s="221"/>
      <c r="JL161" s="221"/>
      <c r="JM161" s="221"/>
      <c r="JN161" s="221"/>
      <c r="JO161" s="221"/>
      <c r="JP161" s="221"/>
      <c r="JQ161" s="221"/>
      <c r="JR161" s="221"/>
      <c r="JS161" s="221"/>
      <c r="JT161" s="221"/>
      <c r="JU161" s="221"/>
      <c r="JV161" s="221"/>
      <c r="JW161" s="221"/>
      <c r="JX161" s="221"/>
      <c r="JY161" s="221"/>
      <c r="JZ161" s="221"/>
      <c r="KA161" s="221"/>
      <c r="KB161" s="221"/>
      <c r="KC161" s="221"/>
      <c r="KD161" s="221"/>
      <c r="KE161" s="221"/>
      <c r="KF161" s="221"/>
      <c r="KG161" s="221"/>
      <c r="KH161" s="221"/>
      <c r="KI161" s="221"/>
      <c r="KJ161" s="221"/>
      <c r="KK161" s="221"/>
      <c r="KL161" s="221"/>
      <c r="KM161" s="221"/>
      <c r="KN161" s="221"/>
      <c r="KO161" s="221"/>
      <c r="KP161" s="221"/>
      <c r="KQ161" s="221"/>
      <c r="KR161" s="221"/>
      <c r="KS161" s="221"/>
      <c r="KT161" s="221"/>
      <c r="KU161" s="221"/>
      <c r="KV161" s="221"/>
      <c r="KW161" s="221"/>
      <c r="KX161" s="221"/>
      <c r="KY161" s="221"/>
      <c r="KZ161" s="221"/>
      <c r="LA161" s="221"/>
      <c r="LB161" s="221"/>
      <c r="LC161" s="221"/>
      <c r="LD161" s="221"/>
      <c r="LE161" s="221"/>
      <c r="LF161" s="221"/>
      <c r="LG161" s="221"/>
      <c r="LH161" s="221"/>
      <c r="LI161" s="221"/>
      <c r="LJ161" s="221"/>
      <c r="LK161" s="221"/>
      <c r="LL161" s="221"/>
      <c r="LM161" s="221"/>
      <c r="LN161" s="221"/>
      <c r="LO161" s="221"/>
      <c r="LP161" s="221"/>
      <c r="LQ161" s="221"/>
      <c r="LR161" s="221"/>
      <c r="LS161" s="221"/>
      <c r="LT161" s="221"/>
      <c r="LU161" s="221"/>
      <c r="LV161" s="221"/>
      <c r="LW161" s="221"/>
      <c r="LX161" s="221"/>
      <c r="LY161" s="221"/>
      <c r="LZ161" s="221"/>
      <c r="MA161" s="221"/>
      <c r="MB161" s="221"/>
      <c r="MC161" s="221"/>
      <c r="MD161" s="221"/>
      <c r="ME161" s="221"/>
      <c r="MF161" s="221"/>
      <c r="MG161" s="221"/>
      <c r="MH161" s="221"/>
      <c r="MI161" s="221"/>
      <c r="MJ161" s="221"/>
      <c r="MK161" s="221"/>
      <c r="ML161" s="221"/>
      <c r="MM161" s="221"/>
      <c r="MN161" s="221"/>
      <c r="MO161" s="221"/>
      <c r="MP161" s="221"/>
      <c r="MQ161" s="221"/>
      <c r="MR161" s="221"/>
      <c r="MS161" s="221"/>
      <c r="MT161" s="221"/>
      <c r="MU161" s="221"/>
      <c r="MV161" s="221"/>
      <c r="MW161" s="221"/>
      <c r="MX161" s="221"/>
      <c r="MY161" s="221"/>
      <c r="MZ161" s="221"/>
      <c r="NA161" s="221"/>
      <c r="NB161" s="221"/>
      <c r="NC161" s="221"/>
      <c r="ND161" s="221"/>
      <c r="NE161" s="221"/>
      <c r="NF161" s="221"/>
      <c r="NG161" s="221"/>
      <c r="NH161" s="221"/>
      <c r="NI161" s="221"/>
      <c r="NJ161" s="221"/>
      <c r="NK161" s="221"/>
      <c r="NL161" s="221"/>
      <c r="NM161" s="221"/>
      <c r="NN161" s="221"/>
      <c r="NO161" s="221"/>
      <c r="NP161" s="221"/>
      <c r="NQ161" s="221"/>
      <c r="NR161" s="221"/>
      <c r="NS161" s="221"/>
      <c r="NT161" s="221"/>
      <c r="NU161" s="221"/>
      <c r="NV161" s="221"/>
      <c r="NW161" s="221"/>
      <c r="NX161" s="221"/>
      <c r="NY161" s="221"/>
      <c r="NZ161" s="221"/>
      <c r="OA161" s="221"/>
      <c r="OB161" s="221"/>
      <c r="OC161" s="221"/>
      <c r="OD161" s="221"/>
      <c r="OE161" s="221"/>
      <c r="OF161" s="221"/>
      <c r="OG161" s="221"/>
      <c r="OH161" s="221"/>
      <c r="OI161" s="221"/>
      <c r="OJ161" s="221"/>
      <c r="OK161" s="221"/>
      <c r="OL161" s="221"/>
      <c r="OM161" s="221"/>
      <c r="ON161" s="221"/>
      <c r="OO161" s="221"/>
      <c r="OP161" s="221"/>
      <c r="OQ161" s="221"/>
      <c r="OR161" s="221"/>
      <c r="OS161" s="221"/>
      <c r="OT161" s="221"/>
      <c r="OU161" s="221"/>
      <c r="OV161" s="221"/>
      <c r="OW161" s="221"/>
      <c r="OX161" s="221"/>
      <c r="OY161" s="221"/>
      <c r="OZ161" s="221"/>
      <c r="PA161" s="221"/>
      <c r="PB161" s="221"/>
      <c r="PC161" s="221"/>
      <c r="PD161" s="221"/>
      <c r="PE161" s="221"/>
      <c r="PF161" s="221"/>
      <c r="PG161" s="221"/>
      <c r="PH161" s="221"/>
      <c r="PI161" s="221"/>
      <c r="PJ161" s="221"/>
      <c r="PK161" s="221"/>
      <c r="PL161" s="221"/>
      <c r="PM161" s="221"/>
      <c r="PN161" s="221"/>
      <c r="PO161" s="221"/>
      <c r="PP161" s="221"/>
      <c r="PQ161" s="221"/>
      <c r="PR161" s="221"/>
      <c r="PS161" s="221"/>
      <c r="PT161" s="221"/>
      <c r="PU161" s="221"/>
      <c r="PV161" s="221"/>
      <c r="PW161" s="221"/>
      <c r="PX161" s="221"/>
      <c r="PY161" s="221"/>
      <c r="PZ161" s="221"/>
      <c r="QA161" s="221"/>
      <c r="QB161" s="221"/>
      <c r="QC161" s="221"/>
      <c r="QD161" s="221"/>
      <c r="QE161" s="221"/>
      <c r="QF161" s="221"/>
      <c r="QG161" s="221"/>
      <c r="QH161" s="221"/>
      <c r="QI161" s="221"/>
      <c r="QJ161" s="221"/>
      <c r="QK161" s="221"/>
      <c r="QL161" s="221"/>
      <c r="QM161" s="221"/>
      <c r="QN161" s="221"/>
      <c r="QO161" s="221"/>
      <c r="QP161" s="221"/>
      <c r="QQ161" s="221"/>
      <c r="QR161" s="221"/>
      <c r="QS161" s="221"/>
      <c r="QT161" s="221"/>
      <c r="QU161" s="221"/>
      <c r="QV161" s="221"/>
      <c r="QW161" s="221"/>
      <c r="QX161" s="221"/>
      <c r="QY161" s="221"/>
      <c r="QZ161" s="221"/>
      <c r="RA161" s="221"/>
      <c r="RB161" s="221"/>
      <c r="RC161" s="221"/>
      <c r="RD161" s="221"/>
      <c r="RE161" s="221"/>
      <c r="RF161" s="221"/>
      <c r="RG161" s="221"/>
      <c r="RH161" s="221"/>
      <c r="RI161" s="221"/>
      <c r="RJ161" s="221"/>
      <c r="RK161" s="221"/>
      <c r="RL161" s="221"/>
      <c r="RM161" s="221"/>
      <c r="RN161" s="221"/>
      <c r="RO161" s="221"/>
      <c r="RP161" s="221"/>
      <c r="RQ161" s="221"/>
      <c r="RR161" s="221"/>
      <c r="RS161" s="221"/>
      <c r="RT161" s="221"/>
      <c r="RU161" s="221"/>
      <c r="RV161" s="221"/>
      <c r="RW161" s="221"/>
      <c r="RX161" s="221"/>
      <c r="RY161" s="221"/>
      <c r="RZ161" s="221"/>
      <c r="SA161" s="221"/>
      <c r="SB161" s="221"/>
      <c r="SC161" s="221"/>
      <c r="SD161" s="221"/>
      <c r="SE161" s="221"/>
      <c r="SF161" s="221"/>
      <c r="SG161" s="221"/>
      <c r="SH161" s="221"/>
      <c r="SI161" s="221"/>
      <c r="SJ161" s="221"/>
      <c r="SK161" s="221"/>
      <c r="SL161" s="221"/>
      <c r="SM161" s="221"/>
      <c r="SN161" s="221"/>
      <c r="SO161" s="221"/>
      <c r="SP161" s="221"/>
      <c r="SQ161" s="221"/>
      <c r="SR161" s="221"/>
      <c r="SS161" s="221"/>
      <c r="ST161" s="221"/>
      <c r="SU161" s="221"/>
      <c r="SV161" s="221"/>
      <c r="SW161" s="221"/>
      <c r="SX161" s="221"/>
      <c r="SY161" s="221"/>
      <c r="SZ161" s="221"/>
      <c r="TA161" s="221"/>
      <c r="TB161" s="221"/>
      <c r="TC161" s="221"/>
      <c r="TD161" s="221"/>
      <c r="TE161" s="221"/>
      <c r="TF161" s="221"/>
      <c r="TG161" s="221"/>
      <c r="TH161" s="221"/>
      <c r="TI161" s="221"/>
      <c r="TJ161" s="221"/>
      <c r="TK161" s="221"/>
      <c r="TL161" s="221"/>
      <c r="TM161" s="221"/>
      <c r="TN161" s="221"/>
      <c r="TO161" s="221"/>
      <c r="TP161" s="221"/>
      <c r="TQ161" s="221"/>
      <c r="TR161" s="221"/>
      <c r="TS161" s="221"/>
      <c r="TT161" s="221"/>
      <c r="TU161" s="221"/>
      <c r="TV161" s="221"/>
      <c r="TW161" s="221"/>
      <c r="TX161" s="221"/>
      <c r="TY161" s="221"/>
      <c r="TZ161" s="221"/>
      <c r="UA161" s="221"/>
      <c r="UB161" s="221"/>
      <c r="UC161" s="221"/>
      <c r="UD161" s="221"/>
      <c r="UE161" s="221"/>
      <c r="UF161" s="221"/>
      <c r="UG161" s="221"/>
      <c r="UH161" s="221"/>
      <c r="UI161" s="221"/>
      <c r="UJ161" s="221"/>
      <c r="UK161" s="221"/>
      <c r="UL161" s="221"/>
      <c r="UM161" s="221"/>
      <c r="UN161" s="221"/>
      <c r="UO161" s="221"/>
      <c r="UP161" s="221"/>
      <c r="UQ161" s="221"/>
      <c r="UR161" s="221"/>
      <c r="US161" s="221"/>
      <c r="UT161" s="221"/>
      <c r="UU161" s="221"/>
      <c r="UV161" s="221"/>
      <c r="UW161" s="221"/>
      <c r="UX161" s="221"/>
      <c r="UY161" s="221"/>
      <c r="UZ161" s="221"/>
      <c r="VA161" s="221"/>
      <c r="VB161" s="221"/>
      <c r="VC161" s="221"/>
      <c r="VD161" s="221"/>
      <c r="VE161" s="221"/>
      <c r="VF161" s="221"/>
      <c r="VG161" s="221"/>
      <c r="VH161" s="221"/>
      <c r="VI161" s="221"/>
      <c r="VJ161" s="221"/>
      <c r="VK161" s="221"/>
      <c r="VL161" s="221"/>
      <c r="VM161" s="221"/>
      <c r="VN161" s="221"/>
      <c r="VO161" s="221"/>
      <c r="VP161" s="221"/>
      <c r="VQ161" s="221"/>
      <c r="VR161" s="221"/>
      <c r="VS161" s="221"/>
      <c r="VT161" s="221"/>
      <c r="VU161" s="221"/>
      <c r="VV161" s="221"/>
      <c r="VW161" s="221"/>
      <c r="VX161" s="221"/>
      <c r="VY161" s="221"/>
      <c r="VZ161" s="221"/>
      <c r="WA161" s="221"/>
      <c r="WB161" s="221"/>
      <c r="WC161" s="221"/>
      <c r="WD161" s="221"/>
      <c r="WE161" s="221"/>
      <c r="WF161" s="221"/>
      <c r="WG161" s="221"/>
      <c r="WH161" s="221"/>
      <c r="WI161" s="221"/>
      <c r="WJ161" s="221"/>
      <c r="WK161" s="221"/>
      <c r="WL161" s="221"/>
      <c r="WM161" s="221"/>
      <c r="WN161" s="221"/>
      <c r="WO161" s="221"/>
      <c r="WP161" s="221"/>
      <c r="WQ161" s="221"/>
      <c r="WR161" s="221"/>
      <c r="WS161" s="221"/>
      <c r="WT161" s="221"/>
      <c r="WU161" s="221"/>
      <c r="WV161" s="221"/>
      <c r="WW161" s="221"/>
      <c r="WX161" s="221"/>
      <c r="WY161" s="221"/>
      <c r="WZ161" s="221"/>
      <c r="XA161" s="221"/>
      <c r="XB161" s="221"/>
      <c r="XC161" s="221"/>
      <c r="XD161" s="221"/>
      <c r="XE161" s="221"/>
      <c r="XF161" s="221"/>
      <c r="XG161" s="221"/>
      <c r="XH161" s="221"/>
      <c r="XI161" s="221"/>
      <c r="XJ161" s="221"/>
      <c r="XK161" s="221"/>
      <c r="XL161" s="221"/>
      <c r="XM161" s="221"/>
      <c r="XN161" s="221"/>
      <c r="XO161" s="221"/>
      <c r="XP161" s="221"/>
      <c r="XQ161" s="221"/>
      <c r="XR161" s="221"/>
      <c r="XS161" s="221"/>
      <c r="XT161" s="221"/>
      <c r="XU161" s="221"/>
      <c r="XV161" s="221"/>
      <c r="XW161" s="221"/>
      <c r="XX161" s="221"/>
      <c r="XY161" s="221"/>
      <c r="XZ161" s="221"/>
      <c r="YA161" s="221"/>
      <c r="YB161" s="221"/>
      <c r="YC161" s="221"/>
      <c r="YD161" s="221"/>
      <c r="YE161" s="221"/>
      <c r="YF161" s="221"/>
      <c r="YG161" s="221"/>
      <c r="YH161" s="221"/>
      <c r="YI161" s="221"/>
      <c r="YJ161" s="221"/>
      <c r="YK161" s="221"/>
      <c r="YL161" s="221"/>
      <c r="YM161" s="221"/>
      <c r="YN161" s="221"/>
      <c r="YO161" s="221"/>
      <c r="YP161" s="221"/>
      <c r="YQ161" s="221"/>
      <c r="YR161" s="221"/>
      <c r="YS161" s="221"/>
      <c r="YT161" s="221"/>
      <c r="YU161" s="221"/>
      <c r="YV161" s="221"/>
      <c r="YW161" s="221"/>
      <c r="YX161" s="221"/>
      <c r="YY161" s="221"/>
      <c r="YZ161" s="221"/>
      <c r="ZA161" s="221"/>
      <c r="ZB161" s="221"/>
      <c r="ZC161" s="221"/>
      <c r="ZD161" s="221"/>
      <c r="ZE161" s="221"/>
      <c r="ZF161" s="221"/>
      <c r="ZG161" s="221"/>
      <c r="ZH161" s="221"/>
      <c r="ZI161" s="221"/>
      <c r="ZJ161" s="221"/>
      <c r="ZK161" s="221"/>
      <c r="ZL161" s="221"/>
      <c r="ZM161" s="221"/>
      <c r="ZN161" s="221"/>
      <c r="ZO161" s="221"/>
      <c r="ZP161" s="221"/>
      <c r="ZQ161" s="221"/>
      <c r="ZR161" s="221"/>
      <c r="ZS161" s="221"/>
      <c r="ZT161" s="221"/>
      <c r="ZU161" s="221"/>
      <c r="ZV161" s="221"/>
      <c r="ZW161" s="221"/>
      <c r="ZX161" s="221"/>
      <c r="ZY161" s="221"/>
      <c r="ZZ161" s="221"/>
      <c r="AAA161" s="221"/>
      <c r="AAB161" s="221"/>
      <c r="AAC161" s="221"/>
      <c r="AAD161" s="221"/>
      <c r="AAE161" s="221"/>
      <c r="AAF161" s="221"/>
      <c r="AAG161" s="221"/>
      <c r="AAH161" s="221"/>
      <c r="AAI161" s="221"/>
      <c r="AAJ161" s="221"/>
      <c r="AAK161" s="221"/>
      <c r="AAL161" s="221"/>
      <c r="AAM161" s="221"/>
      <c r="AAN161" s="221"/>
      <c r="AAO161" s="221"/>
      <c r="AAP161" s="221"/>
      <c r="AAQ161" s="221"/>
      <c r="AAR161" s="221"/>
      <c r="AAS161" s="221"/>
      <c r="AAT161" s="221"/>
      <c r="AAU161" s="221"/>
      <c r="AAV161" s="221"/>
      <c r="AAW161" s="221"/>
      <c r="AAX161" s="221"/>
      <c r="AAY161" s="221"/>
      <c r="AAZ161" s="221"/>
      <c r="ABA161" s="221"/>
      <c r="ABB161" s="221"/>
      <c r="ABC161" s="221"/>
      <c r="ABD161" s="221"/>
      <c r="ABE161" s="221"/>
      <c r="ABF161" s="221"/>
      <c r="ABG161" s="221"/>
      <c r="ABH161" s="221"/>
      <c r="ABI161" s="221"/>
      <c r="ABJ161" s="221"/>
      <c r="ABK161" s="221"/>
      <c r="ABL161" s="221"/>
      <c r="ABM161" s="221"/>
      <c r="ABN161" s="221"/>
      <c r="ABO161" s="221"/>
      <c r="ABP161" s="221"/>
      <c r="ABQ161" s="221"/>
      <c r="ABR161" s="221"/>
      <c r="ABS161" s="221"/>
      <c r="ABT161" s="221"/>
      <c r="ABU161" s="221"/>
      <c r="ABV161" s="221"/>
      <c r="ABW161" s="221"/>
      <c r="ABX161" s="221"/>
      <c r="ABY161" s="221"/>
      <c r="ABZ161" s="221"/>
      <c r="ACA161" s="221"/>
      <c r="ACB161" s="221"/>
      <c r="ACC161" s="221"/>
      <c r="ACD161" s="221"/>
      <c r="ACE161" s="221"/>
      <c r="ACF161" s="221"/>
      <c r="ACG161" s="221"/>
      <c r="ACH161" s="221"/>
      <c r="ACI161" s="221"/>
      <c r="ACJ161" s="221"/>
      <c r="ACK161" s="221"/>
      <c r="ACL161" s="221"/>
      <c r="ACM161" s="221"/>
      <c r="ACN161" s="221"/>
      <c r="ACO161" s="221"/>
      <c r="ACP161" s="221"/>
      <c r="ACQ161" s="221"/>
      <c r="ACR161" s="221"/>
      <c r="ACS161" s="221"/>
      <c r="ACT161" s="221"/>
      <c r="ACU161" s="221"/>
      <c r="ACV161" s="221"/>
      <c r="ACW161" s="221"/>
      <c r="ACX161" s="221"/>
      <c r="ACY161" s="221"/>
      <c r="ACZ161" s="221"/>
      <c r="ADA161" s="221"/>
      <c r="ADB161" s="221"/>
      <c r="ADC161" s="221"/>
      <c r="ADD161" s="221"/>
      <c r="ADE161" s="221"/>
      <c r="ADF161" s="221"/>
      <c r="ADG161" s="221"/>
      <c r="ADH161" s="221"/>
      <c r="ADI161" s="221"/>
      <c r="ADJ161" s="221"/>
      <c r="ADK161" s="221"/>
      <c r="ADL161" s="221"/>
      <c r="ADM161" s="221"/>
      <c r="ADN161" s="221"/>
      <c r="ADO161" s="221"/>
      <c r="ADP161" s="221"/>
      <c r="ADQ161" s="221"/>
      <c r="ADR161" s="221"/>
      <c r="ADS161" s="221"/>
      <c r="ADT161" s="221"/>
      <c r="ADU161" s="221"/>
      <c r="ADV161" s="221"/>
      <c r="ADW161" s="221"/>
      <c r="ADX161" s="221"/>
      <c r="ADY161" s="221"/>
      <c r="ADZ161" s="221"/>
      <c r="AEA161" s="221"/>
      <c r="AEB161" s="221"/>
      <c r="AEC161" s="221"/>
      <c r="AED161" s="221"/>
      <c r="AEE161" s="221"/>
      <c r="AEF161" s="221"/>
      <c r="AEG161" s="221"/>
      <c r="AEH161" s="221"/>
      <c r="AEI161" s="221"/>
      <c r="AEJ161" s="221"/>
      <c r="AEK161" s="221"/>
      <c r="AEL161" s="221"/>
      <c r="AEM161" s="221"/>
      <c r="AEN161" s="221"/>
      <c r="AEO161" s="221"/>
      <c r="AEP161" s="221"/>
      <c r="AEQ161" s="221"/>
      <c r="AER161" s="221"/>
      <c r="AES161" s="221"/>
      <c r="AET161" s="221"/>
      <c r="AEU161" s="221"/>
      <c r="AEV161" s="221"/>
      <c r="AEW161" s="221"/>
      <c r="AEX161" s="221"/>
      <c r="AEY161" s="221"/>
      <c r="AEZ161" s="221"/>
      <c r="AFA161" s="221"/>
      <c r="AFB161" s="221"/>
      <c r="AFC161" s="221"/>
      <c r="AFD161" s="221"/>
      <c r="AFE161" s="221"/>
      <c r="AFF161" s="221"/>
      <c r="AFG161" s="221"/>
      <c r="AFH161" s="221"/>
      <c r="AFI161" s="221"/>
      <c r="AFJ161" s="221"/>
      <c r="AFK161" s="221"/>
      <c r="AFL161" s="221"/>
      <c r="AFM161" s="221"/>
      <c r="AFN161" s="221"/>
      <c r="AFO161" s="221"/>
      <c r="AFP161" s="221"/>
      <c r="AFQ161" s="221"/>
      <c r="AFR161" s="221"/>
      <c r="AFS161" s="221"/>
      <c r="AFT161" s="221"/>
      <c r="AFU161" s="221"/>
      <c r="AFV161" s="221"/>
      <c r="AFW161" s="221"/>
      <c r="AFX161" s="221"/>
      <c r="AFY161" s="221"/>
      <c r="AFZ161" s="221"/>
      <c r="AGA161" s="221"/>
      <c r="AGB161" s="221"/>
      <c r="AGC161" s="221"/>
      <c r="AGD161" s="221"/>
      <c r="AGE161" s="221"/>
      <c r="AGF161" s="221"/>
      <c r="AGG161" s="221"/>
      <c r="AGH161" s="221"/>
      <c r="AGI161" s="221"/>
      <c r="AGJ161" s="221"/>
      <c r="AGK161" s="221"/>
      <c r="AGL161" s="221"/>
      <c r="AGM161" s="221"/>
      <c r="AGN161" s="221"/>
      <c r="AGO161" s="221"/>
      <c r="AGP161" s="221"/>
      <c r="AGQ161" s="221"/>
      <c r="AGR161" s="221"/>
      <c r="AGS161" s="221"/>
      <c r="AGT161" s="221"/>
      <c r="AGU161" s="221"/>
      <c r="AGV161" s="221"/>
      <c r="AGW161" s="221"/>
      <c r="AGX161" s="221"/>
      <c r="AGY161" s="221"/>
      <c r="AGZ161" s="221"/>
      <c r="AHA161" s="221"/>
      <c r="AHB161" s="221"/>
      <c r="AHC161" s="221"/>
      <c r="AHD161" s="221"/>
      <c r="AHE161" s="221"/>
      <c r="AHF161" s="221"/>
      <c r="AHG161" s="221"/>
      <c r="AHH161" s="221"/>
      <c r="AHI161" s="221"/>
      <c r="AHJ161" s="221"/>
      <c r="AHK161" s="221"/>
      <c r="AHL161" s="221"/>
      <c r="AHM161" s="221"/>
      <c r="AHN161" s="221"/>
      <c r="AHO161" s="221"/>
      <c r="AHP161" s="221"/>
      <c r="AHQ161" s="221"/>
      <c r="AHR161" s="221"/>
      <c r="AHS161" s="221"/>
      <c r="AHT161" s="221"/>
      <c r="AHU161" s="221"/>
      <c r="AHV161" s="221"/>
      <c r="AHW161" s="221"/>
      <c r="AHX161" s="221"/>
      <c r="AHY161" s="221"/>
      <c r="AHZ161" s="221"/>
      <c r="AIA161" s="221"/>
      <c r="AIB161" s="221"/>
      <c r="AIC161" s="221"/>
      <c r="AID161" s="221"/>
      <c r="AIE161" s="221"/>
      <c r="AIF161" s="221"/>
      <c r="AIG161" s="221"/>
      <c r="AIH161" s="221"/>
      <c r="AII161" s="221"/>
      <c r="AIJ161" s="221"/>
      <c r="AIK161" s="221"/>
      <c r="AIL161" s="221"/>
      <c r="AIM161" s="221"/>
      <c r="AIN161" s="221"/>
      <c r="AIO161" s="221"/>
      <c r="AIP161" s="221"/>
      <c r="AIQ161" s="221"/>
      <c r="AIR161" s="221"/>
      <c r="AIS161" s="221"/>
      <c r="AIT161" s="221"/>
      <c r="AIU161" s="221"/>
      <c r="AIV161" s="221"/>
      <c r="AIW161" s="221"/>
      <c r="AIX161" s="221"/>
      <c r="AIY161" s="221"/>
      <c r="AIZ161" s="221"/>
      <c r="AJA161" s="221"/>
      <c r="AJB161" s="221"/>
      <c r="AJC161" s="221"/>
      <c r="AJD161" s="221"/>
      <c r="AJE161" s="221"/>
      <c r="AJF161" s="221"/>
      <c r="AJG161" s="221"/>
      <c r="AJH161" s="221"/>
      <c r="AJI161" s="221"/>
      <c r="AJJ161" s="221"/>
      <c r="AJK161" s="221"/>
      <c r="AJL161" s="221"/>
      <c r="AJM161" s="221"/>
      <c r="AJN161" s="221"/>
      <c r="AJO161" s="221"/>
      <c r="AJP161" s="221"/>
      <c r="AJQ161" s="221"/>
      <c r="AJR161" s="221"/>
      <c r="AJS161" s="221"/>
      <c r="AJT161" s="221"/>
      <c r="AJU161" s="221"/>
      <c r="AJV161" s="221"/>
      <c r="AJW161" s="221"/>
      <c r="AJX161" s="221"/>
      <c r="AJY161" s="221"/>
      <c r="AJZ161" s="221"/>
      <c r="AKA161" s="221"/>
      <c r="AKB161" s="221"/>
      <c r="AKC161" s="221"/>
      <c r="AKD161" s="221"/>
      <c r="AKE161" s="221"/>
      <c r="AKF161" s="221"/>
      <c r="AKG161" s="221"/>
      <c r="AKH161" s="221"/>
      <c r="AKI161" s="221"/>
      <c r="AKJ161" s="221"/>
      <c r="AKK161" s="221"/>
      <c r="AKL161" s="221"/>
      <c r="AKM161" s="221"/>
      <c r="AKN161" s="221"/>
      <c r="AKO161" s="221"/>
      <c r="AKP161" s="221"/>
      <c r="AKQ161" s="221"/>
      <c r="AKR161" s="221"/>
      <c r="AKS161" s="221"/>
      <c r="AKT161" s="221"/>
      <c r="AKU161" s="221"/>
      <c r="AKV161" s="221"/>
      <c r="AKW161" s="221"/>
      <c r="AKX161" s="221"/>
      <c r="AKY161" s="221"/>
      <c r="AKZ161" s="221"/>
      <c r="ALA161" s="221"/>
      <c r="ALB161" s="221"/>
      <c r="ALC161" s="221"/>
      <c r="ALD161" s="221"/>
      <c r="ALE161" s="221"/>
      <c r="ALF161" s="221"/>
      <c r="ALG161" s="221"/>
      <c r="ALH161" s="221"/>
      <c r="ALI161" s="221"/>
      <c r="ALJ161" s="221"/>
      <c r="ALK161" s="221"/>
      <c r="ALL161" s="221"/>
      <c r="ALM161" s="221"/>
      <c r="ALN161" s="221"/>
      <c r="ALO161" s="221"/>
      <c r="ALP161" s="221"/>
      <c r="ALQ161" s="221"/>
      <c r="ALR161" s="221"/>
      <c r="ALS161" s="221"/>
      <c r="ALT161" s="221"/>
      <c r="ALU161" s="221"/>
      <c r="ALV161" s="221"/>
      <c r="ALW161" s="221"/>
      <c r="ALX161" s="221"/>
      <c r="ALY161" s="221"/>
      <c r="ALZ161" s="221"/>
      <c r="AMA161" s="221"/>
      <c r="AMB161" s="221"/>
      <c r="AMC161" s="221"/>
      <c r="AMD161" s="221"/>
      <c r="AME161" s="221"/>
      <c r="AMF161" s="221"/>
      <c r="AMG161" s="221"/>
      <c r="AMH161" s="221"/>
      <c r="AMI161" s="221"/>
      <c r="AMJ161" s="221"/>
      <c r="AMK161" s="221"/>
    </row>
    <row r="162" spans="1:1025" s="225" customFormat="1" x14ac:dyDescent="0.25">
      <c r="A162" s="221" t="s">
        <v>180</v>
      </c>
      <c r="B162" s="221" t="s">
        <v>209</v>
      </c>
      <c r="C162" s="227" t="str">
        <f>'common foods'!$D$109</f>
        <v>05094</v>
      </c>
      <c r="D162" s="232">
        <v>741</v>
      </c>
      <c r="E162" s="232">
        <v>6.5</v>
      </c>
      <c r="F162" s="232">
        <v>2.8</v>
      </c>
      <c r="G162" s="232">
        <v>0</v>
      </c>
      <c r="H162" s="232">
        <v>0</v>
      </c>
      <c r="I162" s="232">
        <v>0</v>
      </c>
      <c r="J162" s="232">
        <v>29.4</v>
      </c>
      <c r="K162" s="232">
        <v>94</v>
      </c>
      <c r="L162" s="221" t="s">
        <v>433</v>
      </c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E162" s="221"/>
      <c r="AF162" s="221"/>
      <c r="AG162" s="221"/>
      <c r="AH162" s="221"/>
      <c r="AI162" s="221"/>
      <c r="AJ162" s="221"/>
      <c r="AK162" s="221"/>
      <c r="AL162" s="221"/>
      <c r="AM162" s="221"/>
      <c r="AN162" s="221"/>
      <c r="AO162" s="221"/>
      <c r="AP162" s="221"/>
      <c r="AQ162" s="221"/>
      <c r="AR162" s="221"/>
      <c r="AS162" s="221"/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1"/>
      <c r="BD162" s="221"/>
      <c r="BE162" s="221"/>
      <c r="BF162" s="221"/>
      <c r="BG162" s="221"/>
      <c r="BH162" s="221"/>
      <c r="BI162" s="221"/>
      <c r="BJ162" s="221"/>
      <c r="BK162" s="221"/>
      <c r="BL162" s="221"/>
      <c r="BM162" s="221"/>
      <c r="BN162" s="221"/>
      <c r="BO162" s="221"/>
      <c r="BP162" s="221"/>
      <c r="BQ162" s="221"/>
      <c r="BR162" s="221"/>
      <c r="BS162" s="221"/>
      <c r="BT162" s="221"/>
      <c r="BU162" s="221"/>
      <c r="BV162" s="221"/>
      <c r="BW162" s="221"/>
      <c r="BX162" s="221"/>
      <c r="BY162" s="221"/>
      <c r="BZ162" s="221"/>
      <c r="CA162" s="221"/>
      <c r="CB162" s="221"/>
      <c r="CC162" s="221"/>
      <c r="CD162" s="221"/>
      <c r="CE162" s="221"/>
      <c r="CF162" s="221"/>
      <c r="CG162" s="221"/>
      <c r="CH162" s="221"/>
      <c r="CI162" s="221"/>
      <c r="CJ162" s="221"/>
      <c r="CK162" s="221"/>
      <c r="CL162" s="221"/>
      <c r="CM162" s="221"/>
      <c r="CN162" s="221"/>
      <c r="CO162" s="221"/>
      <c r="CP162" s="221"/>
      <c r="CQ162" s="221"/>
      <c r="CR162" s="221"/>
      <c r="CS162" s="221"/>
      <c r="CT162" s="221"/>
      <c r="CU162" s="221"/>
      <c r="CV162" s="221"/>
      <c r="CW162" s="221"/>
      <c r="CX162" s="221"/>
      <c r="CY162" s="221"/>
      <c r="CZ162" s="221"/>
      <c r="DA162" s="221"/>
      <c r="DB162" s="221"/>
      <c r="DC162" s="221"/>
      <c r="DD162" s="221"/>
      <c r="DE162" s="221"/>
      <c r="DF162" s="221"/>
      <c r="DG162" s="221"/>
      <c r="DH162" s="221"/>
      <c r="DI162" s="221"/>
      <c r="DJ162" s="221"/>
      <c r="DK162" s="221"/>
      <c r="DL162" s="221"/>
      <c r="DM162" s="221"/>
      <c r="DN162" s="221"/>
      <c r="DO162" s="221"/>
      <c r="DP162" s="221"/>
      <c r="DQ162" s="221"/>
      <c r="DR162" s="221"/>
      <c r="DS162" s="221"/>
      <c r="DT162" s="221"/>
      <c r="DU162" s="221"/>
      <c r="DV162" s="221"/>
      <c r="DW162" s="221"/>
      <c r="DX162" s="221"/>
      <c r="DY162" s="221"/>
      <c r="DZ162" s="221"/>
      <c r="EA162" s="221"/>
      <c r="EB162" s="221"/>
      <c r="EC162" s="221"/>
      <c r="ED162" s="221"/>
      <c r="EE162" s="221"/>
      <c r="EF162" s="221"/>
      <c r="EG162" s="221"/>
      <c r="EH162" s="221"/>
      <c r="EI162" s="221"/>
      <c r="EJ162" s="221"/>
      <c r="EK162" s="221"/>
      <c r="EL162" s="221"/>
      <c r="EM162" s="221"/>
      <c r="EN162" s="221"/>
      <c r="EO162" s="221"/>
      <c r="EP162" s="221"/>
      <c r="EQ162" s="221"/>
      <c r="ER162" s="221"/>
      <c r="ES162" s="221"/>
      <c r="ET162" s="221"/>
      <c r="EU162" s="221"/>
      <c r="EV162" s="221"/>
      <c r="EW162" s="221"/>
      <c r="EX162" s="221"/>
      <c r="EY162" s="221"/>
      <c r="EZ162" s="221"/>
      <c r="FA162" s="221"/>
      <c r="FB162" s="221"/>
      <c r="FC162" s="221"/>
      <c r="FD162" s="221"/>
      <c r="FE162" s="221"/>
      <c r="FF162" s="221"/>
      <c r="FG162" s="221"/>
      <c r="FH162" s="221"/>
      <c r="FI162" s="221"/>
      <c r="FJ162" s="221"/>
      <c r="FK162" s="221"/>
      <c r="FL162" s="221"/>
      <c r="FM162" s="221"/>
      <c r="FN162" s="221"/>
      <c r="FO162" s="221"/>
      <c r="FP162" s="221"/>
      <c r="FQ162" s="221"/>
      <c r="FR162" s="221"/>
      <c r="FS162" s="221"/>
      <c r="FT162" s="221"/>
      <c r="FU162" s="221"/>
      <c r="FV162" s="221"/>
      <c r="FW162" s="221"/>
      <c r="FX162" s="221"/>
      <c r="FY162" s="221"/>
      <c r="FZ162" s="221"/>
      <c r="GA162" s="221"/>
      <c r="GB162" s="221"/>
      <c r="GC162" s="221"/>
      <c r="GD162" s="221"/>
      <c r="GE162" s="221"/>
      <c r="GF162" s="221"/>
      <c r="GG162" s="221"/>
      <c r="GH162" s="221"/>
      <c r="GI162" s="221"/>
      <c r="GJ162" s="221"/>
      <c r="GK162" s="221"/>
      <c r="GL162" s="221"/>
      <c r="GM162" s="221"/>
      <c r="GN162" s="221"/>
      <c r="GO162" s="221"/>
      <c r="GP162" s="221"/>
      <c r="GQ162" s="221"/>
      <c r="GR162" s="221"/>
      <c r="GS162" s="221"/>
      <c r="GT162" s="221"/>
      <c r="GU162" s="221"/>
      <c r="GV162" s="221"/>
      <c r="GW162" s="221"/>
      <c r="GX162" s="221"/>
      <c r="GY162" s="221"/>
      <c r="GZ162" s="221"/>
      <c r="HA162" s="221"/>
      <c r="HB162" s="221"/>
      <c r="HC162" s="221"/>
      <c r="HD162" s="221"/>
      <c r="HE162" s="221"/>
      <c r="HF162" s="221"/>
      <c r="HG162" s="221"/>
      <c r="HH162" s="221"/>
      <c r="HI162" s="221"/>
      <c r="HJ162" s="221"/>
      <c r="HK162" s="221"/>
      <c r="HL162" s="221"/>
      <c r="HM162" s="221"/>
      <c r="HN162" s="221"/>
      <c r="HO162" s="221"/>
      <c r="HP162" s="221"/>
      <c r="HQ162" s="221"/>
      <c r="HR162" s="221"/>
      <c r="HS162" s="221"/>
      <c r="HT162" s="221"/>
      <c r="HU162" s="221"/>
      <c r="HV162" s="221"/>
      <c r="HW162" s="221"/>
      <c r="HX162" s="221"/>
      <c r="HY162" s="221"/>
      <c r="HZ162" s="221"/>
      <c r="IA162" s="221"/>
      <c r="IB162" s="221"/>
      <c r="IC162" s="221"/>
      <c r="ID162" s="221"/>
      <c r="IE162" s="221"/>
      <c r="IF162" s="221"/>
      <c r="IG162" s="221"/>
      <c r="IH162" s="221"/>
      <c r="II162" s="221"/>
      <c r="IJ162" s="221"/>
      <c r="IK162" s="221"/>
      <c r="IL162" s="221"/>
      <c r="IM162" s="221"/>
      <c r="IN162" s="221"/>
      <c r="IO162" s="221"/>
      <c r="IP162" s="221"/>
      <c r="IQ162" s="221"/>
      <c r="IR162" s="221"/>
      <c r="IS162" s="221"/>
      <c r="IT162" s="221"/>
      <c r="IU162" s="221"/>
      <c r="IV162" s="221"/>
      <c r="IW162" s="221"/>
      <c r="IX162" s="221"/>
      <c r="IY162" s="221"/>
      <c r="IZ162" s="221"/>
      <c r="JA162" s="221"/>
      <c r="JB162" s="221"/>
      <c r="JC162" s="221"/>
      <c r="JD162" s="221"/>
      <c r="JE162" s="221"/>
      <c r="JF162" s="221"/>
      <c r="JG162" s="221"/>
      <c r="JH162" s="221"/>
      <c r="JI162" s="221"/>
      <c r="JJ162" s="221"/>
      <c r="JK162" s="221"/>
      <c r="JL162" s="221"/>
      <c r="JM162" s="221"/>
      <c r="JN162" s="221"/>
      <c r="JO162" s="221"/>
      <c r="JP162" s="221"/>
      <c r="JQ162" s="221"/>
      <c r="JR162" s="221"/>
      <c r="JS162" s="221"/>
      <c r="JT162" s="221"/>
      <c r="JU162" s="221"/>
      <c r="JV162" s="221"/>
      <c r="JW162" s="221"/>
      <c r="JX162" s="221"/>
      <c r="JY162" s="221"/>
      <c r="JZ162" s="221"/>
      <c r="KA162" s="221"/>
      <c r="KB162" s="221"/>
      <c r="KC162" s="221"/>
      <c r="KD162" s="221"/>
      <c r="KE162" s="221"/>
      <c r="KF162" s="221"/>
      <c r="KG162" s="221"/>
      <c r="KH162" s="221"/>
      <c r="KI162" s="221"/>
      <c r="KJ162" s="221"/>
      <c r="KK162" s="221"/>
      <c r="KL162" s="221"/>
      <c r="KM162" s="221"/>
      <c r="KN162" s="221"/>
      <c r="KO162" s="221"/>
      <c r="KP162" s="221"/>
      <c r="KQ162" s="221"/>
      <c r="KR162" s="221"/>
      <c r="KS162" s="221"/>
      <c r="KT162" s="221"/>
      <c r="KU162" s="221"/>
      <c r="KV162" s="221"/>
      <c r="KW162" s="221"/>
      <c r="KX162" s="221"/>
      <c r="KY162" s="221"/>
      <c r="KZ162" s="221"/>
      <c r="LA162" s="221"/>
      <c r="LB162" s="221"/>
      <c r="LC162" s="221"/>
      <c r="LD162" s="221"/>
      <c r="LE162" s="221"/>
      <c r="LF162" s="221"/>
      <c r="LG162" s="221"/>
      <c r="LH162" s="221"/>
      <c r="LI162" s="221"/>
      <c r="LJ162" s="221"/>
      <c r="LK162" s="221"/>
      <c r="LL162" s="221"/>
      <c r="LM162" s="221"/>
      <c r="LN162" s="221"/>
      <c r="LO162" s="221"/>
      <c r="LP162" s="221"/>
      <c r="LQ162" s="221"/>
      <c r="LR162" s="221"/>
      <c r="LS162" s="221"/>
      <c r="LT162" s="221"/>
      <c r="LU162" s="221"/>
      <c r="LV162" s="221"/>
      <c r="LW162" s="221"/>
      <c r="LX162" s="221"/>
      <c r="LY162" s="221"/>
      <c r="LZ162" s="221"/>
      <c r="MA162" s="221"/>
      <c r="MB162" s="221"/>
      <c r="MC162" s="221"/>
      <c r="MD162" s="221"/>
      <c r="ME162" s="221"/>
      <c r="MF162" s="221"/>
      <c r="MG162" s="221"/>
      <c r="MH162" s="221"/>
      <c r="MI162" s="221"/>
      <c r="MJ162" s="221"/>
      <c r="MK162" s="221"/>
      <c r="ML162" s="221"/>
      <c r="MM162" s="221"/>
      <c r="MN162" s="221"/>
      <c r="MO162" s="221"/>
      <c r="MP162" s="221"/>
      <c r="MQ162" s="221"/>
      <c r="MR162" s="221"/>
      <c r="MS162" s="221"/>
      <c r="MT162" s="221"/>
      <c r="MU162" s="221"/>
      <c r="MV162" s="221"/>
      <c r="MW162" s="221"/>
      <c r="MX162" s="221"/>
      <c r="MY162" s="221"/>
      <c r="MZ162" s="221"/>
      <c r="NA162" s="221"/>
      <c r="NB162" s="221"/>
      <c r="NC162" s="221"/>
      <c r="ND162" s="221"/>
      <c r="NE162" s="221"/>
      <c r="NF162" s="221"/>
      <c r="NG162" s="221"/>
      <c r="NH162" s="221"/>
      <c r="NI162" s="221"/>
      <c r="NJ162" s="221"/>
      <c r="NK162" s="221"/>
      <c r="NL162" s="221"/>
      <c r="NM162" s="221"/>
      <c r="NN162" s="221"/>
      <c r="NO162" s="221"/>
      <c r="NP162" s="221"/>
      <c r="NQ162" s="221"/>
      <c r="NR162" s="221"/>
      <c r="NS162" s="221"/>
      <c r="NT162" s="221"/>
      <c r="NU162" s="221"/>
      <c r="NV162" s="221"/>
      <c r="NW162" s="221"/>
      <c r="NX162" s="221"/>
      <c r="NY162" s="221"/>
      <c r="NZ162" s="221"/>
      <c r="OA162" s="221"/>
      <c r="OB162" s="221"/>
      <c r="OC162" s="221"/>
      <c r="OD162" s="221"/>
      <c r="OE162" s="221"/>
      <c r="OF162" s="221"/>
      <c r="OG162" s="221"/>
      <c r="OH162" s="221"/>
      <c r="OI162" s="221"/>
      <c r="OJ162" s="221"/>
      <c r="OK162" s="221"/>
      <c r="OL162" s="221"/>
      <c r="OM162" s="221"/>
      <c r="ON162" s="221"/>
      <c r="OO162" s="221"/>
      <c r="OP162" s="221"/>
      <c r="OQ162" s="221"/>
      <c r="OR162" s="221"/>
      <c r="OS162" s="221"/>
      <c r="OT162" s="221"/>
      <c r="OU162" s="221"/>
      <c r="OV162" s="221"/>
      <c r="OW162" s="221"/>
      <c r="OX162" s="221"/>
      <c r="OY162" s="221"/>
      <c r="OZ162" s="221"/>
      <c r="PA162" s="221"/>
      <c r="PB162" s="221"/>
      <c r="PC162" s="221"/>
      <c r="PD162" s="221"/>
      <c r="PE162" s="221"/>
      <c r="PF162" s="221"/>
      <c r="PG162" s="221"/>
      <c r="PH162" s="221"/>
      <c r="PI162" s="221"/>
      <c r="PJ162" s="221"/>
      <c r="PK162" s="221"/>
      <c r="PL162" s="221"/>
      <c r="PM162" s="221"/>
      <c r="PN162" s="221"/>
      <c r="PO162" s="221"/>
      <c r="PP162" s="221"/>
      <c r="PQ162" s="221"/>
      <c r="PR162" s="221"/>
      <c r="PS162" s="221"/>
      <c r="PT162" s="221"/>
      <c r="PU162" s="221"/>
      <c r="PV162" s="221"/>
      <c r="PW162" s="221"/>
      <c r="PX162" s="221"/>
      <c r="PY162" s="221"/>
      <c r="PZ162" s="221"/>
      <c r="QA162" s="221"/>
      <c r="QB162" s="221"/>
      <c r="QC162" s="221"/>
      <c r="QD162" s="221"/>
      <c r="QE162" s="221"/>
      <c r="QF162" s="221"/>
      <c r="QG162" s="221"/>
      <c r="QH162" s="221"/>
      <c r="QI162" s="221"/>
      <c r="QJ162" s="221"/>
      <c r="QK162" s="221"/>
      <c r="QL162" s="221"/>
      <c r="QM162" s="221"/>
      <c r="QN162" s="221"/>
      <c r="QO162" s="221"/>
      <c r="QP162" s="221"/>
      <c r="QQ162" s="221"/>
      <c r="QR162" s="221"/>
      <c r="QS162" s="221"/>
      <c r="QT162" s="221"/>
      <c r="QU162" s="221"/>
      <c r="QV162" s="221"/>
      <c r="QW162" s="221"/>
      <c r="QX162" s="221"/>
      <c r="QY162" s="221"/>
      <c r="QZ162" s="221"/>
      <c r="RA162" s="221"/>
      <c r="RB162" s="221"/>
      <c r="RC162" s="221"/>
      <c r="RD162" s="221"/>
      <c r="RE162" s="221"/>
      <c r="RF162" s="221"/>
      <c r="RG162" s="221"/>
      <c r="RH162" s="221"/>
      <c r="RI162" s="221"/>
      <c r="RJ162" s="221"/>
      <c r="RK162" s="221"/>
      <c r="RL162" s="221"/>
      <c r="RM162" s="221"/>
      <c r="RN162" s="221"/>
      <c r="RO162" s="221"/>
      <c r="RP162" s="221"/>
      <c r="RQ162" s="221"/>
      <c r="RR162" s="221"/>
      <c r="RS162" s="221"/>
      <c r="RT162" s="221"/>
      <c r="RU162" s="221"/>
      <c r="RV162" s="221"/>
      <c r="RW162" s="221"/>
      <c r="RX162" s="221"/>
      <c r="RY162" s="221"/>
      <c r="RZ162" s="221"/>
      <c r="SA162" s="221"/>
      <c r="SB162" s="221"/>
      <c r="SC162" s="221"/>
      <c r="SD162" s="221"/>
      <c r="SE162" s="221"/>
      <c r="SF162" s="221"/>
      <c r="SG162" s="221"/>
      <c r="SH162" s="221"/>
      <c r="SI162" s="221"/>
      <c r="SJ162" s="221"/>
      <c r="SK162" s="221"/>
      <c r="SL162" s="221"/>
      <c r="SM162" s="221"/>
      <c r="SN162" s="221"/>
      <c r="SO162" s="221"/>
      <c r="SP162" s="221"/>
      <c r="SQ162" s="221"/>
      <c r="SR162" s="221"/>
      <c r="SS162" s="221"/>
      <c r="ST162" s="221"/>
      <c r="SU162" s="221"/>
      <c r="SV162" s="221"/>
      <c r="SW162" s="221"/>
      <c r="SX162" s="221"/>
      <c r="SY162" s="221"/>
      <c r="SZ162" s="221"/>
      <c r="TA162" s="221"/>
      <c r="TB162" s="221"/>
      <c r="TC162" s="221"/>
      <c r="TD162" s="221"/>
      <c r="TE162" s="221"/>
      <c r="TF162" s="221"/>
      <c r="TG162" s="221"/>
      <c r="TH162" s="221"/>
      <c r="TI162" s="221"/>
      <c r="TJ162" s="221"/>
      <c r="TK162" s="221"/>
      <c r="TL162" s="221"/>
      <c r="TM162" s="221"/>
      <c r="TN162" s="221"/>
      <c r="TO162" s="221"/>
      <c r="TP162" s="221"/>
      <c r="TQ162" s="221"/>
      <c r="TR162" s="221"/>
      <c r="TS162" s="221"/>
      <c r="TT162" s="221"/>
      <c r="TU162" s="221"/>
      <c r="TV162" s="221"/>
      <c r="TW162" s="221"/>
      <c r="TX162" s="221"/>
      <c r="TY162" s="221"/>
      <c r="TZ162" s="221"/>
      <c r="UA162" s="221"/>
      <c r="UB162" s="221"/>
      <c r="UC162" s="221"/>
      <c r="UD162" s="221"/>
      <c r="UE162" s="221"/>
      <c r="UF162" s="221"/>
      <c r="UG162" s="221"/>
      <c r="UH162" s="221"/>
      <c r="UI162" s="221"/>
      <c r="UJ162" s="221"/>
      <c r="UK162" s="221"/>
      <c r="UL162" s="221"/>
      <c r="UM162" s="221"/>
      <c r="UN162" s="221"/>
      <c r="UO162" s="221"/>
      <c r="UP162" s="221"/>
      <c r="UQ162" s="221"/>
      <c r="UR162" s="221"/>
      <c r="US162" s="221"/>
      <c r="UT162" s="221"/>
      <c r="UU162" s="221"/>
      <c r="UV162" s="221"/>
      <c r="UW162" s="221"/>
      <c r="UX162" s="221"/>
      <c r="UY162" s="221"/>
      <c r="UZ162" s="221"/>
      <c r="VA162" s="221"/>
      <c r="VB162" s="221"/>
      <c r="VC162" s="221"/>
      <c r="VD162" s="221"/>
      <c r="VE162" s="221"/>
      <c r="VF162" s="221"/>
      <c r="VG162" s="221"/>
      <c r="VH162" s="221"/>
      <c r="VI162" s="221"/>
      <c r="VJ162" s="221"/>
      <c r="VK162" s="221"/>
      <c r="VL162" s="221"/>
      <c r="VM162" s="221"/>
      <c r="VN162" s="221"/>
      <c r="VO162" s="221"/>
      <c r="VP162" s="221"/>
      <c r="VQ162" s="221"/>
      <c r="VR162" s="221"/>
      <c r="VS162" s="221"/>
      <c r="VT162" s="221"/>
      <c r="VU162" s="221"/>
      <c r="VV162" s="221"/>
      <c r="VW162" s="221"/>
      <c r="VX162" s="221"/>
      <c r="VY162" s="221"/>
      <c r="VZ162" s="221"/>
      <c r="WA162" s="221"/>
      <c r="WB162" s="221"/>
      <c r="WC162" s="221"/>
      <c r="WD162" s="221"/>
      <c r="WE162" s="221"/>
      <c r="WF162" s="221"/>
      <c r="WG162" s="221"/>
      <c r="WH162" s="221"/>
      <c r="WI162" s="221"/>
      <c r="WJ162" s="221"/>
      <c r="WK162" s="221"/>
      <c r="WL162" s="221"/>
      <c r="WM162" s="221"/>
      <c r="WN162" s="221"/>
      <c r="WO162" s="221"/>
      <c r="WP162" s="221"/>
      <c r="WQ162" s="221"/>
      <c r="WR162" s="221"/>
      <c r="WS162" s="221"/>
      <c r="WT162" s="221"/>
      <c r="WU162" s="221"/>
      <c r="WV162" s="221"/>
      <c r="WW162" s="221"/>
      <c r="WX162" s="221"/>
      <c r="WY162" s="221"/>
      <c r="WZ162" s="221"/>
      <c r="XA162" s="221"/>
      <c r="XB162" s="221"/>
      <c r="XC162" s="221"/>
      <c r="XD162" s="221"/>
      <c r="XE162" s="221"/>
      <c r="XF162" s="221"/>
      <c r="XG162" s="221"/>
      <c r="XH162" s="221"/>
      <c r="XI162" s="221"/>
      <c r="XJ162" s="221"/>
      <c r="XK162" s="221"/>
      <c r="XL162" s="221"/>
      <c r="XM162" s="221"/>
      <c r="XN162" s="221"/>
      <c r="XO162" s="221"/>
      <c r="XP162" s="221"/>
      <c r="XQ162" s="221"/>
      <c r="XR162" s="221"/>
      <c r="XS162" s="221"/>
      <c r="XT162" s="221"/>
      <c r="XU162" s="221"/>
      <c r="XV162" s="221"/>
      <c r="XW162" s="221"/>
      <c r="XX162" s="221"/>
      <c r="XY162" s="221"/>
      <c r="XZ162" s="221"/>
      <c r="YA162" s="221"/>
      <c r="YB162" s="221"/>
      <c r="YC162" s="221"/>
      <c r="YD162" s="221"/>
      <c r="YE162" s="221"/>
      <c r="YF162" s="221"/>
      <c r="YG162" s="221"/>
      <c r="YH162" s="221"/>
      <c r="YI162" s="221"/>
      <c r="YJ162" s="221"/>
      <c r="YK162" s="221"/>
      <c r="YL162" s="221"/>
      <c r="YM162" s="221"/>
      <c r="YN162" s="221"/>
      <c r="YO162" s="221"/>
      <c r="YP162" s="221"/>
      <c r="YQ162" s="221"/>
      <c r="YR162" s="221"/>
      <c r="YS162" s="221"/>
      <c r="YT162" s="221"/>
      <c r="YU162" s="221"/>
      <c r="YV162" s="221"/>
      <c r="YW162" s="221"/>
      <c r="YX162" s="221"/>
      <c r="YY162" s="221"/>
      <c r="YZ162" s="221"/>
      <c r="ZA162" s="221"/>
      <c r="ZB162" s="221"/>
      <c r="ZC162" s="221"/>
      <c r="ZD162" s="221"/>
      <c r="ZE162" s="221"/>
      <c r="ZF162" s="221"/>
      <c r="ZG162" s="221"/>
      <c r="ZH162" s="221"/>
      <c r="ZI162" s="221"/>
      <c r="ZJ162" s="221"/>
      <c r="ZK162" s="221"/>
      <c r="ZL162" s="221"/>
      <c r="ZM162" s="221"/>
      <c r="ZN162" s="221"/>
      <c r="ZO162" s="221"/>
      <c r="ZP162" s="221"/>
      <c r="ZQ162" s="221"/>
      <c r="ZR162" s="221"/>
      <c r="ZS162" s="221"/>
      <c r="ZT162" s="221"/>
      <c r="ZU162" s="221"/>
      <c r="ZV162" s="221"/>
      <c r="ZW162" s="221"/>
      <c r="ZX162" s="221"/>
      <c r="ZY162" s="221"/>
      <c r="ZZ162" s="221"/>
      <c r="AAA162" s="221"/>
      <c r="AAB162" s="221"/>
      <c r="AAC162" s="221"/>
      <c r="AAD162" s="221"/>
      <c r="AAE162" s="221"/>
      <c r="AAF162" s="221"/>
      <c r="AAG162" s="221"/>
      <c r="AAH162" s="221"/>
      <c r="AAI162" s="221"/>
      <c r="AAJ162" s="221"/>
      <c r="AAK162" s="221"/>
      <c r="AAL162" s="221"/>
      <c r="AAM162" s="221"/>
      <c r="AAN162" s="221"/>
      <c r="AAO162" s="221"/>
      <c r="AAP162" s="221"/>
      <c r="AAQ162" s="221"/>
      <c r="AAR162" s="221"/>
      <c r="AAS162" s="221"/>
      <c r="AAT162" s="221"/>
      <c r="AAU162" s="221"/>
      <c r="AAV162" s="221"/>
      <c r="AAW162" s="221"/>
      <c r="AAX162" s="221"/>
      <c r="AAY162" s="221"/>
      <c r="AAZ162" s="221"/>
      <c r="ABA162" s="221"/>
      <c r="ABB162" s="221"/>
      <c r="ABC162" s="221"/>
      <c r="ABD162" s="221"/>
      <c r="ABE162" s="221"/>
      <c r="ABF162" s="221"/>
      <c r="ABG162" s="221"/>
      <c r="ABH162" s="221"/>
      <c r="ABI162" s="221"/>
      <c r="ABJ162" s="221"/>
      <c r="ABK162" s="221"/>
      <c r="ABL162" s="221"/>
      <c r="ABM162" s="221"/>
      <c r="ABN162" s="221"/>
      <c r="ABO162" s="221"/>
      <c r="ABP162" s="221"/>
      <c r="ABQ162" s="221"/>
      <c r="ABR162" s="221"/>
      <c r="ABS162" s="221"/>
      <c r="ABT162" s="221"/>
      <c r="ABU162" s="221"/>
      <c r="ABV162" s="221"/>
      <c r="ABW162" s="221"/>
      <c r="ABX162" s="221"/>
      <c r="ABY162" s="221"/>
      <c r="ABZ162" s="221"/>
      <c r="ACA162" s="221"/>
      <c r="ACB162" s="221"/>
      <c r="ACC162" s="221"/>
      <c r="ACD162" s="221"/>
      <c r="ACE162" s="221"/>
      <c r="ACF162" s="221"/>
      <c r="ACG162" s="221"/>
      <c r="ACH162" s="221"/>
      <c r="ACI162" s="221"/>
      <c r="ACJ162" s="221"/>
      <c r="ACK162" s="221"/>
      <c r="ACL162" s="221"/>
      <c r="ACM162" s="221"/>
      <c r="ACN162" s="221"/>
      <c r="ACO162" s="221"/>
      <c r="ACP162" s="221"/>
      <c r="ACQ162" s="221"/>
      <c r="ACR162" s="221"/>
      <c r="ACS162" s="221"/>
      <c r="ACT162" s="221"/>
      <c r="ACU162" s="221"/>
      <c r="ACV162" s="221"/>
      <c r="ACW162" s="221"/>
      <c r="ACX162" s="221"/>
      <c r="ACY162" s="221"/>
      <c r="ACZ162" s="221"/>
      <c r="ADA162" s="221"/>
      <c r="ADB162" s="221"/>
      <c r="ADC162" s="221"/>
      <c r="ADD162" s="221"/>
      <c r="ADE162" s="221"/>
      <c r="ADF162" s="221"/>
      <c r="ADG162" s="221"/>
      <c r="ADH162" s="221"/>
      <c r="ADI162" s="221"/>
      <c r="ADJ162" s="221"/>
      <c r="ADK162" s="221"/>
      <c r="ADL162" s="221"/>
      <c r="ADM162" s="221"/>
      <c r="ADN162" s="221"/>
      <c r="ADO162" s="221"/>
      <c r="ADP162" s="221"/>
      <c r="ADQ162" s="221"/>
      <c r="ADR162" s="221"/>
      <c r="ADS162" s="221"/>
      <c r="ADT162" s="221"/>
      <c r="ADU162" s="221"/>
      <c r="ADV162" s="221"/>
      <c r="ADW162" s="221"/>
      <c r="ADX162" s="221"/>
      <c r="ADY162" s="221"/>
      <c r="ADZ162" s="221"/>
      <c r="AEA162" s="221"/>
      <c r="AEB162" s="221"/>
      <c r="AEC162" s="221"/>
      <c r="AED162" s="221"/>
      <c r="AEE162" s="221"/>
      <c r="AEF162" s="221"/>
      <c r="AEG162" s="221"/>
      <c r="AEH162" s="221"/>
      <c r="AEI162" s="221"/>
      <c r="AEJ162" s="221"/>
      <c r="AEK162" s="221"/>
      <c r="AEL162" s="221"/>
      <c r="AEM162" s="221"/>
      <c r="AEN162" s="221"/>
      <c r="AEO162" s="221"/>
      <c r="AEP162" s="221"/>
      <c r="AEQ162" s="221"/>
      <c r="AER162" s="221"/>
      <c r="AES162" s="221"/>
      <c r="AET162" s="221"/>
      <c r="AEU162" s="221"/>
      <c r="AEV162" s="221"/>
      <c r="AEW162" s="221"/>
      <c r="AEX162" s="221"/>
      <c r="AEY162" s="221"/>
      <c r="AEZ162" s="221"/>
      <c r="AFA162" s="221"/>
      <c r="AFB162" s="221"/>
      <c r="AFC162" s="221"/>
      <c r="AFD162" s="221"/>
      <c r="AFE162" s="221"/>
      <c r="AFF162" s="221"/>
      <c r="AFG162" s="221"/>
      <c r="AFH162" s="221"/>
      <c r="AFI162" s="221"/>
      <c r="AFJ162" s="221"/>
      <c r="AFK162" s="221"/>
      <c r="AFL162" s="221"/>
      <c r="AFM162" s="221"/>
      <c r="AFN162" s="221"/>
      <c r="AFO162" s="221"/>
      <c r="AFP162" s="221"/>
      <c r="AFQ162" s="221"/>
      <c r="AFR162" s="221"/>
      <c r="AFS162" s="221"/>
      <c r="AFT162" s="221"/>
      <c r="AFU162" s="221"/>
      <c r="AFV162" s="221"/>
      <c r="AFW162" s="221"/>
      <c r="AFX162" s="221"/>
      <c r="AFY162" s="221"/>
      <c r="AFZ162" s="221"/>
      <c r="AGA162" s="221"/>
      <c r="AGB162" s="221"/>
      <c r="AGC162" s="221"/>
      <c r="AGD162" s="221"/>
      <c r="AGE162" s="221"/>
      <c r="AGF162" s="221"/>
      <c r="AGG162" s="221"/>
      <c r="AGH162" s="221"/>
      <c r="AGI162" s="221"/>
      <c r="AGJ162" s="221"/>
      <c r="AGK162" s="221"/>
      <c r="AGL162" s="221"/>
      <c r="AGM162" s="221"/>
      <c r="AGN162" s="221"/>
      <c r="AGO162" s="221"/>
      <c r="AGP162" s="221"/>
      <c r="AGQ162" s="221"/>
      <c r="AGR162" s="221"/>
      <c r="AGS162" s="221"/>
      <c r="AGT162" s="221"/>
      <c r="AGU162" s="221"/>
      <c r="AGV162" s="221"/>
      <c r="AGW162" s="221"/>
      <c r="AGX162" s="221"/>
      <c r="AGY162" s="221"/>
      <c r="AGZ162" s="221"/>
      <c r="AHA162" s="221"/>
      <c r="AHB162" s="221"/>
      <c r="AHC162" s="221"/>
      <c r="AHD162" s="221"/>
      <c r="AHE162" s="221"/>
      <c r="AHF162" s="221"/>
      <c r="AHG162" s="221"/>
      <c r="AHH162" s="221"/>
      <c r="AHI162" s="221"/>
      <c r="AHJ162" s="221"/>
      <c r="AHK162" s="221"/>
      <c r="AHL162" s="221"/>
      <c r="AHM162" s="221"/>
      <c r="AHN162" s="221"/>
      <c r="AHO162" s="221"/>
      <c r="AHP162" s="221"/>
      <c r="AHQ162" s="221"/>
      <c r="AHR162" s="221"/>
      <c r="AHS162" s="221"/>
      <c r="AHT162" s="221"/>
      <c r="AHU162" s="221"/>
      <c r="AHV162" s="221"/>
      <c r="AHW162" s="221"/>
      <c r="AHX162" s="221"/>
      <c r="AHY162" s="221"/>
      <c r="AHZ162" s="221"/>
      <c r="AIA162" s="221"/>
      <c r="AIB162" s="221"/>
      <c r="AIC162" s="221"/>
      <c r="AID162" s="221"/>
      <c r="AIE162" s="221"/>
      <c r="AIF162" s="221"/>
      <c r="AIG162" s="221"/>
      <c r="AIH162" s="221"/>
      <c r="AII162" s="221"/>
      <c r="AIJ162" s="221"/>
      <c r="AIK162" s="221"/>
      <c r="AIL162" s="221"/>
      <c r="AIM162" s="221"/>
      <c r="AIN162" s="221"/>
      <c r="AIO162" s="221"/>
      <c r="AIP162" s="221"/>
      <c r="AIQ162" s="221"/>
      <c r="AIR162" s="221"/>
      <c r="AIS162" s="221"/>
      <c r="AIT162" s="221"/>
      <c r="AIU162" s="221"/>
      <c r="AIV162" s="221"/>
      <c r="AIW162" s="221"/>
      <c r="AIX162" s="221"/>
      <c r="AIY162" s="221"/>
      <c r="AIZ162" s="221"/>
      <c r="AJA162" s="221"/>
      <c r="AJB162" s="221"/>
      <c r="AJC162" s="221"/>
      <c r="AJD162" s="221"/>
      <c r="AJE162" s="221"/>
      <c r="AJF162" s="221"/>
      <c r="AJG162" s="221"/>
      <c r="AJH162" s="221"/>
      <c r="AJI162" s="221"/>
      <c r="AJJ162" s="221"/>
      <c r="AJK162" s="221"/>
      <c r="AJL162" s="221"/>
      <c r="AJM162" s="221"/>
      <c r="AJN162" s="221"/>
      <c r="AJO162" s="221"/>
      <c r="AJP162" s="221"/>
      <c r="AJQ162" s="221"/>
      <c r="AJR162" s="221"/>
      <c r="AJS162" s="221"/>
      <c r="AJT162" s="221"/>
      <c r="AJU162" s="221"/>
      <c r="AJV162" s="221"/>
      <c r="AJW162" s="221"/>
      <c r="AJX162" s="221"/>
      <c r="AJY162" s="221"/>
      <c r="AJZ162" s="221"/>
      <c r="AKA162" s="221"/>
      <c r="AKB162" s="221"/>
      <c r="AKC162" s="221"/>
      <c r="AKD162" s="221"/>
      <c r="AKE162" s="221"/>
      <c r="AKF162" s="221"/>
      <c r="AKG162" s="221"/>
      <c r="AKH162" s="221"/>
      <c r="AKI162" s="221"/>
      <c r="AKJ162" s="221"/>
      <c r="AKK162" s="221"/>
      <c r="AKL162" s="221"/>
      <c r="AKM162" s="221"/>
      <c r="AKN162" s="221"/>
      <c r="AKO162" s="221"/>
      <c r="AKP162" s="221"/>
      <c r="AKQ162" s="221"/>
      <c r="AKR162" s="221"/>
      <c r="AKS162" s="221"/>
      <c r="AKT162" s="221"/>
      <c r="AKU162" s="221"/>
      <c r="AKV162" s="221"/>
      <c r="AKW162" s="221"/>
      <c r="AKX162" s="221"/>
      <c r="AKY162" s="221"/>
      <c r="AKZ162" s="221"/>
      <c r="ALA162" s="221"/>
      <c r="ALB162" s="221"/>
      <c r="ALC162" s="221"/>
      <c r="ALD162" s="221"/>
      <c r="ALE162" s="221"/>
      <c r="ALF162" s="221"/>
      <c r="ALG162" s="221"/>
      <c r="ALH162" s="221"/>
      <c r="ALI162" s="221"/>
      <c r="ALJ162" s="221"/>
      <c r="ALK162" s="221"/>
      <c r="ALL162" s="221"/>
      <c r="ALM162" s="221"/>
      <c r="ALN162" s="221"/>
      <c r="ALO162" s="221"/>
      <c r="ALP162" s="221"/>
      <c r="ALQ162" s="221"/>
      <c r="ALR162" s="221"/>
      <c r="ALS162" s="221"/>
      <c r="ALT162" s="221"/>
      <c r="ALU162" s="221"/>
      <c r="ALV162" s="221"/>
      <c r="ALW162" s="221"/>
      <c r="ALX162" s="221"/>
      <c r="ALY162" s="221"/>
      <c r="ALZ162" s="221"/>
      <c r="AMA162" s="221"/>
      <c r="AMB162" s="221"/>
      <c r="AMC162" s="221"/>
      <c r="AMD162" s="221"/>
      <c r="AME162" s="221"/>
      <c r="AMF162" s="221"/>
      <c r="AMG162" s="221"/>
      <c r="AMH162" s="221"/>
      <c r="AMI162" s="221"/>
      <c r="AMJ162" s="221"/>
      <c r="AMK162" s="221"/>
    </row>
    <row r="163" spans="1:1025" s="228" customFormat="1" x14ac:dyDescent="0.25">
      <c r="A163" s="221" t="s">
        <v>348</v>
      </c>
      <c r="B163" s="221" t="s">
        <v>349</v>
      </c>
      <c r="C163" s="227" t="str">
        <f>'common foods'!$D$166</f>
        <v>09104</v>
      </c>
      <c r="D163" s="224">
        <v>1489.29</v>
      </c>
      <c r="E163" s="224">
        <v>9.6999999999999993</v>
      </c>
      <c r="F163" s="224">
        <v>4.5350000000000001</v>
      </c>
      <c r="G163" s="224">
        <v>87.7</v>
      </c>
      <c r="H163" s="224">
        <v>52.1</v>
      </c>
      <c r="I163" s="224">
        <v>5.7</v>
      </c>
      <c r="J163" s="224">
        <v>11.79</v>
      </c>
      <c r="K163" s="224">
        <v>109</v>
      </c>
      <c r="L163" s="221"/>
      <c r="M163" s="221"/>
    </row>
    <row r="164" spans="1:1025" s="228" customFormat="1" x14ac:dyDescent="0.25">
      <c r="A164" s="228" t="s">
        <v>180</v>
      </c>
      <c r="B164" s="228" t="s">
        <v>193</v>
      </c>
      <c r="C164" s="229" t="str">
        <f>'common foods'!$D$110</f>
        <v>05096</v>
      </c>
      <c r="D164" s="231">
        <v>795</v>
      </c>
      <c r="E164" s="231">
        <v>10.9</v>
      </c>
      <c r="F164" s="231">
        <v>5.3</v>
      </c>
      <c r="G164" s="231">
        <v>0.7</v>
      </c>
      <c r="H164" s="231">
        <v>0.7</v>
      </c>
      <c r="I164" s="231">
        <v>0</v>
      </c>
      <c r="J164" s="231">
        <v>22.3</v>
      </c>
      <c r="K164" s="231">
        <v>630</v>
      </c>
      <c r="L164" s="228" t="s">
        <v>435</v>
      </c>
    </row>
    <row r="165" spans="1:1025" s="236" customFormat="1" ht="15.75" customHeight="1" x14ac:dyDescent="0.25">
      <c r="A165" s="221" t="s">
        <v>43</v>
      </c>
      <c r="B165" s="221" t="s">
        <v>70</v>
      </c>
      <c r="C165" s="241" t="str">
        <f>'common foods'!$D$29</f>
        <v>02028</v>
      </c>
      <c r="D165" s="227">
        <v>175.24</v>
      </c>
      <c r="E165" s="227">
        <v>0.4</v>
      </c>
      <c r="F165" s="227">
        <v>0.14899999999999999</v>
      </c>
      <c r="G165" s="227">
        <v>4</v>
      </c>
      <c r="H165" s="227">
        <v>1</v>
      </c>
      <c r="I165" s="227">
        <v>5.8</v>
      </c>
      <c r="J165" s="227">
        <v>5.44</v>
      </c>
      <c r="K165" s="227">
        <v>2</v>
      </c>
      <c r="L165" s="221" t="s">
        <v>434</v>
      </c>
      <c r="M165" s="221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spans="1:1025" s="221" customFormat="1" x14ac:dyDescent="0.25">
      <c r="A166" s="221" t="s">
        <v>334</v>
      </c>
      <c r="B166" s="221" t="s">
        <v>335</v>
      </c>
      <c r="C166" s="227" t="str">
        <f>'common foods'!D158</f>
        <v>08098</v>
      </c>
      <c r="D166" s="239">
        <v>2530</v>
      </c>
      <c r="E166" s="239">
        <v>50</v>
      </c>
      <c r="F166" s="224">
        <v>8.5</v>
      </c>
      <c r="G166" s="224">
        <v>7.2</v>
      </c>
      <c r="H166" s="224">
        <v>4.7</v>
      </c>
      <c r="I166" s="224">
        <v>6</v>
      </c>
      <c r="J166" s="224">
        <v>30</v>
      </c>
      <c r="K166" s="224">
        <v>310</v>
      </c>
      <c r="L166" s="221" t="s">
        <v>436</v>
      </c>
      <c r="M166" s="221" t="s">
        <v>444</v>
      </c>
    </row>
    <row r="167" spans="1:1025" s="225" customFormat="1" x14ac:dyDescent="0.25">
      <c r="A167" s="221" t="s">
        <v>180</v>
      </c>
      <c r="B167" s="221" t="s">
        <v>211</v>
      </c>
      <c r="C167" s="227" t="str">
        <f>'common foods'!$D$111</f>
        <v>05097</v>
      </c>
      <c r="D167" s="232">
        <v>1150</v>
      </c>
      <c r="E167" s="232">
        <v>18.5</v>
      </c>
      <c r="F167" s="232">
        <v>7.8</v>
      </c>
      <c r="G167" s="232">
        <v>0</v>
      </c>
      <c r="H167" s="232">
        <v>0</v>
      </c>
      <c r="I167" s="232">
        <v>0</v>
      </c>
      <c r="J167" s="232">
        <v>27.3</v>
      </c>
      <c r="K167" s="232">
        <v>87</v>
      </c>
      <c r="L167" s="221" t="s">
        <v>433</v>
      </c>
      <c r="M167" s="221" t="s">
        <v>447</v>
      </c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  <c r="AA167" s="221"/>
      <c r="AB167" s="221"/>
      <c r="AC167" s="221"/>
      <c r="AD167" s="221"/>
      <c r="AE167" s="221"/>
      <c r="AF167" s="221"/>
      <c r="AG167" s="221"/>
      <c r="AH167" s="221"/>
      <c r="AI167" s="221"/>
      <c r="AJ167" s="221"/>
      <c r="AK167" s="221"/>
      <c r="AL167" s="221"/>
      <c r="AM167" s="221"/>
      <c r="AN167" s="221"/>
      <c r="AO167" s="221"/>
      <c r="AP167" s="221"/>
      <c r="AQ167" s="221"/>
      <c r="AR167" s="221"/>
      <c r="AS167" s="221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1"/>
      <c r="BD167" s="221"/>
      <c r="BE167" s="221"/>
      <c r="BF167" s="221"/>
      <c r="BG167" s="221"/>
      <c r="BH167" s="221"/>
      <c r="BI167" s="221"/>
      <c r="BJ167" s="221"/>
      <c r="BK167" s="221"/>
      <c r="BL167" s="221"/>
      <c r="BM167" s="221"/>
      <c r="BN167" s="221"/>
      <c r="BO167" s="221"/>
      <c r="BP167" s="221"/>
      <c r="BQ167" s="221"/>
      <c r="BR167" s="221"/>
      <c r="BS167" s="221"/>
      <c r="BT167" s="221"/>
      <c r="BU167" s="221"/>
      <c r="BV167" s="221"/>
      <c r="BW167" s="221"/>
      <c r="BX167" s="221"/>
      <c r="BY167" s="221"/>
      <c r="BZ167" s="221"/>
      <c r="CA167" s="221"/>
      <c r="CB167" s="221"/>
      <c r="CC167" s="221"/>
      <c r="CD167" s="221"/>
      <c r="CE167" s="221"/>
      <c r="CF167" s="221"/>
      <c r="CG167" s="221"/>
      <c r="CH167" s="221"/>
      <c r="CI167" s="221"/>
      <c r="CJ167" s="221"/>
      <c r="CK167" s="221"/>
      <c r="CL167" s="221"/>
      <c r="CM167" s="221"/>
      <c r="CN167" s="221"/>
      <c r="CO167" s="221"/>
      <c r="CP167" s="221"/>
      <c r="CQ167" s="221"/>
      <c r="CR167" s="221"/>
      <c r="CS167" s="221"/>
      <c r="CT167" s="221"/>
      <c r="CU167" s="221"/>
      <c r="CV167" s="221"/>
      <c r="CW167" s="221"/>
      <c r="CX167" s="221"/>
      <c r="CY167" s="221"/>
      <c r="CZ167" s="221"/>
      <c r="DA167" s="221"/>
      <c r="DB167" s="221"/>
      <c r="DC167" s="221"/>
      <c r="DD167" s="221"/>
      <c r="DE167" s="221"/>
      <c r="DF167" s="221"/>
      <c r="DG167" s="221"/>
      <c r="DH167" s="221"/>
      <c r="DI167" s="221"/>
      <c r="DJ167" s="221"/>
      <c r="DK167" s="221"/>
      <c r="DL167" s="221"/>
      <c r="DM167" s="221"/>
      <c r="DN167" s="221"/>
      <c r="DO167" s="221"/>
      <c r="DP167" s="221"/>
      <c r="DQ167" s="221"/>
      <c r="DR167" s="221"/>
      <c r="DS167" s="221"/>
      <c r="DT167" s="221"/>
      <c r="DU167" s="221"/>
      <c r="DV167" s="221"/>
      <c r="DW167" s="221"/>
      <c r="DX167" s="221"/>
      <c r="DY167" s="221"/>
      <c r="DZ167" s="221"/>
      <c r="EA167" s="221"/>
      <c r="EB167" s="221"/>
      <c r="EC167" s="221"/>
      <c r="ED167" s="221"/>
      <c r="EE167" s="221"/>
      <c r="EF167" s="221"/>
      <c r="EG167" s="221"/>
      <c r="EH167" s="221"/>
      <c r="EI167" s="221"/>
      <c r="EJ167" s="221"/>
      <c r="EK167" s="221"/>
      <c r="EL167" s="221"/>
      <c r="EM167" s="221"/>
      <c r="EN167" s="221"/>
      <c r="EO167" s="221"/>
      <c r="EP167" s="221"/>
      <c r="EQ167" s="221"/>
      <c r="ER167" s="221"/>
      <c r="ES167" s="221"/>
      <c r="ET167" s="221"/>
      <c r="EU167" s="221"/>
      <c r="EV167" s="221"/>
      <c r="EW167" s="221"/>
      <c r="EX167" s="221"/>
      <c r="EY167" s="221"/>
      <c r="EZ167" s="221"/>
      <c r="FA167" s="221"/>
      <c r="FB167" s="221"/>
      <c r="FC167" s="221"/>
      <c r="FD167" s="221"/>
      <c r="FE167" s="221"/>
      <c r="FF167" s="221"/>
      <c r="FG167" s="221"/>
      <c r="FH167" s="221"/>
      <c r="FI167" s="221"/>
      <c r="FJ167" s="221"/>
      <c r="FK167" s="221"/>
      <c r="FL167" s="221"/>
      <c r="FM167" s="221"/>
      <c r="FN167" s="221"/>
      <c r="FO167" s="221"/>
      <c r="FP167" s="221"/>
      <c r="FQ167" s="221"/>
      <c r="FR167" s="221"/>
      <c r="FS167" s="221"/>
      <c r="FT167" s="221"/>
      <c r="FU167" s="221"/>
      <c r="FV167" s="221"/>
      <c r="FW167" s="221"/>
      <c r="FX167" s="221"/>
      <c r="FY167" s="221"/>
      <c r="FZ167" s="221"/>
      <c r="GA167" s="221"/>
      <c r="GB167" s="221"/>
      <c r="GC167" s="221"/>
      <c r="GD167" s="221"/>
      <c r="GE167" s="221"/>
      <c r="GF167" s="221"/>
      <c r="GG167" s="221"/>
      <c r="GH167" s="221"/>
      <c r="GI167" s="221"/>
      <c r="GJ167" s="221"/>
      <c r="GK167" s="221"/>
      <c r="GL167" s="221"/>
      <c r="GM167" s="221"/>
      <c r="GN167" s="221"/>
      <c r="GO167" s="221"/>
      <c r="GP167" s="221"/>
      <c r="GQ167" s="221"/>
      <c r="GR167" s="221"/>
      <c r="GS167" s="221"/>
      <c r="GT167" s="221"/>
      <c r="GU167" s="221"/>
      <c r="GV167" s="221"/>
      <c r="GW167" s="221"/>
      <c r="GX167" s="221"/>
      <c r="GY167" s="221"/>
      <c r="GZ167" s="221"/>
      <c r="HA167" s="221"/>
      <c r="HB167" s="221"/>
      <c r="HC167" s="221"/>
      <c r="HD167" s="221"/>
      <c r="HE167" s="221"/>
      <c r="HF167" s="221"/>
      <c r="HG167" s="221"/>
      <c r="HH167" s="221"/>
      <c r="HI167" s="221"/>
      <c r="HJ167" s="221"/>
      <c r="HK167" s="221"/>
      <c r="HL167" s="221"/>
      <c r="HM167" s="221"/>
      <c r="HN167" s="221"/>
      <c r="HO167" s="221"/>
      <c r="HP167" s="221"/>
      <c r="HQ167" s="221"/>
      <c r="HR167" s="221"/>
      <c r="HS167" s="221"/>
      <c r="HT167" s="221"/>
      <c r="HU167" s="221"/>
      <c r="HV167" s="221"/>
      <c r="HW167" s="221"/>
      <c r="HX167" s="221"/>
      <c r="HY167" s="221"/>
      <c r="HZ167" s="221"/>
      <c r="IA167" s="221"/>
      <c r="IB167" s="221"/>
      <c r="IC167" s="221"/>
      <c r="ID167" s="221"/>
      <c r="IE167" s="221"/>
      <c r="IF167" s="221"/>
      <c r="IG167" s="221"/>
      <c r="IH167" s="221"/>
      <c r="II167" s="221"/>
      <c r="IJ167" s="221"/>
      <c r="IK167" s="221"/>
      <c r="IL167" s="221"/>
      <c r="IM167" s="221"/>
      <c r="IN167" s="221"/>
      <c r="IO167" s="221"/>
      <c r="IP167" s="221"/>
      <c r="IQ167" s="221"/>
      <c r="IR167" s="221"/>
      <c r="IS167" s="221"/>
      <c r="IT167" s="221"/>
      <c r="IU167" s="221"/>
      <c r="IV167" s="221"/>
      <c r="IW167" s="221"/>
      <c r="IX167" s="221"/>
      <c r="IY167" s="221"/>
      <c r="IZ167" s="221"/>
      <c r="JA167" s="221"/>
      <c r="JB167" s="221"/>
      <c r="JC167" s="221"/>
      <c r="JD167" s="221"/>
      <c r="JE167" s="221"/>
      <c r="JF167" s="221"/>
      <c r="JG167" s="221"/>
      <c r="JH167" s="221"/>
      <c r="JI167" s="221"/>
      <c r="JJ167" s="221"/>
      <c r="JK167" s="221"/>
      <c r="JL167" s="221"/>
      <c r="JM167" s="221"/>
      <c r="JN167" s="221"/>
      <c r="JO167" s="221"/>
      <c r="JP167" s="221"/>
      <c r="JQ167" s="221"/>
      <c r="JR167" s="221"/>
      <c r="JS167" s="221"/>
      <c r="JT167" s="221"/>
      <c r="JU167" s="221"/>
      <c r="JV167" s="221"/>
      <c r="JW167" s="221"/>
      <c r="JX167" s="221"/>
      <c r="JY167" s="221"/>
      <c r="JZ167" s="221"/>
      <c r="KA167" s="221"/>
      <c r="KB167" s="221"/>
      <c r="KC167" s="221"/>
      <c r="KD167" s="221"/>
      <c r="KE167" s="221"/>
      <c r="KF167" s="221"/>
      <c r="KG167" s="221"/>
      <c r="KH167" s="221"/>
      <c r="KI167" s="221"/>
      <c r="KJ167" s="221"/>
      <c r="KK167" s="221"/>
      <c r="KL167" s="221"/>
      <c r="KM167" s="221"/>
      <c r="KN167" s="221"/>
      <c r="KO167" s="221"/>
      <c r="KP167" s="221"/>
      <c r="KQ167" s="221"/>
      <c r="KR167" s="221"/>
      <c r="KS167" s="221"/>
      <c r="KT167" s="221"/>
      <c r="KU167" s="221"/>
      <c r="KV167" s="221"/>
      <c r="KW167" s="221"/>
      <c r="KX167" s="221"/>
      <c r="KY167" s="221"/>
      <c r="KZ167" s="221"/>
      <c r="LA167" s="221"/>
      <c r="LB167" s="221"/>
      <c r="LC167" s="221"/>
      <c r="LD167" s="221"/>
      <c r="LE167" s="221"/>
      <c r="LF167" s="221"/>
      <c r="LG167" s="221"/>
      <c r="LH167" s="221"/>
      <c r="LI167" s="221"/>
      <c r="LJ167" s="221"/>
      <c r="LK167" s="221"/>
      <c r="LL167" s="221"/>
      <c r="LM167" s="221"/>
      <c r="LN167" s="221"/>
      <c r="LO167" s="221"/>
      <c r="LP167" s="221"/>
      <c r="LQ167" s="221"/>
      <c r="LR167" s="221"/>
      <c r="LS167" s="221"/>
      <c r="LT167" s="221"/>
      <c r="LU167" s="221"/>
      <c r="LV167" s="221"/>
      <c r="LW167" s="221"/>
      <c r="LX167" s="221"/>
      <c r="LY167" s="221"/>
      <c r="LZ167" s="221"/>
      <c r="MA167" s="221"/>
      <c r="MB167" s="221"/>
      <c r="MC167" s="221"/>
      <c r="MD167" s="221"/>
      <c r="ME167" s="221"/>
      <c r="MF167" s="221"/>
      <c r="MG167" s="221"/>
      <c r="MH167" s="221"/>
      <c r="MI167" s="221"/>
      <c r="MJ167" s="221"/>
      <c r="MK167" s="221"/>
      <c r="ML167" s="221"/>
      <c r="MM167" s="221"/>
      <c r="MN167" s="221"/>
      <c r="MO167" s="221"/>
      <c r="MP167" s="221"/>
      <c r="MQ167" s="221"/>
      <c r="MR167" s="221"/>
      <c r="MS167" s="221"/>
      <c r="MT167" s="221"/>
      <c r="MU167" s="221"/>
      <c r="MV167" s="221"/>
      <c r="MW167" s="221"/>
      <c r="MX167" s="221"/>
      <c r="MY167" s="221"/>
      <c r="MZ167" s="221"/>
      <c r="NA167" s="221"/>
      <c r="NB167" s="221"/>
      <c r="NC167" s="221"/>
      <c r="ND167" s="221"/>
      <c r="NE167" s="221"/>
      <c r="NF167" s="221"/>
      <c r="NG167" s="221"/>
      <c r="NH167" s="221"/>
      <c r="NI167" s="221"/>
      <c r="NJ167" s="221"/>
      <c r="NK167" s="221"/>
      <c r="NL167" s="221"/>
      <c r="NM167" s="221"/>
      <c r="NN167" s="221"/>
      <c r="NO167" s="221"/>
      <c r="NP167" s="221"/>
      <c r="NQ167" s="221"/>
      <c r="NR167" s="221"/>
      <c r="NS167" s="221"/>
      <c r="NT167" s="221"/>
      <c r="NU167" s="221"/>
      <c r="NV167" s="221"/>
      <c r="NW167" s="221"/>
      <c r="NX167" s="221"/>
      <c r="NY167" s="221"/>
      <c r="NZ167" s="221"/>
      <c r="OA167" s="221"/>
      <c r="OB167" s="221"/>
      <c r="OC167" s="221"/>
      <c r="OD167" s="221"/>
      <c r="OE167" s="221"/>
      <c r="OF167" s="221"/>
      <c r="OG167" s="221"/>
      <c r="OH167" s="221"/>
      <c r="OI167" s="221"/>
      <c r="OJ167" s="221"/>
      <c r="OK167" s="221"/>
      <c r="OL167" s="221"/>
      <c r="OM167" s="221"/>
      <c r="ON167" s="221"/>
      <c r="OO167" s="221"/>
      <c r="OP167" s="221"/>
      <c r="OQ167" s="221"/>
      <c r="OR167" s="221"/>
      <c r="OS167" s="221"/>
      <c r="OT167" s="221"/>
      <c r="OU167" s="221"/>
      <c r="OV167" s="221"/>
      <c r="OW167" s="221"/>
      <c r="OX167" s="221"/>
      <c r="OY167" s="221"/>
      <c r="OZ167" s="221"/>
      <c r="PA167" s="221"/>
      <c r="PB167" s="221"/>
      <c r="PC167" s="221"/>
      <c r="PD167" s="221"/>
      <c r="PE167" s="221"/>
      <c r="PF167" s="221"/>
      <c r="PG167" s="221"/>
      <c r="PH167" s="221"/>
      <c r="PI167" s="221"/>
      <c r="PJ167" s="221"/>
      <c r="PK167" s="221"/>
      <c r="PL167" s="221"/>
      <c r="PM167" s="221"/>
      <c r="PN167" s="221"/>
      <c r="PO167" s="221"/>
      <c r="PP167" s="221"/>
      <c r="PQ167" s="221"/>
      <c r="PR167" s="221"/>
      <c r="PS167" s="221"/>
      <c r="PT167" s="221"/>
      <c r="PU167" s="221"/>
      <c r="PV167" s="221"/>
      <c r="PW167" s="221"/>
      <c r="PX167" s="221"/>
      <c r="PY167" s="221"/>
      <c r="PZ167" s="221"/>
      <c r="QA167" s="221"/>
      <c r="QB167" s="221"/>
      <c r="QC167" s="221"/>
      <c r="QD167" s="221"/>
      <c r="QE167" s="221"/>
      <c r="QF167" s="221"/>
      <c r="QG167" s="221"/>
      <c r="QH167" s="221"/>
      <c r="QI167" s="221"/>
      <c r="QJ167" s="221"/>
      <c r="QK167" s="221"/>
      <c r="QL167" s="221"/>
      <c r="QM167" s="221"/>
      <c r="QN167" s="221"/>
      <c r="QO167" s="221"/>
      <c r="QP167" s="221"/>
      <c r="QQ167" s="221"/>
      <c r="QR167" s="221"/>
      <c r="QS167" s="221"/>
      <c r="QT167" s="221"/>
      <c r="QU167" s="221"/>
      <c r="QV167" s="221"/>
      <c r="QW167" s="221"/>
      <c r="QX167" s="221"/>
      <c r="QY167" s="221"/>
      <c r="QZ167" s="221"/>
      <c r="RA167" s="221"/>
      <c r="RB167" s="221"/>
      <c r="RC167" s="221"/>
      <c r="RD167" s="221"/>
      <c r="RE167" s="221"/>
      <c r="RF167" s="221"/>
      <c r="RG167" s="221"/>
      <c r="RH167" s="221"/>
      <c r="RI167" s="221"/>
      <c r="RJ167" s="221"/>
      <c r="RK167" s="221"/>
      <c r="RL167" s="221"/>
      <c r="RM167" s="221"/>
      <c r="RN167" s="221"/>
      <c r="RO167" s="221"/>
      <c r="RP167" s="221"/>
      <c r="RQ167" s="221"/>
      <c r="RR167" s="221"/>
      <c r="RS167" s="221"/>
      <c r="RT167" s="221"/>
      <c r="RU167" s="221"/>
      <c r="RV167" s="221"/>
      <c r="RW167" s="221"/>
      <c r="RX167" s="221"/>
      <c r="RY167" s="221"/>
      <c r="RZ167" s="221"/>
      <c r="SA167" s="221"/>
      <c r="SB167" s="221"/>
      <c r="SC167" s="221"/>
      <c r="SD167" s="221"/>
      <c r="SE167" s="221"/>
      <c r="SF167" s="221"/>
      <c r="SG167" s="221"/>
      <c r="SH167" s="221"/>
      <c r="SI167" s="221"/>
      <c r="SJ167" s="221"/>
      <c r="SK167" s="221"/>
      <c r="SL167" s="221"/>
      <c r="SM167" s="221"/>
      <c r="SN167" s="221"/>
      <c r="SO167" s="221"/>
      <c r="SP167" s="221"/>
      <c r="SQ167" s="221"/>
      <c r="SR167" s="221"/>
      <c r="SS167" s="221"/>
      <c r="ST167" s="221"/>
      <c r="SU167" s="221"/>
      <c r="SV167" s="221"/>
      <c r="SW167" s="221"/>
      <c r="SX167" s="221"/>
      <c r="SY167" s="221"/>
      <c r="SZ167" s="221"/>
      <c r="TA167" s="221"/>
      <c r="TB167" s="221"/>
      <c r="TC167" s="221"/>
      <c r="TD167" s="221"/>
      <c r="TE167" s="221"/>
      <c r="TF167" s="221"/>
      <c r="TG167" s="221"/>
      <c r="TH167" s="221"/>
      <c r="TI167" s="221"/>
      <c r="TJ167" s="221"/>
      <c r="TK167" s="221"/>
      <c r="TL167" s="221"/>
      <c r="TM167" s="221"/>
      <c r="TN167" s="221"/>
      <c r="TO167" s="221"/>
      <c r="TP167" s="221"/>
      <c r="TQ167" s="221"/>
      <c r="TR167" s="221"/>
      <c r="TS167" s="221"/>
      <c r="TT167" s="221"/>
      <c r="TU167" s="221"/>
      <c r="TV167" s="221"/>
      <c r="TW167" s="221"/>
      <c r="TX167" s="221"/>
      <c r="TY167" s="221"/>
      <c r="TZ167" s="221"/>
      <c r="UA167" s="221"/>
      <c r="UB167" s="221"/>
      <c r="UC167" s="221"/>
      <c r="UD167" s="221"/>
      <c r="UE167" s="221"/>
      <c r="UF167" s="221"/>
      <c r="UG167" s="221"/>
      <c r="UH167" s="221"/>
      <c r="UI167" s="221"/>
      <c r="UJ167" s="221"/>
      <c r="UK167" s="221"/>
      <c r="UL167" s="221"/>
      <c r="UM167" s="221"/>
      <c r="UN167" s="221"/>
      <c r="UO167" s="221"/>
      <c r="UP167" s="221"/>
      <c r="UQ167" s="221"/>
      <c r="UR167" s="221"/>
      <c r="US167" s="221"/>
      <c r="UT167" s="221"/>
      <c r="UU167" s="221"/>
      <c r="UV167" s="221"/>
      <c r="UW167" s="221"/>
      <c r="UX167" s="221"/>
      <c r="UY167" s="221"/>
      <c r="UZ167" s="221"/>
      <c r="VA167" s="221"/>
      <c r="VB167" s="221"/>
      <c r="VC167" s="221"/>
      <c r="VD167" s="221"/>
      <c r="VE167" s="221"/>
      <c r="VF167" s="221"/>
      <c r="VG167" s="221"/>
      <c r="VH167" s="221"/>
      <c r="VI167" s="221"/>
      <c r="VJ167" s="221"/>
      <c r="VK167" s="221"/>
      <c r="VL167" s="221"/>
      <c r="VM167" s="221"/>
      <c r="VN167" s="221"/>
      <c r="VO167" s="221"/>
      <c r="VP167" s="221"/>
      <c r="VQ167" s="221"/>
      <c r="VR167" s="221"/>
      <c r="VS167" s="221"/>
      <c r="VT167" s="221"/>
      <c r="VU167" s="221"/>
      <c r="VV167" s="221"/>
      <c r="VW167" s="221"/>
      <c r="VX167" s="221"/>
      <c r="VY167" s="221"/>
      <c r="VZ167" s="221"/>
      <c r="WA167" s="221"/>
      <c r="WB167" s="221"/>
      <c r="WC167" s="221"/>
      <c r="WD167" s="221"/>
      <c r="WE167" s="221"/>
      <c r="WF167" s="221"/>
      <c r="WG167" s="221"/>
      <c r="WH167" s="221"/>
      <c r="WI167" s="221"/>
      <c r="WJ167" s="221"/>
      <c r="WK167" s="221"/>
      <c r="WL167" s="221"/>
      <c r="WM167" s="221"/>
      <c r="WN167" s="221"/>
      <c r="WO167" s="221"/>
      <c r="WP167" s="221"/>
      <c r="WQ167" s="221"/>
      <c r="WR167" s="221"/>
      <c r="WS167" s="221"/>
      <c r="WT167" s="221"/>
      <c r="WU167" s="221"/>
      <c r="WV167" s="221"/>
      <c r="WW167" s="221"/>
      <c r="WX167" s="221"/>
      <c r="WY167" s="221"/>
      <c r="WZ167" s="221"/>
      <c r="XA167" s="221"/>
      <c r="XB167" s="221"/>
      <c r="XC167" s="221"/>
      <c r="XD167" s="221"/>
      <c r="XE167" s="221"/>
      <c r="XF167" s="221"/>
      <c r="XG167" s="221"/>
      <c r="XH167" s="221"/>
      <c r="XI167" s="221"/>
      <c r="XJ167" s="221"/>
      <c r="XK167" s="221"/>
      <c r="XL167" s="221"/>
      <c r="XM167" s="221"/>
      <c r="XN167" s="221"/>
      <c r="XO167" s="221"/>
      <c r="XP167" s="221"/>
      <c r="XQ167" s="221"/>
      <c r="XR167" s="221"/>
      <c r="XS167" s="221"/>
      <c r="XT167" s="221"/>
      <c r="XU167" s="221"/>
      <c r="XV167" s="221"/>
      <c r="XW167" s="221"/>
      <c r="XX167" s="221"/>
      <c r="XY167" s="221"/>
      <c r="XZ167" s="221"/>
      <c r="YA167" s="221"/>
      <c r="YB167" s="221"/>
      <c r="YC167" s="221"/>
      <c r="YD167" s="221"/>
      <c r="YE167" s="221"/>
      <c r="YF167" s="221"/>
      <c r="YG167" s="221"/>
      <c r="YH167" s="221"/>
      <c r="YI167" s="221"/>
      <c r="YJ167" s="221"/>
      <c r="YK167" s="221"/>
      <c r="YL167" s="221"/>
      <c r="YM167" s="221"/>
      <c r="YN167" s="221"/>
      <c r="YO167" s="221"/>
      <c r="YP167" s="221"/>
      <c r="YQ167" s="221"/>
      <c r="YR167" s="221"/>
      <c r="YS167" s="221"/>
      <c r="YT167" s="221"/>
      <c r="YU167" s="221"/>
      <c r="YV167" s="221"/>
      <c r="YW167" s="221"/>
      <c r="YX167" s="221"/>
      <c r="YY167" s="221"/>
      <c r="YZ167" s="221"/>
      <c r="ZA167" s="221"/>
      <c r="ZB167" s="221"/>
      <c r="ZC167" s="221"/>
      <c r="ZD167" s="221"/>
      <c r="ZE167" s="221"/>
      <c r="ZF167" s="221"/>
      <c r="ZG167" s="221"/>
      <c r="ZH167" s="221"/>
      <c r="ZI167" s="221"/>
      <c r="ZJ167" s="221"/>
      <c r="ZK167" s="221"/>
      <c r="ZL167" s="221"/>
      <c r="ZM167" s="221"/>
      <c r="ZN167" s="221"/>
      <c r="ZO167" s="221"/>
      <c r="ZP167" s="221"/>
      <c r="ZQ167" s="221"/>
      <c r="ZR167" s="221"/>
      <c r="ZS167" s="221"/>
      <c r="ZT167" s="221"/>
      <c r="ZU167" s="221"/>
      <c r="ZV167" s="221"/>
      <c r="ZW167" s="221"/>
      <c r="ZX167" s="221"/>
      <c r="ZY167" s="221"/>
      <c r="ZZ167" s="221"/>
      <c r="AAA167" s="221"/>
      <c r="AAB167" s="221"/>
      <c r="AAC167" s="221"/>
      <c r="AAD167" s="221"/>
      <c r="AAE167" s="221"/>
      <c r="AAF167" s="221"/>
      <c r="AAG167" s="221"/>
      <c r="AAH167" s="221"/>
      <c r="AAI167" s="221"/>
      <c r="AAJ167" s="221"/>
      <c r="AAK167" s="221"/>
      <c r="AAL167" s="221"/>
      <c r="AAM167" s="221"/>
      <c r="AAN167" s="221"/>
      <c r="AAO167" s="221"/>
      <c r="AAP167" s="221"/>
      <c r="AAQ167" s="221"/>
      <c r="AAR167" s="221"/>
      <c r="AAS167" s="221"/>
      <c r="AAT167" s="221"/>
      <c r="AAU167" s="221"/>
      <c r="AAV167" s="221"/>
      <c r="AAW167" s="221"/>
      <c r="AAX167" s="221"/>
      <c r="AAY167" s="221"/>
      <c r="AAZ167" s="221"/>
      <c r="ABA167" s="221"/>
      <c r="ABB167" s="221"/>
      <c r="ABC167" s="221"/>
      <c r="ABD167" s="221"/>
      <c r="ABE167" s="221"/>
      <c r="ABF167" s="221"/>
      <c r="ABG167" s="221"/>
      <c r="ABH167" s="221"/>
      <c r="ABI167" s="221"/>
      <c r="ABJ167" s="221"/>
      <c r="ABK167" s="221"/>
      <c r="ABL167" s="221"/>
      <c r="ABM167" s="221"/>
      <c r="ABN167" s="221"/>
      <c r="ABO167" s="221"/>
      <c r="ABP167" s="221"/>
      <c r="ABQ167" s="221"/>
      <c r="ABR167" s="221"/>
      <c r="ABS167" s="221"/>
      <c r="ABT167" s="221"/>
      <c r="ABU167" s="221"/>
      <c r="ABV167" s="221"/>
      <c r="ABW167" s="221"/>
      <c r="ABX167" s="221"/>
      <c r="ABY167" s="221"/>
      <c r="ABZ167" s="221"/>
      <c r="ACA167" s="221"/>
      <c r="ACB167" s="221"/>
      <c r="ACC167" s="221"/>
      <c r="ACD167" s="221"/>
      <c r="ACE167" s="221"/>
      <c r="ACF167" s="221"/>
      <c r="ACG167" s="221"/>
      <c r="ACH167" s="221"/>
      <c r="ACI167" s="221"/>
      <c r="ACJ167" s="221"/>
      <c r="ACK167" s="221"/>
      <c r="ACL167" s="221"/>
      <c r="ACM167" s="221"/>
      <c r="ACN167" s="221"/>
      <c r="ACO167" s="221"/>
      <c r="ACP167" s="221"/>
      <c r="ACQ167" s="221"/>
      <c r="ACR167" s="221"/>
      <c r="ACS167" s="221"/>
      <c r="ACT167" s="221"/>
      <c r="ACU167" s="221"/>
      <c r="ACV167" s="221"/>
      <c r="ACW167" s="221"/>
      <c r="ACX167" s="221"/>
      <c r="ACY167" s="221"/>
      <c r="ACZ167" s="221"/>
      <c r="ADA167" s="221"/>
      <c r="ADB167" s="221"/>
      <c r="ADC167" s="221"/>
      <c r="ADD167" s="221"/>
      <c r="ADE167" s="221"/>
      <c r="ADF167" s="221"/>
      <c r="ADG167" s="221"/>
      <c r="ADH167" s="221"/>
      <c r="ADI167" s="221"/>
      <c r="ADJ167" s="221"/>
      <c r="ADK167" s="221"/>
      <c r="ADL167" s="221"/>
      <c r="ADM167" s="221"/>
      <c r="ADN167" s="221"/>
      <c r="ADO167" s="221"/>
      <c r="ADP167" s="221"/>
      <c r="ADQ167" s="221"/>
      <c r="ADR167" s="221"/>
      <c r="ADS167" s="221"/>
      <c r="ADT167" s="221"/>
      <c r="ADU167" s="221"/>
      <c r="ADV167" s="221"/>
      <c r="ADW167" s="221"/>
      <c r="ADX167" s="221"/>
      <c r="ADY167" s="221"/>
      <c r="ADZ167" s="221"/>
      <c r="AEA167" s="221"/>
      <c r="AEB167" s="221"/>
      <c r="AEC167" s="221"/>
      <c r="AED167" s="221"/>
      <c r="AEE167" s="221"/>
      <c r="AEF167" s="221"/>
      <c r="AEG167" s="221"/>
      <c r="AEH167" s="221"/>
      <c r="AEI167" s="221"/>
      <c r="AEJ167" s="221"/>
      <c r="AEK167" s="221"/>
      <c r="AEL167" s="221"/>
      <c r="AEM167" s="221"/>
      <c r="AEN167" s="221"/>
      <c r="AEO167" s="221"/>
      <c r="AEP167" s="221"/>
      <c r="AEQ167" s="221"/>
      <c r="AER167" s="221"/>
      <c r="AES167" s="221"/>
      <c r="AET167" s="221"/>
      <c r="AEU167" s="221"/>
      <c r="AEV167" s="221"/>
      <c r="AEW167" s="221"/>
      <c r="AEX167" s="221"/>
      <c r="AEY167" s="221"/>
      <c r="AEZ167" s="221"/>
      <c r="AFA167" s="221"/>
      <c r="AFB167" s="221"/>
      <c r="AFC167" s="221"/>
      <c r="AFD167" s="221"/>
      <c r="AFE167" s="221"/>
      <c r="AFF167" s="221"/>
      <c r="AFG167" s="221"/>
      <c r="AFH167" s="221"/>
      <c r="AFI167" s="221"/>
      <c r="AFJ167" s="221"/>
      <c r="AFK167" s="221"/>
      <c r="AFL167" s="221"/>
      <c r="AFM167" s="221"/>
      <c r="AFN167" s="221"/>
      <c r="AFO167" s="221"/>
      <c r="AFP167" s="221"/>
      <c r="AFQ167" s="221"/>
      <c r="AFR167" s="221"/>
      <c r="AFS167" s="221"/>
      <c r="AFT167" s="221"/>
      <c r="AFU167" s="221"/>
      <c r="AFV167" s="221"/>
      <c r="AFW167" s="221"/>
      <c r="AFX167" s="221"/>
      <c r="AFY167" s="221"/>
      <c r="AFZ167" s="221"/>
      <c r="AGA167" s="221"/>
      <c r="AGB167" s="221"/>
      <c r="AGC167" s="221"/>
      <c r="AGD167" s="221"/>
      <c r="AGE167" s="221"/>
      <c r="AGF167" s="221"/>
      <c r="AGG167" s="221"/>
      <c r="AGH167" s="221"/>
      <c r="AGI167" s="221"/>
      <c r="AGJ167" s="221"/>
      <c r="AGK167" s="221"/>
      <c r="AGL167" s="221"/>
      <c r="AGM167" s="221"/>
      <c r="AGN167" s="221"/>
      <c r="AGO167" s="221"/>
      <c r="AGP167" s="221"/>
      <c r="AGQ167" s="221"/>
      <c r="AGR167" s="221"/>
      <c r="AGS167" s="221"/>
      <c r="AGT167" s="221"/>
      <c r="AGU167" s="221"/>
      <c r="AGV167" s="221"/>
      <c r="AGW167" s="221"/>
      <c r="AGX167" s="221"/>
      <c r="AGY167" s="221"/>
      <c r="AGZ167" s="221"/>
      <c r="AHA167" s="221"/>
      <c r="AHB167" s="221"/>
      <c r="AHC167" s="221"/>
      <c r="AHD167" s="221"/>
      <c r="AHE167" s="221"/>
      <c r="AHF167" s="221"/>
      <c r="AHG167" s="221"/>
      <c r="AHH167" s="221"/>
      <c r="AHI167" s="221"/>
      <c r="AHJ167" s="221"/>
      <c r="AHK167" s="221"/>
      <c r="AHL167" s="221"/>
      <c r="AHM167" s="221"/>
      <c r="AHN167" s="221"/>
      <c r="AHO167" s="221"/>
      <c r="AHP167" s="221"/>
      <c r="AHQ167" s="221"/>
      <c r="AHR167" s="221"/>
      <c r="AHS167" s="221"/>
      <c r="AHT167" s="221"/>
      <c r="AHU167" s="221"/>
      <c r="AHV167" s="221"/>
      <c r="AHW167" s="221"/>
      <c r="AHX167" s="221"/>
      <c r="AHY167" s="221"/>
      <c r="AHZ167" s="221"/>
      <c r="AIA167" s="221"/>
      <c r="AIB167" s="221"/>
      <c r="AIC167" s="221"/>
      <c r="AID167" s="221"/>
      <c r="AIE167" s="221"/>
      <c r="AIF167" s="221"/>
      <c r="AIG167" s="221"/>
      <c r="AIH167" s="221"/>
      <c r="AII167" s="221"/>
      <c r="AIJ167" s="221"/>
      <c r="AIK167" s="221"/>
      <c r="AIL167" s="221"/>
      <c r="AIM167" s="221"/>
      <c r="AIN167" s="221"/>
      <c r="AIO167" s="221"/>
      <c r="AIP167" s="221"/>
      <c r="AIQ167" s="221"/>
      <c r="AIR167" s="221"/>
      <c r="AIS167" s="221"/>
      <c r="AIT167" s="221"/>
      <c r="AIU167" s="221"/>
      <c r="AIV167" s="221"/>
      <c r="AIW167" s="221"/>
      <c r="AIX167" s="221"/>
      <c r="AIY167" s="221"/>
      <c r="AIZ167" s="221"/>
      <c r="AJA167" s="221"/>
      <c r="AJB167" s="221"/>
      <c r="AJC167" s="221"/>
      <c r="AJD167" s="221"/>
      <c r="AJE167" s="221"/>
      <c r="AJF167" s="221"/>
      <c r="AJG167" s="221"/>
      <c r="AJH167" s="221"/>
      <c r="AJI167" s="221"/>
      <c r="AJJ167" s="221"/>
      <c r="AJK167" s="221"/>
      <c r="AJL167" s="221"/>
      <c r="AJM167" s="221"/>
      <c r="AJN167" s="221"/>
      <c r="AJO167" s="221"/>
      <c r="AJP167" s="221"/>
      <c r="AJQ167" s="221"/>
      <c r="AJR167" s="221"/>
      <c r="AJS167" s="221"/>
      <c r="AJT167" s="221"/>
      <c r="AJU167" s="221"/>
      <c r="AJV167" s="221"/>
      <c r="AJW167" s="221"/>
      <c r="AJX167" s="221"/>
      <c r="AJY167" s="221"/>
      <c r="AJZ167" s="221"/>
      <c r="AKA167" s="221"/>
      <c r="AKB167" s="221"/>
      <c r="AKC167" s="221"/>
      <c r="AKD167" s="221"/>
      <c r="AKE167" s="221"/>
      <c r="AKF167" s="221"/>
      <c r="AKG167" s="221"/>
      <c r="AKH167" s="221"/>
      <c r="AKI167" s="221"/>
      <c r="AKJ167" s="221"/>
      <c r="AKK167" s="221"/>
      <c r="AKL167" s="221"/>
      <c r="AKM167" s="221"/>
      <c r="AKN167" s="221"/>
      <c r="AKO167" s="221"/>
      <c r="AKP167" s="221"/>
      <c r="AKQ167" s="221"/>
      <c r="AKR167" s="221"/>
      <c r="AKS167" s="221"/>
      <c r="AKT167" s="221"/>
      <c r="AKU167" s="221"/>
      <c r="AKV167" s="221"/>
      <c r="AKW167" s="221"/>
      <c r="AKX167" s="221"/>
      <c r="AKY167" s="221"/>
      <c r="AKZ167" s="221"/>
      <c r="ALA167" s="221"/>
      <c r="ALB167" s="221"/>
      <c r="ALC167" s="221"/>
      <c r="ALD167" s="221"/>
      <c r="ALE167" s="221"/>
      <c r="ALF167" s="221"/>
      <c r="ALG167" s="221"/>
      <c r="ALH167" s="221"/>
      <c r="ALI167" s="221"/>
      <c r="ALJ167" s="221"/>
      <c r="ALK167" s="221"/>
      <c r="ALL167" s="221"/>
      <c r="ALM167" s="221"/>
      <c r="ALN167" s="221"/>
      <c r="ALO167" s="221"/>
      <c r="ALP167" s="221"/>
      <c r="ALQ167" s="221"/>
      <c r="ALR167" s="221"/>
      <c r="ALS167" s="221"/>
      <c r="ALT167" s="221"/>
      <c r="ALU167" s="221"/>
      <c r="ALV167" s="221"/>
      <c r="ALW167" s="221"/>
      <c r="ALX167" s="221"/>
      <c r="ALY167" s="221"/>
      <c r="ALZ167" s="221"/>
      <c r="AMA167" s="221"/>
      <c r="AMB167" s="221"/>
      <c r="AMC167" s="221"/>
      <c r="AMD167" s="221"/>
      <c r="AME167" s="221"/>
      <c r="AMF167" s="221"/>
      <c r="AMG167" s="221"/>
      <c r="AMH167" s="221"/>
      <c r="AMI167" s="221"/>
      <c r="AMJ167" s="221"/>
      <c r="AMK167" s="221"/>
    </row>
    <row r="168" spans="1:1025" s="225" customFormat="1" x14ac:dyDescent="0.25">
      <c r="A168" s="221" t="s">
        <v>334</v>
      </c>
      <c r="B168" s="221" t="s">
        <v>337</v>
      </c>
      <c r="C168" s="227" t="str">
        <f>'common foods'!$D$159</f>
        <v>08110</v>
      </c>
      <c r="D168" s="232">
        <v>2560</v>
      </c>
      <c r="E168" s="232">
        <v>54.4</v>
      </c>
      <c r="F168" s="232">
        <v>8.4</v>
      </c>
      <c r="G168" s="232">
        <v>10</v>
      </c>
      <c r="H168" s="232">
        <v>5</v>
      </c>
      <c r="I168" s="232">
        <v>6</v>
      </c>
      <c r="J168" s="232">
        <v>27</v>
      </c>
      <c r="K168" s="232">
        <v>8</v>
      </c>
      <c r="L168" s="221" t="s">
        <v>436</v>
      </c>
      <c r="M168" s="221" t="s">
        <v>453</v>
      </c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  <c r="AA168" s="221"/>
      <c r="AB168" s="221"/>
      <c r="AC168" s="221"/>
      <c r="AD168" s="221"/>
      <c r="AE168" s="221"/>
      <c r="AF168" s="221"/>
      <c r="AG168" s="221"/>
      <c r="AH168" s="221"/>
      <c r="AI168" s="221"/>
      <c r="AJ168" s="221"/>
      <c r="AK168" s="221"/>
      <c r="AL168" s="221"/>
      <c r="AM168" s="221"/>
      <c r="AN168" s="221"/>
      <c r="AO168" s="221"/>
      <c r="AP168" s="221"/>
      <c r="AQ168" s="221"/>
      <c r="AR168" s="221"/>
      <c r="AS168" s="221"/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1"/>
      <c r="BD168" s="221"/>
      <c r="BE168" s="221"/>
      <c r="BF168" s="221"/>
      <c r="BG168" s="221"/>
      <c r="BH168" s="221"/>
      <c r="BI168" s="221"/>
      <c r="BJ168" s="221"/>
      <c r="BK168" s="221"/>
      <c r="BL168" s="221"/>
      <c r="BM168" s="221"/>
      <c r="BN168" s="221"/>
      <c r="BO168" s="221"/>
      <c r="BP168" s="221"/>
      <c r="BQ168" s="221"/>
      <c r="BR168" s="221"/>
      <c r="BS168" s="221"/>
      <c r="BT168" s="221"/>
      <c r="BU168" s="221"/>
      <c r="BV168" s="221"/>
      <c r="BW168" s="221"/>
      <c r="BX168" s="221"/>
      <c r="BY168" s="221"/>
      <c r="BZ168" s="221"/>
      <c r="CA168" s="221"/>
      <c r="CB168" s="221"/>
      <c r="CC168" s="221"/>
      <c r="CD168" s="221"/>
      <c r="CE168" s="221"/>
      <c r="CF168" s="221"/>
      <c r="CG168" s="221"/>
      <c r="CH168" s="221"/>
      <c r="CI168" s="221"/>
      <c r="CJ168" s="221"/>
      <c r="CK168" s="221"/>
      <c r="CL168" s="221"/>
      <c r="CM168" s="221"/>
      <c r="CN168" s="221"/>
      <c r="CO168" s="221"/>
      <c r="CP168" s="221"/>
      <c r="CQ168" s="221"/>
      <c r="CR168" s="221"/>
      <c r="CS168" s="221"/>
      <c r="CT168" s="221"/>
      <c r="CU168" s="221"/>
      <c r="CV168" s="221"/>
      <c r="CW168" s="221"/>
      <c r="CX168" s="221"/>
      <c r="CY168" s="221"/>
      <c r="CZ168" s="221"/>
      <c r="DA168" s="221"/>
      <c r="DB168" s="221"/>
      <c r="DC168" s="221"/>
      <c r="DD168" s="221"/>
      <c r="DE168" s="221"/>
      <c r="DF168" s="221"/>
      <c r="DG168" s="221"/>
      <c r="DH168" s="221"/>
      <c r="DI168" s="221"/>
      <c r="DJ168" s="221"/>
      <c r="DK168" s="221"/>
      <c r="DL168" s="221"/>
      <c r="DM168" s="221"/>
      <c r="DN168" s="221"/>
      <c r="DO168" s="221"/>
      <c r="DP168" s="221"/>
      <c r="DQ168" s="221"/>
      <c r="DR168" s="221"/>
      <c r="DS168" s="221"/>
      <c r="DT168" s="221"/>
      <c r="DU168" s="221"/>
      <c r="DV168" s="221"/>
      <c r="DW168" s="221"/>
      <c r="DX168" s="221"/>
      <c r="DY168" s="221"/>
      <c r="DZ168" s="221"/>
      <c r="EA168" s="221"/>
      <c r="EB168" s="221"/>
      <c r="EC168" s="221"/>
      <c r="ED168" s="221"/>
      <c r="EE168" s="221"/>
      <c r="EF168" s="221"/>
      <c r="EG168" s="221"/>
      <c r="EH168" s="221"/>
      <c r="EI168" s="221"/>
      <c r="EJ168" s="221"/>
      <c r="EK168" s="221"/>
      <c r="EL168" s="221"/>
      <c r="EM168" s="221"/>
      <c r="EN168" s="221"/>
      <c r="EO168" s="221"/>
      <c r="EP168" s="221"/>
      <c r="EQ168" s="221"/>
      <c r="ER168" s="221"/>
      <c r="ES168" s="221"/>
      <c r="ET168" s="221"/>
      <c r="EU168" s="221"/>
      <c r="EV168" s="221"/>
      <c r="EW168" s="221"/>
      <c r="EX168" s="221"/>
      <c r="EY168" s="221"/>
      <c r="EZ168" s="221"/>
      <c r="FA168" s="221"/>
      <c r="FB168" s="221"/>
      <c r="FC168" s="221"/>
      <c r="FD168" s="221"/>
      <c r="FE168" s="221"/>
      <c r="FF168" s="221"/>
      <c r="FG168" s="221"/>
      <c r="FH168" s="221"/>
      <c r="FI168" s="221"/>
      <c r="FJ168" s="221"/>
      <c r="FK168" s="221"/>
      <c r="FL168" s="221"/>
      <c r="FM168" s="221"/>
      <c r="FN168" s="221"/>
      <c r="FO168" s="221"/>
      <c r="FP168" s="221"/>
      <c r="FQ168" s="221"/>
      <c r="FR168" s="221"/>
      <c r="FS168" s="221"/>
      <c r="FT168" s="221"/>
      <c r="FU168" s="221"/>
      <c r="FV168" s="221"/>
      <c r="FW168" s="221"/>
      <c r="FX168" s="221"/>
      <c r="FY168" s="221"/>
      <c r="FZ168" s="221"/>
      <c r="GA168" s="221"/>
      <c r="GB168" s="221"/>
      <c r="GC168" s="221"/>
      <c r="GD168" s="221"/>
      <c r="GE168" s="221"/>
      <c r="GF168" s="221"/>
      <c r="GG168" s="221"/>
      <c r="GH168" s="221"/>
      <c r="GI168" s="221"/>
      <c r="GJ168" s="221"/>
      <c r="GK168" s="221"/>
      <c r="GL168" s="221"/>
      <c r="GM168" s="221"/>
      <c r="GN168" s="221"/>
      <c r="GO168" s="221"/>
      <c r="GP168" s="221"/>
      <c r="GQ168" s="221"/>
      <c r="GR168" s="221"/>
      <c r="GS168" s="221"/>
      <c r="GT168" s="221"/>
      <c r="GU168" s="221"/>
      <c r="GV168" s="221"/>
      <c r="GW168" s="221"/>
      <c r="GX168" s="221"/>
      <c r="GY168" s="221"/>
      <c r="GZ168" s="221"/>
      <c r="HA168" s="221"/>
      <c r="HB168" s="221"/>
      <c r="HC168" s="221"/>
      <c r="HD168" s="221"/>
      <c r="HE168" s="221"/>
      <c r="HF168" s="221"/>
      <c r="HG168" s="221"/>
      <c r="HH168" s="221"/>
      <c r="HI168" s="221"/>
      <c r="HJ168" s="221"/>
      <c r="HK168" s="221"/>
      <c r="HL168" s="221"/>
      <c r="HM168" s="221"/>
      <c r="HN168" s="221"/>
      <c r="HO168" s="221"/>
      <c r="HP168" s="221"/>
      <c r="HQ168" s="221"/>
      <c r="HR168" s="221"/>
      <c r="HS168" s="221"/>
      <c r="HT168" s="221"/>
      <c r="HU168" s="221"/>
      <c r="HV168" s="221"/>
      <c r="HW168" s="221"/>
      <c r="HX168" s="221"/>
      <c r="HY168" s="221"/>
      <c r="HZ168" s="221"/>
      <c r="IA168" s="221"/>
      <c r="IB168" s="221"/>
      <c r="IC168" s="221"/>
      <c r="ID168" s="221"/>
      <c r="IE168" s="221"/>
      <c r="IF168" s="221"/>
      <c r="IG168" s="221"/>
      <c r="IH168" s="221"/>
      <c r="II168" s="221"/>
      <c r="IJ168" s="221"/>
      <c r="IK168" s="221"/>
      <c r="IL168" s="221"/>
      <c r="IM168" s="221"/>
      <c r="IN168" s="221"/>
      <c r="IO168" s="221"/>
      <c r="IP168" s="221"/>
      <c r="IQ168" s="221"/>
      <c r="IR168" s="221"/>
      <c r="IS168" s="221"/>
      <c r="IT168" s="221"/>
      <c r="IU168" s="221"/>
      <c r="IV168" s="221"/>
      <c r="IW168" s="221"/>
      <c r="IX168" s="221"/>
      <c r="IY168" s="221"/>
      <c r="IZ168" s="221"/>
      <c r="JA168" s="221"/>
      <c r="JB168" s="221"/>
      <c r="JC168" s="221"/>
      <c r="JD168" s="221"/>
      <c r="JE168" s="221"/>
      <c r="JF168" s="221"/>
      <c r="JG168" s="221"/>
      <c r="JH168" s="221"/>
      <c r="JI168" s="221"/>
      <c r="JJ168" s="221"/>
      <c r="JK168" s="221"/>
      <c r="JL168" s="221"/>
      <c r="JM168" s="221"/>
      <c r="JN168" s="221"/>
      <c r="JO168" s="221"/>
      <c r="JP168" s="221"/>
      <c r="JQ168" s="221"/>
      <c r="JR168" s="221"/>
      <c r="JS168" s="221"/>
      <c r="JT168" s="221"/>
      <c r="JU168" s="221"/>
      <c r="JV168" s="221"/>
      <c r="JW168" s="221"/>
      <c r="JX168" s="221"/>
      <c r="JY168" s="221"/>
      <c r="JZ168" s="221"/>
      <c r="KA168" s="221"/>
      <c r="KB168" s="221"/>
      <c r="KC168" s="221"/>
      <c r="KD168" s="221"/>
      <c r="KE168" s="221"/>
      <c r="KF168" s="221"/>
      <c r="KG168" s="221"/>
      <c r="KH168" s="221"/>
      <c r="KI168" s="221"/>
      <c r="KJ168" s="221"/>
      <c r="KK168" s="221"/>
      <c r="KL168" s="221"/>
      <c r="KM168" s="221"/>
      <c r="KN168" s="221"/>
      <c r="KO168" s="221"/>
      <c r="KP168" s="221"/>
      <c r="KQ168" s="221"/>
      <c r="KR168" s="221"/>
      <c r="KS168" s="221"/>
      <c r="KT168" s="221"/>
      <c r="KU168" s="221"/>
      <c r="KV168" s="221"/>
      <c r="KW168" s="221"/>
      <c r="KX168" s="221"/>
      <c r="KY168" s="221"/>
      <c r="KZ168" s="221"/>
      <c r="LA168" s="221"/>
      <c r="LB168" s="221"/>
      <c r="LC168" s="221"/>
      <c r="LD168" s="221"/>
      <c r="LE168" s="221"/>
      <c r="LF168" s="221"/>
      <c r="LG168" s="221"/>
      <c r="LH168" s="221"/>
      <c r="LI168" s="221"/>
      <c r="LJ168" s="221"/>
      <c r="LK168" s="221"/>
      <c r="LL168" s="221"/>
      <c r="LM168" s="221"/>
      <c r="LN168" s="221"/>
      <c r="LO168" s="221"/>
      <c r="LP168" s="221"/>
      <c r="LQ168" s="221"/>
      <c r="LR168" s="221"/>
      <c r="LS168" s="221"/>
      <c r="LT168" s="221"/>
      <c r="LU168" s="221"/>
      <c r="LV168" s="221"/>
      <c r="LW168" s="221"/>
      <c r="LX168" s="221"/>
      <c r="LY168" s="221"/>
      <c r="LZ168" s="221"/>
      <c r="MA168" s="221"/>
      <c r="MB168" s="221"/>
      <c r="MC168" s="221"/>
      <c r="MD168" s="221"/>
      <c r="ME168" s="221"/>
      <c r="MF168" s="221"/>
      <c r="MG168" s="221"/>
      <c r="MH168" s="221"/>
      <c r="MI168" s="221"/>
      <c r="MJ168" s="221"/>
      <c r="MK168" s="221"/>
      <c r="ML168" s="221"/>
      <c r="MM168" s="221"/>
      <c r="MN168" s="221"/>
      <c r="MO168" s="221"/>
      <c r="MP168" s="221"/>
      <c r="MQ168" s="221"/>
      <c r="MR168" s="221"/>
      <c r="MS168" s="221"/>
      <c r="MT168" s="221"/>
      <c r="MU168" s="221"/>
      <c r="MV168" s="221"/>
      <c r="MW168" s="221"/>
      <c r="MX168" s="221"/>
      <c r="MY168" s="221"/>
      <c r="MZ168" s="221"/>
      <c r="NA168" s="221"/>
      <c r="NB168" s="221"/>
      <c r="NC168" s="221"/>
      <c r="ND168" s="221"/>
      <c r="NE168" s="221"/>
      <c r="NF168" s="221"/>
      <c r="NG168" s="221"/>
      <c r="NH168" s="221"/>
      <c r="NI168" s="221"/>
      <c r="NJ168" s="221"/>
      <c r="NK168" s="221"/>
      <c r="NL168" s="221"/>
      <c r="NM168" s="221"/>
      <c r="NN168" s="221"/>
      <c r="NO168" s="221"/>
      <c r="NP168" s="221"/>
      <c r="NQ168" s="221"/>
      <c r="NR168" s="221"/>
      <c r="NS168" s="221"/>
      <c r="NT168" s="221"/>
      <c r="NU168" s="221"/>
      <c r="NV168" s="221"/>
      <c r="NW168" s="221"/>
      <c r="NX168" s="221"/>
      <c r="NY168" s="221"/>
      <c r="NZ168" s="221"/>
      <c r="OA168" s="221"/>
      <c r="OB168" s="221"/>
      <c r="OC168" s="221"/>
      <c r="OD168" s="221"/>
      <c r="OE168" s="221"/>
      <c r="OF168" s="221"/>
      <c r="OG168" s="221"/>
      <c r="OH168" s="221"/>
      <c r="OI168" s="221"/>
      <c r="OJ168" s="221"/>
      <c r="OK168" s="221"/>
      <c r="OL168" s="221"/>
      <c r="OM168" s="221"/>
      <c r="ON168" s="221"/>
      <c r="OO168" s="221"/>
      <c r="OP168" s="221"/>
      <c r="OQ168" s="221"/>
      <c r="OR168" s="221"/>
      <c r="OS168" s="221"/>
      <c r="OT168" s="221"/>
      <c r="OU168" s="221"/>
      <c r="OV168" s="221"/>
      <c r="OW168" s="221"/>
      <c r="OX168" s="221"/>
      <c r="OY168" s="221"/>
      <c r="OZ168" s="221"/>
      <c r="PA168" s="221"/>
      <c r="PB168" s="221"/>
      <c r="PC168" s="221"/>
      <c r="PD168" s="221"/>
      <c r="PE168" s="221"/>
      <c r="PF168" s="221"/>
      <c r="PG168" s="221"/>
      <c r="PH168" s="221"/>
      <c r="PI168" s="221"/>
      <c r="PJ168" s="221"/>
      <c r="PK168" s="221"/>
      <c r="PL168" s="221"/>
      <c r="PM168" s="221"/>
      <c r="PN168" s="221"/>
      <c r="PO168" s="221"/>
      <c r="PP168" s="221"/>
      <c r="PQ168" s="221"/>
      <c r="PR168" s="221"/>
      <c r="PS168" s="221"/>
      <c r="PT168" s="221"/>
      <c r="PU168" s="221"/>
      <c r="PV168" s="221"/>
      <c r="PW168" s="221"/>
      <c r="PX168" s="221"/>
      <c r="PY168" s="221"/>
      <c r="PZ168" s="221"/>
      <c r="QA168" s="221"/>
      <c r="QB168" s="221"/>
      <c r="QC168" s="221"/>
      <c r="QD168" s="221"/>
      <c r="QE168" s="221"/>
      <c r="QF168" s="221"/>
      <c r="QG168" s="221"/>
      <c r="QH168" s="221"/>
      <c r="QI168" s="221"/>
      <c r="QJ168" s="221"/>
      <c r="QK168" s="221"/>
      <c r="QL168" s="221"/>
      <c r="QM168" s="221"/>
      <c r="QN168" s="221"/>
      <c r="QO168" s="221"/>
      <c r="QP168" s="221"/>
      <c r="QQ168" s="221"/>
      <c r="QR168" s="221"/>
      <c r="QS168" s="221"/>
      <c r="QT168" s="221"/>
      <c r="QU168" s="221"/>
      <c r="QV168" s="221"/>
      <c r="QW168" s="221"/>
      <c r="QX168" s="221"/>
      <c r="QY168" s="221"/>
      <c r="QZ168" s="221"/>
      <c r="RA168" s="221"/>
      <c r="RB168" s="221"/>
      <c r="RC168" s="221"/>
      <c r="RD168" s="221"/>
      <c r="RE168" s="221"/>
      <c r="RF168" s="221"/>
      <c r="RG168" s="221"/>
      <c r="RH168" s="221"/>
      <c r="RI168" s="221"/>
      <c r="RJ168" s="221"/>
      <c r="RK168" s="221"/>
      <c r="RL168" s="221"/>
      <c r="RM168" s="221"/>
      <c r="RN168" s="221"/>
      <c r="RO168" s="221"/>
      <c r="RP168" s="221"/>
      <c r="RQ168" s="221"/>
      <c r="RR168" s="221"/>
      <c r="RS168" s="221"/>
      <c r="RT168" s="221"/>
      <c r="RU168" s="221"/>
      <c r="RV168" s="221"/>
      <c r="RW168" s="221"/>
      <c r="RX168" s="221"/>
      <c r="RY168" s="221"/>
      <c r="RZ168" s="221"/>
      <c r="SA168" s="221"/>
      <c r="SB168" s="221"/>
      <c r="SC168" s="221"/>
      <c r="SD168" s="221"/>
      <c r="SE168" s="221"/>
      <c r="SF168" s="221"/>
      <c r="SG168" s="221"/>
      <c r="SH168" s="221"/>
      <c r="SI168" s="221"/>
      <c r="SJ168" s="221"/>
      <c r="SK168" s="221"/>
      <c r="SL168" s="221"/>
      <c r="SM168" s="221"/>
      <c r="SN168" s="221"/>
      <c r="SO168" s="221"/>
      <c r="SP168" s="221"/>
      <c r="SQ168" s="221"/>
      <c r="SR168" s="221"/>
      <c r="SS168" s="221"/>
      <c r="ST168" s="221"/>
      <c r="SU168" s="221"/>
      <c r="SV168" s="221"/>
      <c r="SW168" s="221"/>
      <c r="SX168" s="221"/>
      <c r="SY168" s="221"/>
      <c r="SZ168" s="221"/>
      <c r="TA168" s="221"/>
      <c r="TB168" s="221"/>
      <c r="TC168" s="221"/>
      <c r="TD168" s="221"/>
      <c r="TE168" s="221"/>
      <c r="TF168" s="221"/>
      <c r="TG168" s="221"/>
      <c r="TH168" s="221"/>
      <c r="TI168" s="221"/>
      <c r="TJ168" s="221"/>
      <c r="TK168" s="221"/>
      <c r="TL168" s="221"/>
      <c r="TM168" s="221"/>
      <c r="TN168" s="221"/>
      <c r="TO168" s="221"/>
      <c r="TP168" s="221"/>
      <c r="TQ168" s="221"/>
      <c r="TR168" s="221"/>
      <c r="TS168" s="221"/>
      <c r="TT168" s="221"/>
      <c r="TU168" s="221"/>
      <c r="TV168" s="221"/>
      <c r="TW168" s="221"/>
      <c r="TX168" s="221"/>
      <c r="TY168" s="221"/>
      <c r="TZ168" s="221"/>
      <c r="UA168" s="221"/>
      <c r="UB168" s="221"/>
      <c r="UC168" s="221"/>
      <c r="UD168" s="221"/>
      <c r="UE168" s="221"/>
      <c r="UF168" s="221"/>
      <c r="UG168" s="221"/>
      <c r="UH168" s="221"/>
      <c r="UI168" s="221"/>
      <c r="UJ168" s="221"/>
      <c r="UK168" s="221"/>
      <c r="UL168" s="221"/>
      <c r="UM168" s="221"/>
      <c r="UN168" s="221"/>
      <c r="UO168" s="221"/>
      <c r="UP168" s="221"/>
      <c r="UQ168" s="221"/>
      <c r="UR168" s="221"/>
      <c r="US168" s="221"/>
      <c r="UT168" s="221"/>
      <c r="UU168" s="221"/>
      <c r="UV168" s="221"/>
      <c r="UW168" s="221"/>
      <c r="UX168" s="221"/>
      <c r="UY168" s="221"/>
      <c r="UZ168" s="221"/>
      <c r="VA168" s="221"/>
      <c r="VB168" s="221"/>
      <c r="VC168" s="221"/>
      <c r="VD168" s="221"/>
      <c r="VE168" s="221"/>
      <c r="VF168" s="221"/>
      <c r="VG168" s="221"/>
      <c r="VH168" s="221"/>
      <c r="VI168" s="221"/>
      <c r="VJ168" s="221"/>
      <c r="VK168" s="221"/>
      <c r="VL168" s="221"/>
      <c r="VM168" s="221"/>
      <c r="VN168" s="221"/>
      <c r="VO168" s="221"/>
      <c r="VP168" s="221"/>
      <c r="VQ168" s="221"/>
      <c r="VR168" s="221"/>
      <c r="VS168" s="221"/>
      <c r="VT168" s="221"/>
      <c r="VU168" s="221"/>
      <c r="VV168" s="221"/>
      <c r="VW168" s="221"/>
      <c r="VX168" s="221"/>
      <c r="VY168" s="221"/>
      <c r="VZ168" s="221"/>
      <c r="WA168" s="221"/>
      <c r="WB168" s="221"/>
      <c r="WC168" s="221"/>
      <c r="WD168" s="221"/>
      <c r="WE168" s="221"/>
      <c r="WF168" s="221"/>
      <c r="WG168" s="221"/>
      <c r="WH168" s="221"/>
      <c r="WI168" s="221"/>
      <c r="WJ168" s="221"/>
      <c r="WK168" s="221"/>
      <c r="WL168" s="221"/>
      <c r="WM168" s="221"/>
      <c r="WN168" s="221"/>
      <c r="WO168" s="221"/>
      <c r="WP168" s="221"/>
      <c r="WQ168" s="221"/>
      <c r="WR168" s="221"/>
      <c r="WS168" s="221"/>
      <c r="WT168" s="221"/>
      <c r="WU168" s="221"/>
      <c r="WV168" s="221"/>
      <c r="WW168" s="221"/>
      <c r="WX168" s="221"/>
      <c r="WY168" s="221"/>
      <c r="WZ168" s="221"/>
      <c r="XA168" s="221"/>
      <c r="XB168" s="221"/>
      <c r="XC168" s="221"/>
      <c r="XD168" s="221"/>
      <c r="XE168" s="221"/>
      <c r="XF168" s="221"/>
      <c r="XG168" s="221"/>
      <c r="XH168" s="221"/>
      <c r="XI168" s="221"/>
      <c r="XJ168" s="221"/>
      <c r="XK168" s="221"/>
      <c r="XL168" s="221"/>
      <c r="XM168" s="221"/>
      <c r="XN168" s="221"/>
      <c r="XO168" s="221"/>
      <c r="XP168" s="221"/>
      <c r="XQ168" s="221"/>
      <c r="XR168" s="221"/>
      <c r="XS168" s="221"/>
      <c r="XT168" s="221"/>
      <c r="XU168" s="221"/>
      <c r="XV168" s="221"/>
      <c r="XW168" s="221"/>
      <c r="XX168" s="221"/>
      <c r="XY168" s="221"/>
      <c r="XZ168" s="221"/>
      <c r="YA168" s="221"/>
      <c r="YB168" s="221"/>
      <c r="YC168" s="221"/>
      <c r="YD168" s="221"/>
      <c r="YE168" s="221"/>
      <c r="YF168" s="221"/>
      <c r="YG168" s="221"/>
      <c r="YH168" s="221"/>
      <c r="YI168" s="221"/>
      <c r="YJ168" s="221"/>
      <c r="YK168" s="221"/>
      <c r="YL168" s="221"/>
      <c r="YM168" s="221"/>
      <c r="YN168" s="221"/>
      <c r="YO168" s="221"/>
      <c r="YP168" s="221"/>
      <c r="YQ168" s="221"/>
      <c r="YR168" s="221"/>
      <c r="YS168" s="221"/>
      <c r="YT168" s="221"/>
      <c r="YU168" s="221"/>
      <c r="YV168" s="221"/>
      <c r="YW168" s="221"/>
      <c r="YX168" s="221"/>
      <c r="YY168" s="221"/>
      <c r="YZ168" s="221"/>
      <c r="ZA168" s="221"/>
      <c r="ZB168" s="221"/>
      <c r="ZC168" s="221"/>
      <c r="ZD168" s="221"/>
      <c r="ZE168" s="221"/>
      <c r="ZF168" s="221"/>
      <c r="ZG168" s="221"/>
      <c r="ZH168" s="221"/>
      <c r="ZI168" s="221"/>
      <c r="ZJ168" s="221"/>
      <c r="ZK168" s="221"/>
      <c r="ZL168" s="221"/>
      <c r="ZM168" s="221"/>
      <c r="ZN168" s="221"/>
      <c r="ZO168" s="221"/>
      <c r="ZP168" s="221"/>
      <c r="ZQ168" s="221"/>
      <c r="ZR168" s="221"/>
      <c r="ZS168" s="221"/>
      <c r="ZT168" s="221"/>
      <c r="ZU168" s="221"/>
      <c r="ZV168" s="221"/>
      <c r="ZW168" s="221"/>
      <c r="ZX168" s="221"/>
      <c r="ZY168" s="221"/>
      <c r="ZZ168" s="221"/>
      <c r="AAA168" s="221"/>
      <c r="AAB168" s="221"/>
      <c r="AAC168" s="221"/>
      <c r="AAD168" s="221"/>
      <c r="AAE168" s="221"/>
      <c r="AAF168" s="221"/>
      <c r="AAG168" s="221"/>
      <c r="AAH168" s="221"/>
      <c r="AAI168" s="221"/>
      <c r="AAJ168" s="221"/>
      <c r="AAK168" s="221"/>
      <c r="AAL168" s="221"/>
      <c r="AAM168" s="221"/>
      <c r="AAN168" s="221"/>
      <c r="AAO168" s="221"/>
      <c r="AAP168" s="221"/>
      <c r="AAQ168" s="221"/>
      <c r="AAR168" s="221"/>
      <c r="AAS168" s="221"/>
      <c r="AAT168" s="221"/>
      <c r="AAU168" s="221"/>
      <c r="AAV168" s="221"/>
      <c r="AAW168" s="221"/>
      <c r="AAX168" s="221"/>
      <c r="AAY168" s="221"/>
      <c r="AAZ168" s="221"/>
      <c r="ABA168" s="221"/>
      <c r="ABB168" s="221"/>
      <c r="ABC168" s="221"/>
      <c r="ABD168" s="221"/>
      <c r="ABE168" s="221"/>
      <c r="ABF168" s="221"/>
      <c r="ABG168" s="221"/>
      <c r="ABH168" s="221"/>
      <c r="ABI168" s="221"/>
      <c r="ABJ168" s="221"/>
      <c r="ABK168" s="221"/>
      <c r="ABL168" s="221"/>
      <c r="ABM168" s="221"/>
      <c r="ABN168" s="221"/>
      <c r="ABO168" s="221"/>
      <c r="ABP168" s="221"/>
      <c r="ABQ168" s="221"/>
      <c r="ABR168" s="221"/>
      <c r="ABS168" s="221"/>
      <c r="ABT168" s="221"/>
      <c r="ABU168" s="221"/>
      <c r="ABV168" s="221"/>
      <c r="ABW168" s="221"/>
      <c r="ABX168" s="221"/>
      <c r="ABY168" s="221"/>
      <c r="ABZ168" s="221"/>
      <c r="ACA168" s="221"/>
      <c r="ACB168" s="221"/>
      <c r="ACC168" s="221"/>
      <c r="ACD168" s="221"/>
      <c r="ACE168" s="221"/>
      <c r="ACF168" s="221"/>
      <c r="ACG168" s="221"/>
      <c r="ACH168" s="221"/>
      <c r="ACI168" s="221"/>
      <c r="ACJ168" s="221"/>
      <c r="ACK168" s="221"/>
      <c r="ACL168" s="221"/>
      <c r="ACM168" s="221"/>
      <c r="ACN168" s="221"/>
      <c r="ACO168" s="221"/>
      <c r="ACP168" s="221"/>
      <c r="ACQ168" s="221"/>
      <c r="ACR168" s="221"/>
      <c r="ACS168" s="221"/>
      <c r="ACT168" s="221"/>
      <c r="ACU168" s="221"/>
      <c r="ACV168" s="221"/>
      <c r="ACW168" s="221"/>
      <c r="ACX168" s="221"/>
      <c r="ACY168" s="221"/>
      <c r="ACZ168" s="221"/>
      <c r="ADA168" s="221"/>
      <c r="ADB168" s="221"/>
      <c r="ADC168" s="221"/>
      <c r="ADD168" s="221"/>
      <c r="ADE168" s="221"/>
      <c r="ADF168" s="221"/>
      <c r="ADG168" s="221"/>
      <c r="ADH168" s="221"/>
      <c r="ADI168" s="221"/>
      <c r="ADJ168" s="221"/>
      <c r="ADK168" s="221"/>
      <c r="ADL168" s="221"/>
      <c r="ADM168" s="221"/>
      <c r="ADN168" s="221"/>
      <c r="ADO168" s="221"/>
      <c r="ADP168" s="221"/>
      <c r="ADQ168" s="221"/>
      <c r="ADR168" s="221"/>
      <c r="ADS168" s="221"/>
      <c r="ADT168" s="221"/>
      <c r="ADU168" s="221"/>
      <c r="ADV168" s="221"/>
      <c r="ADW168" s="221"/>
      <c r="ADX168" s="221"/>
      <c r="ADY168" s="221"/>
      <c r="ADZ168" s="221"/>
      <c r="AEA168" s="221"/>
      <c r="AEB168" s="221"/>
      <c r="AEC168" s="221"/>
      <c r="AED168" s="221"/>
      <c r="AEE168" s="221"/>
      <c r="AEF168" s="221"/>
      <c r="AEG168" s="221"/>
      <c r="AEH168" s="221"/>
      <c r="AEI168" s="221"/>
      <c r="AEJ168" s="221"/>
      <c r="AEK168" s="221"/>
      <c r="AEL168" s="221"/>
      <c r="AEM168" s="221"/>
      <c r="AEN168" s="221"/>
      <c r="AEO168" s="221"/>
      <c r="AEP168" s="221"/>
      <c r="AEQ168" s="221"/>
      <c r="AER168" s="221"/>
      <c r="AES168" s="221"/>
      <c r="AET168" s="221"/>
      <c r="AEU168" s="221"/>
      <c r="AEV168" s="221"/>
      <c r="AEW168" s="221"/>
      <c r="AEX168" s="221"/>
      <c r="AEY168" s="221"/>
      <c r="AEZ168" s="221"/>
      <c r="AFA168" s="221"/>
      <c r="AFB168" s="221"/>
      <c r="AFC168" s="221"/>
      <c r="AFD168" s="221"/>
      <c r="AFE168" s="221"/>
      <c r="AFF168" s="221"/>
      <c r="AFG168" s="221"/>
      <c r="AFH168" s="221"/>
      <c r="AFI168" s="221"/>
      <c r="AFJ168" s="221"/>
      <c r="AFK168" s="221"/>
      <c r="AFL168" s="221"/>
      <c r="AFM168" s="221"/>
      <c r="AFN168" s="221"/>
      <c r="AFO168" s="221"/>
      <c r="AFP168" s="221"/>
      <c r="AFQ168" s="221"/>
      <c r="AFR168" s="221"/>
      <c r="AFS168" s="221"/>
      <c r="AFT168" s="221"/>
      <c r="AFU168" s="221"/>
      <c r="AFV168" s="221"/>
      <c r="AFW168" s="221"/>
      <c r="AFX168" s="221"/>
      <c r="AFY168" s="221"/>
      <c r="AFZ168" s="221"/>
      <c r="AGA168" s="221"/>
      <c r="AGB168" s="221"/>
      <c r="AGC168" s="221"/>
      <c r="AGD168" s="221"/>
      <c r="AGE168" s="221"/>
      <c r="AGF168" s="221"/>
      <c r="AGG168" s="221"/>
      <c r="AGH168" s="221"/>
      <c r="AGI168" s="221"/>
      <c r="AGJ168" s="221"/>
      <c r="AGK168" s="221"/>
      <c r="AGL168" s="221"/>
      <c r="AGM168" s="221"/>
      <c r="AGN168" s="221"/>
      <c r="AGO168" s="221"/>
      <c r="AGP168" s="221"/>
      <c r="AGQ168" s="221"/>
      <c r="AGR168" s="221"/>
      <c r="AGS168" s="221"/>
      <c r="AGT168" s="221"/>
      <c r="AGU168" s="221"/>
      <c r="AGV168" s="221"/>
      <c r="AGW168" s="221"/>
      <c r="AGX168" s="221"/>
      <c r="AGY168" s="221"/>
      <c r="AGZ168" s="221"/>
      <c r="AHA168" s="221"/>
      <c r="AHB168" s="221"/>
      <c r="AHC168" s="221"/>
      <c r="AHD168" s="221"/>
      <c r="AHE168" s="221"/>
      <c r="AHF168" s="221"/>
      <c r="AHG168" s="221"/>
      <c r="AHH168" s="221"/>
      <c r="AHI168" s="221"/>
      <c r="AHJ168" s="221"/>
      <c r="AHK168" s="221"/>
      <c r="AHL168" s="221"/>
      <c r="AHM168" s="221"/>
      <c r="AHN168" s="221"/>
      <c r="AHO168" s="221"/>
      <c r="AHP168" s="221"/>
      <c r="AHQ168" s="221"/>
      <c r="AHR168" s="221"/>
      <c r="AHS168" s="221"/>
      <c r="AHT168" s="221"/>
      <c r="AHU168" s="221"/>
      <c r="AHV168" s="221"/>
      <c r="AHW168" s="221"/>
      <c r="AHX168" s="221"/>
      <c r="AHY168" s="221"/>
      <c r="AHZ168" s="221"/>
      <c r="AIA168" s="221"/>
      <c r="AIB168" s="221"/>
      <c r="AIC168" s="221"/>
      <c r="AID168" s="221"/>
      <c r="AIE168" s="221"/>
      <c r="AIF168" s="221"/>
      <c r="AIG168" s="221"/>
      <c r="AIH168" s="221"/>
      <c r="AII168" s="221"/>
      <c r="AIJ168" s="221"/>
      <c r="AIK168" s="221"/>
      <c r="AIL168" s="221"/>
      <c r="AIM168" s="221"/>
      <c r="AIN168" s="221"/>
      <c r="AIO168" s="221"/>
      <c r="AIP168" s="221"/>
      <c r="AIQ168" s="221"/>
      <c r="AIR168" s="221"/>
      <c r="AIS168" s="221"/>
      <c r="AIT168" s="221"/>
      <c r="AIU168" s="221"/>
      <c r="AIV168" s="221"/>
      <c r="AIW168" s="221"/>
      <c r="AIX168" s="221"/>
      <c r="AIY168" s="221"/>
      <c r="AIZ168" s="221"/>
      <c r="AJA168" s="221"/>
      <c r="AJB168" s="221"/>
      <c r="AJC168" s="221"/>
      <c r="AJD168" s="221"/>
      <c r="AJE168" s="221"/>
      <c r="AJF168" s="221"/>
      <c r="AJG168" s="221"/>
      <c r="AJH168" s="221"/>
      <c r="AJI168" s="221"/>
      <c r="AJJ168" s="221"/>
      <c r="AJK168" s="221"/>
      <c r="AJL168" s="221"/>
      <c r="AJM168" s="221"/>
      <c r="AJN168" s="221"/>
      <c r="AJO168" s="221"/>
      <c r="AJP168" s="221"/>
      <c r="AJQ168" s="221"/>
      <c r="AJR168" s="221"/>
      <c r="AJS168" s="221"/>
      <c r="AJT168" s="221"/>
      <c r="AJU168" s="221"/>
      <c r="AJV168" s="221"/>
      <c r="AJW168" s="221"/>
      <c r="AJX168" s="221"/>
      <c r="AJY168" s="221"/>
      <c r="AJZ168" s="221"/>
      <c r="AKA168" s="221"/>
      <c r="AKB168" s="221"/>
      <c r="AKC168" s="221"/>
      <c r="AKD168" s="221"/>
      <c r="AKE168" s="221"/>
      <c r="AKF168" s="221"/>
      <c r="AKG168" s="221"/>
      <c r="AKH168" s="221"/>
      <c r="AKI168" s="221"/>
      <c r="AKJ168" s="221"/>
      <c r="AKK168" s="221"/>
      <c r="AKL168" s="221"/>
      <c r="AKM168" s="221"/>
      <c r="AKN168" s="221"/>
      <c r="AKO168" s="221"/>
      <c r="AKP168" s="221"/>
      <c r="AKQ168" s="221"/>
      <c r="AKR168" s="221"/>
      <c r="AKS168" s="221"/>
      <c r="AKT168" s="221"/>
      <c r="AKU168" s="221"/>
      <c r="AKV168" s="221"/>
      <c r="AKW168" s="221"/>
      <c r="AKX168" s="221"/>
      <c r="AKY168" s="221"/>
      <c r="AKZ168" s="221"/>
      <c r="ALA168" s="221"/>
      <c r="ALB168" s="221"/>
      <c r="ALC168" s="221"/>
      <c r="ALD168" s="221"/>
      <c r="ALE168" s="221"/>
      <c r="ALF168" s="221"/>
      <c r="ALG168" s="221"/>
      <c r="ALH168" s="221"/>
      <c r="ALI168" s="221"/>
      <c r="ALJ168" s="221"/>
      <c r="ALK168" s="221"/>
      <c r="ALL168" s="221"/>
      <c r="ALM168" s="221"/>
      <c r="ALN168" s="221"/>
      <c r="ALO168" s="221"/>
      <c r="ALP168" s="221"/>
      <c r="ALQ168" s="221"/>
      <c r="ALR168" s="221"/>
      <c r="ALS168" s="221"/>
      <c r="ALT168" s="221"/>
      <c r="ALU168" s="221"/>
      <c r="ALV168" s="221"/>
      <c r="ALW168" s="221"/>
      <c r="ALX168" s="221"/>
      <c r="ALY168" s="221"/>
      <c r="ALZ168" s="221"/>
      <c r="AMA168" s="221"/>
      <c r="AMB168" s="221"/>
      <c r="AMC168" s="221"/>
      <c r="AMD168" s="221"/>
      <c r="AME168" s="221"/>
      <c r="AMF168" s="221"/>
      <c r="AMG168" s="221"/>
      <c r="AMH168" s="221"/>
      <c r="AMI168" s="221"/>
      <c r="AMJ168" s="221"/>
      <c r="AMK168" s="221"/>
    </row>
    <row r="169" spans="1:1025" s="225" customFormat="1" x14ac:dyDescent="0.25">
      <c r="A169" s="234" t="s">
        <v>180</v>
      </c>
      <c r="B169" s="234" t="s">
        <v>238</v>
      </c>
      <c r="C169" s="235" t="str">
        <f>'common foods'!D112</f>
        <v>05101</v>
      </c>
      <c r="D169" s="232">
        <v>2340</v>
      </c>
      <c r="E169" s="232">
        <v>49</v>
      </c>
      <c r="F169" s="232">
        <v>9</v>
      </c>
      <c r="G169" s="232">
        <v>11</v>
      </c>
      <c r="H169" s="232">
        <v>1</v>
      </c>
      <c r="I169" s="232">
        <v>6</v>
      </c>
      <c r="J169" s="232">
        <v>30</v>
      </c>
      <c r="K169" s="232">
        <f>7/1000</f>
        <v>7.0000000000000001E-3</v>
      </c>
      <c r="L169" s="234" t="s">
        <v>458</v>
      </c>
      <c r="M169" s="234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G169" s="221"/>
      <c r="AH169" s="221"/>
      <c r="AI169" s="221"/>
      <c r="AJ169" s="221"/>
      <c r="AK169" s="221"/>
      <c r="AL169" s="221"/>
      <c r="AM169" s="221"/>
      <c r="AN169" s="221"/>
      <c r="AO169" s="221"/>
      <c r="AP169" s="221"/>
      <c r="AQ169" s="221"/>
      <c r="AR169" s="221"/>
      <c r="AS169" s="221"/>
      <c r="AT169" s="221"/>
      <c r="AU169" s="221"/>
      <c r="AV169" s="221"/>
      <c r="AW169" s="221"/>
      <c r="AX169" s="221"/>
      <c r="AY169" s="221"/>
      <c r="AZ169" s="221"/>
      <c r="BA169" s="221"/>
      <c r="BB169" s="221"/>
      <c r="BC169" s="221"/>
      <c r="BD169" s="221"/>
      <c r="BE169" s="221"/>
      <c r="BF169" s="221"/>
      <c r="BG169" s="221"/>
      <c r="BH169" s="221"/>
      <c r="BI169" s="221"/>
      <c r="BJ169" s="221"/>
      <c r="BK169" s="221"/>
      <c r="BL169" s="221"/>
      <c r="BM169" s="221"/>
      <c r="BN169" s="221"/>
      <c r="BO169" s="221"/>
      <c r="BP169" s="221"/>
      <c r="BQ169" s="221"/>
      <c r="BR169" s="221"/>
      <c r="BS169" s="221"/>
      <c r="BT169" s="221"/>
      <c r="BU169" s="221"/>
      <c r="BV169" s="221"/>
      <c r="BW169" s="221"/>
      <c r="BX169" s="221"/>
      <c r="BY169" s="221"/>
      <c r="BZ169" s="221"/>
      <c r="CA169" s="221"/>
      <c r="CB169" s="221"/>
      <c r="CC169" s="221"/>
      <c r="CD169" s="221"/>
      <c r="CE169" s="221"/>
      <c r="CF169" s="221"/>
      <c r="CG169" s="221"/>
      <c r="CH169" s="221"/>
      <c r="CI169" s="221"/>
      <c r="CJ169" s="221"/>
      <c r="CK169" s="221"/>
      <c r="CL169" s="221"/>
      <c r="CM169" s="221"/>
      <c r="CN169" s="221"/>
      <c r="CO169" s="221"/>
      <c r="CP169" s="221"/>
      <c r="CQ169" s="221"/>
      <c r="CR169" s="221"/>
      <c r="CS169" s="221"/>
      <c r="CT169" s="221"/>
      <c r="CU169" s="221"/>
      <c r="CV169" s="221"/>
      <c r="CW169" s="221"/>
      <c r="CX169" s="221"/>
      <c r="CY169" s="221"/>
      <c r="CZ169" s="221"/>
      <c r="DA169" s="221"/>
      <c r="DB169" s="221"/>
      <c r="DC169" s="221"/>
      <c r="DD169" s="221"/>
      <c r="DE169" s="221"/>
      <c r="DF169" s="221"/>
      <c r="DG169" s="221"/>
      <c r="DH169" s="221"/>
      <c r="DI169" s="221"/>
      <c r="DJ169" s="221"/>
      <c r="DK169" s="221"/>
      <c r="DL169" s="221"/>
      <c r="DM169" s="221"/>
      <c r="DN169" s="221"/>
      <c r="DO169" s="221"/>
      <c r="DP169" s="221"/>
      <c r="DQ169" s="221"/>
      <c r="DR169" s="221"/>
      <c r="DS169" s="221"/>
      <c r="DT169" s="221"/>
      <c r="DU169" s="221"/>
      <c r="DV169" s="221"/>
      <c r="DW169" s="221"/>
      <c r="DX169" s="221"/>
      <c r="DY169" s="221"/>
      <c r="DZ169" s="221"/>
      <c r="EA169" s="221"/>
      <c r="EB169" s="221"/>
      <c r="EC169" s="221"/>
      <c r="ED169" s="221"/>
      <c r="EE169" s="221"/>
      <c r="EF169" s="221"/>
      <c r="EG169" s="221"/>
      <c r="EH169" s="221"/>
      <c r="EI169" s="221"/>
      <c r="EJ169" s="221"/>
      <c r="EK169" s="221"/>
      <c r="EL169" s="221"/>
      <c r="EM169" s="221"/>
      <c r="EN169" s="221"/>
      <c r="EO169" s="221"/>
      <c r="EP169" s="221"/>
      <c r="EQ169" s="221"/>
      <c r="ER169" s="221"/>
      <c r="ES169" s="221"/>
      <c r="ET169" s="221"/>
      <c r="EU169" s="221"/>
      <c r="EV169" s="221"/>
      <c r="EW169" s="221"/>
      <c r="EX169" s="221"/>
      <c r="EY169" s="221"/>
      <c r="EZ169" s="221"/>
      <c r="FA169" s="221"/>
      <c r="FB169" s="221"/>
      <c r="FC169" s="221"/>
      <c r="FD169" s="221"/>
      <c r="FE169" s="221"/>
      <c r="FF169" s="221"/>
      <c r="FG169" s="221"/>
      <c r="FH169" s="221"/>
      <c r="FI169" s="221"/>
      <c r="FJ169" s="221"/>
      <c r="FK169" s="221"/>
      <c r="FL169" s="221"/>
      <c r="FM169" s="221"/>
      <c r="FN169" s="221"/>
      <c r="FO169" s="221"/>
      <c r="FP169" s="221"/>
      <c r="FQ169" s="221"/>
      <c r="FR169" s="221"/>
      <c r="FS169" s="221"/>
      <c r="FT169" s="221"/>
      <c r="FU169" s="221"/>
      <c r="FV169" s="221"/>
      <c r="FW169" s="221"/>
      <c r="FX169" s="221"/>
      <c r="FY169" s="221"/>
      <c r="FZ169" s="221"/>
      <c r="GA169" s="221"/>
      <c r="GB169" s="221"/>
      <c r="GC169" s="221"/>
      <c r="GD169" s="221"/>
      <c r="GE169" s="221"/>
      <c r="GF169" s="221"/>
      <c r="GG169" s="221"/>
      <c r="GH169" s="221"/>
      <c r="GI169" s="221"/>
      <c r="GJ169" s="221"/>
      <c r="GK169" s="221"/>
      <c r="GL169" s="221"/>
      <c r="GM169" s="221"/>
      <c r="GN169" s="221"/>
      <c r="GO169" s="221"/>
      <c r="GP169" s="221"/>
      <c r="GQ169" s="221"/>
      <c r="GR169" s="221"/>
      <c r="GS169" s="221"/>
      <c r="GT169" s="221"/>
      <c r="GU169" s="221"/>
      <c r="GV169" s="221"/>
      <c r="GW169" s="221"/>
      <c r="GX169" s="221"/>
      <c r="GY169" s="221"/>
      <c r="GZ169" s="221"/>
      <c r="HA169" s="221"/>
      <c r="HB169" s="221"/>
      <c r="HC169" s="221"/>
      <c r="HD169" s="221"/>
      <c r="HE169" s="221"/>
      <c r="HF169" s="221"/>
      <c r="HG169" s="221"/>
      <c r="HH169" s="221"/>
      <c r="HI169" s="221"/>
      <c r="HJ169" s="221"/>
      <c r="HK169" s="221"/>
      <c r="HL169" s="221"/>
      <c r="HM169" s="221"/>
      <c r="HN169" s="221"/>
      <c r="HO169" s="221"/>
      <c r="HP169" s="221"/>
      <c r="HQ169" s="221"/>
      <c r="HR169" s="221"/>
      <c r="HS169" s="221"/>
      <c r="HT169" s="221"/>
      <c r="HU169" s="221"/>
      <c r="HV169" s="221"/>
      <c r="HW169" s="221"/>
      <c r="HX169" s="221"/>
      <c r="HY169" s="221"/>
      <c r="HZ169" s="221"/>
      <c r="IA169" s="221"/>
      <c r="IB169" s="221"/>
      <c r="IC169" s="221"/>
      <c r="ID169" s="221"/>
      <c r="IE169" s="221"/>
      <c r="IF169" s="221"/>
      <c r="IG169" s="221"/>
      <c r="IH169" s="221"/>
      <c r="II169" s="221"/>
      <c r="IJ169" s="221"/>
      <c r="IK169" s="221"/>
      <c r="IL169" s="221"/>
      <c r="IM169" s="221"/>
      <c r="IN169" s="221"/>
      <c r="IO169" s="221"/>
      <c r="IP169" s="221"/>
      <c r="IQ169" s="221"/>
      <c r="IR169" s="221"/>
      <c r="IS169" s="221"/>
      <c r="IT169" s="221"/>
      <c r="IU169" s="221"/>
      <c r="IV169" s="221"/>
      <c r="IW169" s="221"/>
      <c r="IX169" s="221"/>
      <c r="IY169" s="221"/>
      <c r="IZ169" s="221"/>
      <c r="JA169" s="221"/>
      <c r="JB169" s="221"/>
      <c r="JC169" s="221"/>
      <c r="JD169" s="221"/>
      <c r="JE169" s="221"/>
      <c r="JF169" s="221"/>
      <c r="JG169" s="221"/>
      <c r="JH169" s="221"/>
      <c r="JI169" s="221"/>
      <c r="JJ169" s="221"/>
      <c r="JK169" s="221"/>
      <c r="JL169" s="221"/>
      <c r="JM169" s="221"/>
      <c r="JN169" s="221"/>
      <c r="JO169" s="221"/>
      <c r="JP169" s="221"/>
      <c r="JQ169" s="221"/>
      <c r="JR169" s="221"/>
      <c r="JS169" s="221"/>
      <c r="JT169" s="221"/>
      <c r="JU169" s="221"/>
      <c r="JV169" s="221"/>
      <c r="JW169" s="221"/>
      <c r="JX169" s="221"/>
      <c r="JY169" s="221"/>
      <c r="JZ169" s="221"/>
      <c r="KA169" s="221"/>
      <c r="KB169" s="221"/>
      <c r="KC169" s="221"/>
      <c r="KD169" s="221"/>
      <c r="KE169" s="221"/>
      <c r="KF169" s="221"/>
      <c r="KG169" s="221"/>
      <c r="KH169" s="221"/>
      <c r="KI169" s="221"/>
      <c r="KJ169" s="221"/>
      <c r="KK169" s="221"/>
      <c r="KL169" s="221"/>
      <c r="KM169" s="221"/>
      <c r="KN169" s="221"/>
      <c r="KO169" s="221"/>
      <c r="KP169" s="221"/>
      <c r="KQ169" s="221"/>
      <c r="KR169" s="221"/>
      <c r="KS169" s="221"/>
      <c r="KT169" s="221"/>
      <c r="KU169" s="221"/>
      <c r="KV169" s="221"/>
      <c r="KW169" s="221"/>
      <c r="KX169" s="221"/>
      <c r="KY169" s="221"/>
      <c r="KZ169" s="221"/>
      <c r="LA169" s="221"/>
      <c r="LB169" s="221"/>
      <c r="LC169" s="221"/>
      <c r="LD169" s="221"/>
      <c r="LE169" s="221"/>
      <c r="LF169" s="221"/>
      <c r="LG169" s="221"/>
      <c r="LH169" s="221"/>
      <c r="LI169" s="221"/>
      <c r="LJ169" s="221"/>
      <c r="LK169" s="221"/>
      <c r="LL169" s="221"/>
      <c r="LM169" s="221"/>
      <c r="LN169" s="221"/>
      <c r="LO169" s="221"/>
      <c r="LP169" s="221"/>
      <c r="LQ169" s="221"/>
      <c r="LR169" s="221"/>
      <c r="LS169" s="221"/>
      <c r="LT169" s="221"/>
      <c r="LU169" s="221"/>
      <c r="LV169" s="221"/>
      <c r="LW169" s="221"/>
      <c r="LX169" s="221"/>
      <c r="LY169" s="221"/>
      <c r="LZ169" s="221"/>
      <c r="MA169" s="221"/>
      <c r="MB169" s="221"/>
      <c r="MC169" s="221"/>
      <c r="MD169" s="221"/>
      <c r="ME169" s="221"/>
      <c r="MF169" s="221"/>
      <c r="MG169" s="221"/>
      <c r="MH169" s="221"/>
      <c r="MI169" s="221"/>
      <c r="MJ169" s="221"/>
      <c r="MK169" s="221"/>
      <c r="ML169" s="221"/>
      <c r="MM169" s="221"/>
      <c r="MN169" s="221"/>
      <c r="MO169" s="221"/>
      <c r="MP169" s="221"/>
      <c r="MQ169" s="221"/>
      <c r="MR169" s="221"/>
      <c r="MS169" s="221"/>
      <c r="MT169" s="221"/>
      <c r="MU169" s="221"/>
      <c r="MV169" s="221"/>
      <c r="MW169" s="221"/>
      <c r="MX169" s="221"/>
      <c r="MY169" s="221"/>
      <c r="MZ169" s="221"/>
      <c r="NA169" s="221"/>
      <c r="NB169" s="221"/>
      <c r="NC169" s="221"/>
      <c r="ND169" s="221"/>
      <c r="NE169" s="221"/>
      <c r="NF169" s="221"/>
      <c r="NG169" s="221"/>
      <c r="NH169" s="221"/>
      <c r="NI169" s="221"/>
      <c r="NJ169" s="221"/>
      <c r="NK169" s="221"/>
      <c r="NL169" s="221"/>
      <c r="NM169" s="221"/>
      <c r="NN169" s="221"/>
      <c r="NO169" s="221"/>
      <c r="NP169" s="221"/>
      <c r="NQ169" s="221"/>
      <c r="NR169" s="221"/>
      <c r="NS169" s="221"/>
      <c r="NT169" s="221"/>
      <c r="NU169" s="221"/>
      <c r="NV169" s="221"/>
      <c r="NW169" s="221"/>
      <c r="NX169" s="221"/>
      <c r="NY169" s="221"/>
      <c r="NZ169" s="221"/>
      <c r="OA169" s="221"/>
      <c r="OB169" s="221"/>
      <c r="OC169" s="221"/>
      <c r="OD169" s="221"/>
      <c r="OE169" s="221"/>
      <c r="OF169" s="221"/>
      <c r="OG169" s="221"/>
      <c r="OH169" s="221"/>
      <c r="OI169" s="221"/>
      <c r="OJ169" s="221"/>
      <c r="OK169" s="221"/>
      <c r="OL169" s="221"/>
      <c r="OM169" s="221"/>
      <c r="ON169" s="221"/>
      <c r="OO169" s="221"/>
      <c r="OP169" s="221"/>
      <c r="OQ169" s="221"/>
      <c r="OR169" s="221"/>
      <c r="OS169" s="221"/>
      <c r="OT169" s="221"/>
      <c r="OU169" s="221"/>
      <c r="OV169" s="221"/>
      <c r="OW169" s="221"/>
      <c r="OX169" s="221"/>
      <c r="OY169" s="221"/>
      <c r="OZ169" s="221"/>
      <c r="PA169" s="221"/>
      <c r="PB169" s="221"/>
      <c r="PC169" s="221"/>
      <c r="PD169" s="221"/>
      <c r="PE169" s="221"/>
      <c r="PF169" s="221"/>
      <c r="PG169" s="221"/>
      <c r="PH169" s="221"/>
      <c r="PI169" s="221"/>
      <c r="PJ169" s="221"/>
      <c r="PK169" s="221"/>
      <c r="PL169" s="221"/>
      <c r="PM169" s="221"/>
      <c r="PN169" s="221"/>
      <c r="PO169" s="221"/>
      <c r="PP169" s="221"/>
      <c r="PQ169" s="221"/>
      <c r="PR169" s="221"/>
      <c r="PS169" s="221"/>
      <c r="PT169" s="221"/>
      <c r="PU169" s="221"/>
      <c r="PV169" s="221"/>
      <c r="PW169" s="221"/>
      <c r="PX169" s="221"/>
      <c r="PY169" s="221"/>
      <c r="PZ169" s="221"/>
      <c r="QA169" s="221"/>
      <c r="QB169" s="221"/>
      <c r="QC169" s="221"/>
      <c r="QD169" s="221"/>
      <c r="QE169" s="221"/>
      <c r="QF169" s="221"/>
      <c r="QG169" s="221"/>
      <c r="QH169" s="221"/>
      <c r="QI169" s="221"/>
      <c r="QJ169" s="221"/>
      <c r="QK169" s="221"/>
      <c r="QL169" s="221"/>
      <c r="QM169" s="221"/>
      <c r="QN169" s="221"/>
      <c r="QO169" s="221"/>
      <c r="QP169" s="221"/>
      <c r="QQ169" s="221"/>
      <c r="QR169" s="221"/>
      <c r="QS169" s="221"/>
      <c r="QT169" s="221"/>
      <c r="QU169" s="221"/>
      <c r="QV169" s="221"/>
      <c r="QW169" s="221"/>
      <c r="QX169" s="221"/>
      <c r="QY169" s="221"/>
      <c r="QZ169" s="221"/>
      <c r="RA169" s="221"/>
      <c r="RB169" s="221"/>
      <c r="RC169" s="221"/>
      <c r="RD169" s="221"/>
      <c r="RE169" s="221"/>
      <c r="RF169" s="221"/>
      <c r="RG169" s="221"/>
      <c r="RH169" s="221"/>
      <c r="RI169" s="221"/>
      <c r="RJ169" s="221"/>
      <c r="RK169" s="221"/>
      <c r="RL169" s="221"/>
      <c r="RM169" s="221"/>
      <c r="RN169" s="221"/>
      <c r="RO169" s="221"/>
      <c r="RP169" s="221"/>
      <c r="RQ169" s="221"/>
      <c r="RR169" s="221"/>
      <c r="RS169" s="221"/>
      <c r="RT169" s="221"/>
      <c r="RU169" s="221"/>
      <c r="RV169" s="221"/>
      <c r="RW169" s="221"/>
      <c r="RX169" s="221"/>
      <c r="RY169" s="221"/>
      <c r="RZ169" s="221"/>
      <c r="SA169" s="221"/>
      <c r="SB169" s="221"/>
      <c r="SC169" s="221"/>
      <c r="SD169" s="221"/>
      <c r="SE169" s="221"/>
      <c r="SF169" s="221"/>
      <c r="SG169" s="221"/>
      <c r="SH169" s="221"/>
      <c r="SI169" s="221"/>
      <c r="SJ169" s="221"/>
      <c r="SK169" s="221"/>
      <c r="SL169" s="221"/>
      <c r="SM169" s="221"/>
      <c r="SN169" s="221"/>
      <c r="SO169" s="221"/>
      <c r="SP169" s="221"/>
      <c r="SQ169" s="221"/>
      <c r="SR169" s="221"/>
      <c r="SS169" s="221"/>
      <c r="ST169" s="221"/>
      <c r="SU169" s="221"/>
      <c r="SV169" s="221"/>
      <c r="SW169" s="221"/>
      <c r="SX169" s="221"/>
      <c r="SY169" s="221"/>
      <c r="SZ169" s="221"/>
      <c r="TA169" s="221"/>
      <c r="TB169" s="221"/>
      <c r="TC169" s="221"/>
      <c r="TD169" s="221"/>
      <c r="TE169" s="221"/>
      <c r="TF169" s="221"/>
      <c r="TG169" s="221"/>
      <c r="TH169" s="221"/>
      <c r="TI169" s="221"/>
      <c r="TJ169" s="221"/>
      <c r="TK169" s="221"/>
      <c r="TL169" s="221"/>
      <c r="TM169" s="221"/>
      <c r="TN169" s="221"/>
      <c r="TO169" s="221"/>
      <c r="TP169" s="221"/>
      <c r="TQ169" s="221"/>
      <c r="TR169" s="221"/>
      <c r="TS169" s="221"/>
      <c r="TT169" s="221"/>
      <c r="TU169" s="221"/>
      <c r="TV169" s="221"/>
      <c r="TW169" s="221"/>
      <c r="TX169" s="221"/>
      <c r="TY169" s="221"/>
      <c r="TZ169" s="221"/>
      <c r="UA169" s="221"/>
      <c r="UB169" s="221"/>
      <c r="UC169" s="221"/>
      <c r="UD169" s="221"/>
      <c r="UE169" s="221"/>
      <c r="UF169" s="221"/>
      <c r="UG169" s="221"/>
      <c r="UH169" s="221"/>
      <c r="UI169" s="221"/>
      <c r="UJ169" s="221"/>
      <c r="UK169" s="221"/>
      <c r="UL169" s="221"/>
      <c r="UM169" s="221"/>
      <c r="UN169" s="221"/>
      <c r="UO169" s="221"/>
      <c r="UP169" s="221"/>
      <c r="UQ169" s="221"/>
      <c r="UR169" s="221"/>
      <c r="US169" s="221"/>
      <c r="UT169" s="221"/>
      <c r="UU169" s="221"/>
      <c r="UV169" s="221"/>
      <c r="UW169" s="221"/>
      <c r="UX169" s="221"/>
      <c r="UY169" s="221"/>
      <c r="UZ169" s="221"/>
      <c r="VA169" s="221"/>
      <c r="VB169" s="221"/>
      <c r="VC169" s="221"/>
      <c r="VD169" s="221"/>
      <c r="VE169" s="221"/>
      <c r="VF169" s="221"/>
      <c r="VG169" s="221"/>
      <c r="VH169" s="221"/>
      <c r="VI169" s="221"/>
      <c r="VJ169" s="221"/>
      <c r="VK169" s="221"/>
      <c r="VL169" s="221"/>
      <c r="VM169" s="221"/>
      <c r="VN169" s="221"/>
      <c r="VO169" s="221"/>
      <c r="VP169" s="221"/>
      <c r="VQ169" s="221"/>
      <c r="VR169" s="221"/>
      <c r="VS169" s="221"/>
      <c r="VT169" s="221"/>
      <c r="VU169" s="221"/>
      <c r="VV169" s="221"/>
      <c r="VW169" s="221"/>
      <c r="VX169" s="221"/>
      <c r="VY169" s="221"/>
      <c r="VZ169" s="221"/>
      <c r="WA169" s="221"/>
      <c r="WB169" s="221"/>
      <c r="WC169" s="221"/>
      <c r="WD169" s="221"/>
      <c r="WE169" s="221"/>
      <c r="WF169" s="221"/>
      <c r="WG169" s="221"/>
      <c r="WH169" s="221"/>
      <c r="WI169" s="221"/>
      <c r="WJ169" s="221"/>
      <c r="WK169" s="221"/>
      <c r="WL169" s="221"/>
      <c r="WM169" s="221"/>
      <c r="WN169" s="221"/>
      <c r="WO169" s="221"/>
      <c r="WP169" s="221"/>
      <c r="WQ169" s="221"/>
      <c r="WR169" s="221"/>
      <c r="WS169" s="221"/>
      <c r="WT169" s="221"/>
      <c r="WU169" s="221"/>
      <c r="WV169" s="221"/>
      <c r="WW169" s="221"/>
      <c r="WX169" s="221"/>
      <c r="WY169" s="221"/>
      <c r="WZ169" s="221"/>
      <c r="XA169" s="221"/>
      <c r="XB169" s="221"/>
      <c r="XC169" s="221"/>
      <c r="XD169" s="221"/>
      <c r="XE169" s="221"/>
      <c r="XF169" s="221"/>
      <c r="XG169" s="221"/>
      <c r="XH169" s="221"/>
      <c r="XI169" s="221"/>
      <c r="XJ169" s="221"/>
      <c r="XK169" s="221"/>
      <c r="XL169" s="221"/>
      <c r="XM169" s="221"/>
      <c r="XN169" s="221"/>
      <c r="XO169" s="221"/>
      <c r="XP169" s="221"/>
      <c r="XQ169" s="221"/>
      <c r="XR169" s="221"/>
      <c r="XS169" s="221"/>
      <c r="XT169" s="221"/>
      <c r="XU169" s="221"/>
      <c r="XV169" s="221"/>
      <c r="XW169" s="221"/>
      <c r="XX169" s="221"/>
      <c r="XY169" s="221"/>
      <c r="XZ169" s="221"/>
      <c r="YA169" s="221"/>
      <c r="YB169" s="221"/>
      <c r="YC169" s="221"/>
      <c r="YD169" s="221"/>
      <c r="YE169" s="221"/>
      <c r="YF169" s="221"/>
      <c r="YG169" s="221"/>
      <c r="YH169" s="221"/>
      <c r="YI169" s="221"/>
      <c r="YJ169" s="221"/>
      <c r="YK169" s="221"/>
      <c r="YL169" s="221"/>
      <c r="YM169" s="221"/>
      <c r="YN169" s="221"/>
      <c r="YO169" s="221"/>
      <c r="YP169" s="221"/>
      <c r="YQ169" s="221"/>
      <c r="YR169" s="221"/>
      <c r="YS169" s="221"/>
      <c r="YT169" s="221"/>
      <c r="YU169" s="221"/>
      <c r="YV169" s="221"/>
      <c r="YW169" s="221"/>
      <c r="YX169" s="221"/>
      <c r="YY169" s="221"/>
      <c r="YZ169" s="221"/>
      <c r="ZA169" s="221"/>
      <c r="ZB169" s="221"/>
      <c r="ZC169" s="221"/>
      <c r="ZD169" s="221"/>
      <c r="ZE169" s="221"/>
      <c r="ZF169" s="221"/>
      <c r="ZG169" s="221"/>
      <c r="ZH169" s="221"/>
      <c r="ZI169" s="221"/>
      <c r="ZJ169" s="221"/>
      <c r="ZK169" s="221"/>
      <c r="ZL169" s="221"/>
      <c r="ZM169" s="221"/>
      <c r="ZN169" s="221"/>
      <c r="ZO169" s="221"/>
      <c r="ZP169" s="221"/>
      <c r="ZQ169" s="221"/>
      <c r="ZR169" s="221"/>
      <c r="ZS169" s="221"/>
      <c r="ZT169" s="221"/>
      <c r="ZU169" s="221"/>
      <c r="ZV169" s="221"/>
      <c r="ZW169" s="221"/>
      <c r="ZX169" s="221"/>
      <c r="ZY169" s="221"/>
      <c r="ZZ169" s="221"/>
      <c r="AAA169" s="221"/>
      <c r="AAB169" s="221"/>
      <c r="AAC169" s="221"/>
      <c r="AAD169" s="221"/>
      <c r="AAE169" s="221"/>
      <c r="AAF169" s="221"/>
      <c r="AAG169" s="221"/>
      <c r="AAH169" s="221"/>
      <c r="AAI169" s="221"/>
      <c r="AAJ169" s="221"/>
      <c r="AAK169" s="221"/>
      <c r="AAL169" s="221"/>
      <c r="AAM169" s="221"/>
      <c r="AAN169" s="221"/>
      <c r="AAO169" s="221"/>
      <c r="AAP169" s="221"/>
      <c r="AAQ169" s="221"/>
      <c r="AAR169" s="221"/>
      <c r="AAS169" s="221"/>
      <c r="AAT169" s="221"/>
      <c r="AAU169" s="221"/>
      <c r="AAV169" s="221"/>
      <c r="AAW169" s="221"/>
      <c r="AAX169" s="221"/>
      <c r="AAY169" s="221"/>
      <c r="AAZ169" s="221"/>
      <c r="ABA169" s="221"/>
      <c r="ABB169" s="221"/>
      <c r="ABC169" s="221"/>
      <c r="ABD169" s="221"/>
      <c r="ABE169" s="221"/>
      <c r="ABF169" s="221"/>
      <c r="ABG169" s="221"/>
      <c r="ABH169" s="221"/>
      <c r="ABI169" s="221"/>
      <c r="ABJ169" s="221"/>
      <c r="ABK169" s="221"/>
      <c r="ABL169" s="221"/>
      <c r="ABM169" s="221"/>
      <c r="ABN169" s="221"/>
      <c r="ABO169" s="221"/>
      <c r="ABP169" s="221"/>
      <c r="ABQ169" s="221"/>
      <c r="ABR169" s="221"/>
      <c r="ABS169" s="221"/>
      <c r="ABT169" s="221"/>
      <c r="ABU169" s="221"/>
      <c r="ABV169" s="221"/>
      <c r="ABW169" s="221"/>
      <c r="ABX169" s="221"/>
      <c r="ABY169" s="221"/>
      <c r="ABZ169" s="221"/>
      <c r="ACA169" s="221"/>
      <c r="ACB169" s="221"/>
      <c r="ACC169" s="221"/>
      <c r="ACD169" s="221"/>
      <c r="ACE169" s="221"/>
      <c r="ACF169" s="221"/>
      <c r="ACG169" s="221"/>
      <c r="ACH169" s="221"/>
      <c r="ACI169" s="221"/>
      <c r="ACJ169" s="221"/>
      <c r="ACK169" s="221"/>
      <c r="ACL169" s="221"/>
      <c r="ACM169" s="221"/>
      <c r="ACN169" s="221"/>
      <c r="ACO169" s="221"/>
      <c r="ACP169" s="221"/>
      <c r="ACQ169" s="221"/>
      <c r="ACR169" s="221"/>
      <c r="ACS169" s="221"/>
      <c r="ACT169" s="221"/>
      <c r="ACU169" s="221"/>
      <c r="ACV169" s="221"/>
      <c r="ACW169" s="221"/>
      <c r="ACX169" s="221"/>
      <c r="ACY169" s="221"/>
      <c r="ACZ169" s="221"/>
      <c r="ADA169" s="221"/>
      <c r="ADB169" s="221"/>
      <c r="ADC169" s="221"/>
      <c r="ADD169" s="221"/>
      <c r="ADE169" s="221"/>
      <c r="ADF169" s="221"/>
      <c r="ADG169" s="221"/>
      <c r="ADH169" s="221"/>
      <c r="ADI169" s="221"/>
      <c r="ADJ169" s="221"/>
      <c r="ADK169" s="221"/>
      <c r="ADL169" s="221"/>
      <c r="ADM169" s="221"/>
      <c r="ADN169" s="221"/>
      <c r="ADO169" s="221"/>
      <c r="ADP169" s="221"/>
      <c r="ADQ169" s="221"/>
      <c r="ADR169" s="221"/>
      <c r="ADS169" s="221"/>
      <c r="ADT169" s="221"/>
      <c r="ADU169" s="221"/>
      <c r="ADV169" s="221"/>
      <c r="ADW169" s="221"/>
      <c r="ADX169" s="221"/>
      <c r="ADY169" s="221"/>
      <c r="ADZ169" s="221"/>
      <c r="AEA169" s="221"/>
      <c r="AEB169" s="221"/>
      <c r="AEC169" s="221"/>
      <c r="AED169" s="221"/>
      <c r="AEE169" s="221"/>
      <c r="AEF169" s="221"/>
      <c r="AEG169" s="221"/>
      <c r="AEH169" s="221"/>
      <c r="AEI169" s="221"/>
      <c r="AEJ169" s="221"/>
      <c r="AEK169" s="221"/>
      <c r="AEL169" s="221"/>
      <c r="AEM169" s="221"/>
      <c r="AEN169" s="221"/>
      <c r="AEO169" s="221"/>
      <c r="AEP169" s="221"/>
      <c r="AEQ169" s="221"/>
      <c r="AER169" s="221"/>
      <c r="AES169" s="221"/>
      <c r="AET169" s="221"/>
      <c r="AEU169" s="221"/>
      <c r="AEV169" s="221"/>
      <c r="AEW169" s="221"/>
      <c r="AEX169" s="221"/>
      <c r="AEY169" s="221"/>
      <c r="AEZ169" s="221"/>
      <c r="AFA169" s="221"/>
      <c r="AFB169" s="221"/>
      <c r="AFC169" s="221"/>
      <c r="AFD169" s="221"/>
      <c r="AFE169" s="221"/>
      <c r="AFF169" s="221"/>
      <c r="AFG169" s="221"/>
      <c r="AFH169" s="221"/>
      <c r="AFI169" s="221"/>
      <c r="AFJ169" s="221"/>
      <c r="AFK169" s="221"/>
      <c r="AFL169" s="221"/>
      <c r="AFM169" s="221"/>
      <c r="AFN169" s="221"/>
      <c r="AFO169" s="221"/>
      <c r="AFP169" s="221"/>
      <c r="AFQ169" s="221"/>
      <c r="AFR169" s="221"/>
      <c r="AFS169" s="221"/>
      <c r="AFT169" s="221"/>
      <c r="AFU169" s="221"/>
      <c r="AFV169" s="221"/>
      <c r="AFW169" s="221"/>
      <c r="AFX169" s="221"/>
      <c r="AFY169" s="221"/>
      <c r="AFZ169" s="221"/>
      <c r="AGA169" s="221"/>
      <c r="AGB169" s="221"/>
      <c r="AGC169" s="221"/>
      <c r="AGD169" s="221"/>
      <c r="AGE169" s="221"/>
      <c r="AGF169" s="221"/>
      <c r="AGG169" s="221"/>
      <c r="AGH169" s="221"/>
      <c r="AGI169" s="221"/>
      <c r="AGJ169" s="221"/>
      <c r="AGK169" s="221"/>
      <c r="AGL169" s="221"/>
      <c r="AGM169" s="221"/>
      <c r="AGN169" s="221"/>
      <c r="AGO169" s="221"/>
      <c r="AGP169" s="221"/>
      <c r="AGQ169" s="221"/>
      <c r="AGR169" s="221"/>
      <c r="AGS169" s="221"/>
      <c r="AGT169" s="221"/>
      <c r="AGU169" s="221"/>
      <c r="AGV169" s="221"/>
      <c r="AGW169" s="221"/>
      <c r="AGX169" s="221"/>
      <c r="AGY169" s="221"/>
      <c r="AGZ169" s="221"/>
      <c r="AHA169" s="221"/>
      <c r="AHB169" s="221"/>
      <c r="AHC169" s="221"/>
      <c r="AHD169" s="221"/>
      <c r="AHE169" s="221"/>
      <c r="AHF169" s="221"/>
      <c r="AHG169" s="221"/>
      <c r="AHH169" s="221"/>
      <c r="AHI169" s="221"/>
      <c r="AHJ169" s="221"/>
      <c r="AHK169" s="221"/>
      <c r="AHL169" s="221"/>
      <c r="AHM169" s="221"/>
      <c r="AHN169" s="221"/>
      <c r="AHO169" s="221"/>
      <c r="AHP169" s="221"/>
      <c r="AHQ169" s="221"/>
      <c r="AHR169" s="221"/>
      <c r="AHS169" s="221"/>
      <c r="AHT169" s="221"/>
      <c r="AHU169" s="221"/>
      <c r="AHV169" s="221"/>
      <c r="AHW169" s="221"/>
      <c r="AHX169" s="221"/>
      <c r="AHY169" s="221"/>
      <c r="AHZ169" s="221"/>
      <c r="AIA169" s="221"/>
      <c r="AIB169" s="221"/>
      <c r="AIC169" s="221"/>
      <c r="AID169" s="221"/>
      <c r="AIE169" s="221"/>
      <c r="AIF169" s="221"/>
      <c r="AIG169" s="221"/>
      <c r="AIH169" s="221"/>
      <c r="AII169" s="221"/>
      <c r="AIJ169" s="221"/>
      <c r="AIK169" s="221"/>
      <c r="AIL169" s="221"/>
      <c r="AIM169" s="221"/>
      <c r="AIN169" s="221"/>
      <c r="AIO169" s="221"/>
      <c r="AIP169" s="221"/>
      <c r="AIQ169" s="221"/>
      <c r="AIR169" s="221"/>
      <c r="AIS169" s="221"/>
      <c r="AIT169" s="221"/>
      <c r="AIU169" s="221"/>
      <c r="AIV169" s="221"/>
      <c r="AIW169" s="221"/>
      <c r="AIX169" s="221"/>
      <c r="AIY169" s="221"/>
      <c r="AIZ169" s="221"/>
      <c r="AJA169" s="221"/>
      <c r="AJB169" s="221"/>
      <c r="AJC169" s="221"/>
      <c r="AJD169" s="221"/>
      <c r="AJE169" s="221"/>
      <c r="AJF169" s="221"/>
      <c r="AJG169" s="221"/>
      <c r="AJH169" s="221"/>
      <c r="AJI169" s="221"/>
      <c r="AJJ169" s="221"/>
      <c r="AJK169" s="221"/>
      <c r="AJL169" s="221"/>
      <c r="AJM169" s="221"/>
      <c r="AJN169" s="221"/>
      <c r="AJO169" s="221"/>
      <c r="AJP169" s="221"/>
      <c r="AJQ169" s="221"/>
      <c r="AJR169" s="221"/>
      <c r="AJS169" s="221"/>
      <c r="AJT169" s="221"/>
      <c r="AJU169" s="221"/>
      <c r="AJV169" s="221"/>
      <c r="AJW169" s="221"/>
      <c r="AJX169" s="221"/>
      <c r="AJY169" s="221"/>
      <c r="AJZ169" s="221"/>
      <c r="AKA169" s="221"/>
      <c r="AKB169" s="221"/>
      <c r="AKC169" s="221"/>
      <c r="AKD169" s="221"/>
      <c r="AKE169" s="221"/>
      <c r="AKF169" s="221"/>
      <c r="AKG169" s="221"/>
      <c r="AKH169" s="221"/>
      <c r="AKI169" s="221"/>
      <c r="AKJ169" s="221"/>
      <c r="AKK169" s="221"/>
      <c r="AKL169" s="221"/>
      <c r="AKM169" s="221"/>
      <c r="AKN169" s="221"/>
      <c r="AKO169" s="221"/>
      <c r="AKP169" s="221"/>
      <c r="AKQ169" s="221"/>
      <c r="AKR169" s="221"/>
      <c r="AKS169" s="221"/>
      <c r="AKT169" s="221"/>
      <c r="AKU169" s="221"/>
      <c r="AKV169" s="221"/>
      <c r="AKW169" s="221"/>
      <c r="AKX169" s="221"/>
      <c r="AKY169" s="221"/>
      <c r="AKZ169" s="221"/>
      <c r="ALA169" s="221"/>
      <c r="ALB169" s="221"/>
      <c r="ALC169" s="221"/>
      <c r="ALD169" s="221"/>
      <c r="ALE169" s="221"/>
      <c r="ALF169" s="221"/>
      <c r="ALG169" s="221"/>
      <c r="ALH169" s="221"/>
      <c r="ALI169" s="221"/>
      <c r="ALJ169" s="221"/>
      <c r="ALK169" s="221"/>
      <c r="ALL169" s="221"/>
      <c r="ALM169" s="221"/>
      <c r="ALN169" s="221"/>
      <c r="ALO169" s="221"/>
      <c r="ALP169" s="221"/>
      <c r="ALQ169" s="221"/>
      <c r="ALR169" s="221"/>
      <c r="ALS169" s="221"/>
      <c r="ALT169" s="221"/>
      <c r="ALU169" s="221"/>
      <c r="ALV169" s="221"/>
      <c r="ALW169" s="221"/>
      <c r="ALX169" s="221"/>
      <c r="ALY169" s="221"/>
      <c r="ALZ169" s="221"/>
      <c r="AMA169" s="221"/>
      <c r="AMB169" s="221"/>
      <c r="AMC169" s="221"/>
      <c r="AMD169" s="221"/>
      <c r="AME169" s="221"/>
      <c r="AMF169" s="221"/>
      <c r="AMG169" s="221"/>
      <c r="AMH169" s="221"/>
      <c r="AMI169" s="221"/>
      <c r="AMJ169" s="221"/>
      <c r="AMK169" s="221"/>
    </row>
    <row r="170" spans="1:1025" s="225" customFormat="1" x14ac:dyDescent="0.25">
      <c r="A170" s="221" t="s">
        <v>271</v>
      </c>
      <c r="B170" s="221" t="s">
        <v>311</v>
      </c>
      <c r="C170" s="227" t="str">
        <f>'common foods'!$D$147</f>
        <v>07095</v>
      </c>
      <c r="D170" s="224">
        <v>1947.78</v>
      </c>
      <c r="E170" s="224">
        <v>28.9</v>
      </c>
      <c r="F170" s="224">
        <v>6.327</v>
      </c>
      <c r="G170" s="224">
        <v>37.299999999999997</v>
      </c>
      <c r="H170" s="224">
        <v>32.4</v>
      </c>
      <c r="I170" s="224">
        <v>6.2</v>
      </c>
      <c r="J170" s="224">
        <v>14.38</v>
      </c>
      <c r="K170" s="224">
        <v>26</v>
      </c>
      <c r="L170" s="221"/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  <c r="AA170" s="221"/>
      <c r="AB170" s="221"/>
      <c r="AC170" s="221"/>
      <c r="AD170" s="221"/>
      <c r="AE170" s="221"/>
      <c r="AF170" s="221"/>
      <c r="AG170" s="221"/>
      <c r="AH170" s="221"/>
      <c r="AI170" s="221"/>
      <c r="AJ170" s="221"/>
      <c r="AK170" s="221"/>
      <c r="AL170" s="221"/>
      <c r="AM170" s="221"/>
      <c r="AN170" s="221"/>
      <c r="AO170" s="221"/>
      <c r="AP170" s="221"/>
      <c r="AQ170" s="221"/>
      <c r="AR170" s="221"/>
      <c r="AS170" s="221"/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1"/>
      <c r="BD170" s="221"/>
      <c r="BE170" s="221"/>
      <c r="BF170" s="221"/>
      <c r="BG170" s="221"/>
      <c r="BH170" s="221"/>
      <c r="BI170" s="221"/>
      <c r="BJ170" s="221"/>
      <c r="BK170" s="221"/>
      <c r="BL170" s="221"/>
      <c r="BM170" s="221"/>
      <c r="BN170" s="221"/>
      <c r="BO170" s="221"/>
      <c r="BP170" s="221"/>
      <c r="BQ170" s="221"/>
      <c r="BR170" s="221"/>
      <c r="BS170" s="221"/>
      <c r="BT170" s="221"/>
      <c r="BU170" s="221"/>
      <c r="BV170" s="221"/>
      <c r="BW170" s="221"/>
      <c r="BX170" s="221"/>
      <c r="BY170" s="221"/>
      <c r="BZ170" s="221"/>
      <c r="CA170" s="221"/>
      <c r="CB170" s="221"/>
      <c r="CC170" s="221"/>
      <c r="CD170" s="221"/>
      <c r="CE170" s="221"/>
      <c r="CF170" s="221"/>
      <c r="CG170" s="221"/>
      <c r="CH170" s="221"/>
      <c r="CI170" s="221"/>
      <c r="CJ170" s="221"/>
      <c r="CK170" s="221"/>
      <c r="CL170" s="221"/>
      <c r="CM170" s="221"/>
      <c r="CN170" s="221"/>
      <c r="CO170" s="221"/>
      <c r="CP170" s="221"/>
      <c r="CQ170" s="221"/>
      <c r="CR170" s="221"/>
      <c r="CS170" s="221"/>
      <c r="CT170" s="221"/>
      <c r="CU170" s="221"/>
      <c r="CV170" s="221"/>
      <c r="CW170" s="221"/>
      <c r="CX170" s="221"/>
      <c r="CY170" s="221"/>
      <c r="CZ170" s="221"/>
      <c r="DA170" s="221"/>
      <c r="DB170" s="221"/>
      <c r="DC170" s="221"/>
      <c r="DD170" s="221"/>
      <c r="DE170" s="221"/>
      <c r="DF170" s="221"/>
      <c r="DG170" s="221"/>
      <c r="DH170" s="221"/>
      <c r="DI170" s="221"/>
      <c r="DJ170" s="221"/>
      <c r="DK170" s="221"/>
      <c r="DL170" s="221"/>
      <c r="DM170" s="221"/>
      <c r="DN170" s="221"/>
      <c r="DO170" s="221"/>
      <c r="DP170" s="221"/>
      <c r="DQ170" s="221"/>
      <c r="DR170" s="221"/>
      <c r="DS170" s="221"/>
      <c r="DT170" s="221"/>
      <c r="DU170" s="221"/>
      <c r="DV170" s="221"/>
      <c r="DW170" s="221"/>
      <c r="DX170" s="221"/>
      <c r="DY170" s="221"/>
      <c r="DZ170" s="221"/>
      <c r="EA170" s="221"/>
      <c r="EB170" s="221"/>
      <c r="EC170" s="221"/>
      <c r="ED170" s="221"/>
      <c r="EE170" s="221"/>
      <c r="EF170" s="221"/>
      <c r="EG170" s="221"/>
      <c r="EH170" s="221"/>
      <c r="EI170" s="221"/>
      <c r="EJ170" s="221"/>
      <c r="EK170" s="221"/>
      <c r="EL170" s="221"/>
      <c r="EM170" s="221"/>
      <c r="EN170" s="221"/>
      <c r="EO170" s="221"/>
      <c r="EP170" s="221"/>
      <c r="EQ170" s="221"/>
      <c r="ER170" s="221"/>
      <c r="ES170" s="221"/>
      <c r="ET170" s="221"/>
      <c r="EU170" s="221"/>
      <c r="EV170" s="221"/>
      <c r="EW170" s="221"/>
      <c r="EX170" s="221"/>
      <c r="EY170" s="221"/>
      <c r="EZ170" s="221"/>
      <c r="FA170" s="221"/>
      <c r="FB170" s="221"/>
      <c r="FC170" s="221"/>
      <c r="FD170" s="221"/>
      <c r="FE170" s="221"/>
      <c r="FF170" s="221"/>
      <c r="FG170" s="221"/>
      <c r="FH170" s="221"/>
      <c r="FI170" s="221"/>
      <c r="FJ170" s="221"/>
      <c r="FK170" s="221"/>
      <c r="FL170" s="221"/>
      <c r="FM170" s="221"/>
      <c r="FN170" s="221"/>
      <c r="FO170" s="221"/>
      <c r="FP170" s="221"/>
      <c r="FQ170" s="221"/>
      <c r="FR170" s="221"/>
      <c r="FS170" s="221"/>
      <c r="FT170" s="221"/>
      <c r="FU170" s="221"/>
      <c r="FV170" s="221"/>
      <c r="FW170" s="221"/>
      <c r="FX170" s="221"/>
      <c r="FY170" s="221"/>
      <c r="FZ170" s="221"/>
      <c r="GA170" s="221"/>
      <c r="GB170" s="221"/>
      <c r="GC170" s="221"/>
      <c r="GD170" s="221"/>
      <c r="GE170" s="221"/>
      <c r="GF170" s="221"/>
      <c r="GG170" s="221"/>
      <c r="GH170" s="221"/>
      <c r="GI170" s="221"/>
      <c r="GJ170" s="221"/>
      <c r="GK170" s="221"/>
      <c r="GL170" s="221"/>
      <c r="GM170" s="221"/>
      <c r="GN170" s="221"/>
      <c r="GO170" s="221"/>
      <c r="GP170" s="221"/>
      <c r="GQ170" s="221"/>
      <c r="GR170" s="221"/>
      <c r="GS170" s="221"/>
      <c r="GT170" s="221"/>
      <c r="GU170" s="221"/>
      <c r="GV170" s="221"/>
      <c r="GW170" s="221"/>
      <c r="GX170" s="221"/>
      <c r="GY170" s="221"/>
      <c r="GZ170" s="221"/>
      <c r="HA170" s="221"/>
      <c r="HB170" s="221"/>
      <c r="HC170" s="221"/>
      <c r="HD170" s="221"/>
      <c r="HE170" s="221"/>
      <c r="HF170" s="221"/>
      <c r="HG170" s="221"/>
      <c r="HH170" s="221"/>
      <c r="HI170" s="221"/>
      <c r="HJ170" s="221"/>
      <c r="HK170" s="221"/>
      <c r="HL170" s="221"/>
      <c r="HM170" s="221"/>
      <c r="HN170" s="221"/>
      <c r="HO170" s="221"/>
      <c r="HP170" s="221"/>
      <c r="HQ170" s="221"/>
      <c r="HR170" s="221"/>
      <c r="HS170" s="221"/>
      <c r="HT170" s="221"/>
      <c r="HU170" s="221"/>
      <c r="HV170" s="221"/>
      <c r="HW170" s="221"/>
      <c r="HX170" s="221"/>
      <c r="HY170" s="221"/>
      <c r="HZ170" s="221"/>
      <c r="IA170" s="221"/>
      <c r="IB170" s="221"/>
      <c r="IC170" s="221"/>
      <c r="ID170" s="221"/>
      <c r="IE170" s="221"/>
      <c r="IF170" s="221"/>
      <c r="IG170" s="221"/>
      <c r="IH170" s="221"/>
      <c r="II170" s="221"/>
      <c r="IJ170" s="221"/>
      <c r="IK170" s="221"/>
      <c r="IL170" s="221"/>
      <c r="IM170" s="221"/>
      <c r="IN170" s="221"/>
      <c r="IO170" s="221"/>
      <c r="IP170" s="221"/>
      <c r="IQ170" s="221"/>
      <c r="IR170" s="221"/>
      <c r="IS170" s="221"/>
      <c r="IT170" s="221"/>
      <c r="IU170" s="221"/>
      <c r="IV170" s="221"/>
      <c r="IW170" s="221"/>
      <c r="IX170" s="221"/>
      <c r="IY170" s="221"/>
      <c r="IZ170" s="221"/>
      <c r="JA170" s="221"/>
      <c r="JB170" s="221"/>
      <c r="JC170" s="221"/>
      <c r="JD170" s="221"/>
      <c r="JE170" s="221"/>
      <c r="JF170" s="221"/>
      <c r="JG170" s="221"/>
      <c r="JH170" s="221"/>
      <c r="JI170" s="221"/>
      <c r="JJ170" s="221"/>
      <c r="JK170" s="221"/>
      <c r="JL170" s="221"/>
      <c r="JM170" s="221"/>
      <c r="JN170" s="221"/>
      <c r="JO170" s="221"/>
      <c r="JP170" s="221"/>
      <c r="JQ170" s="221"/>
      <c r="JR170" s="221"/>
      <c r="JS170" s="221"/>
      <c r="JT170" s="221"/>
      <c r="JU170" s="221"/>
      <c r="JV170" s="221"/>
      <c r="JW170" s="221"/>
      <c r="JX170" s="221"/>
      <c r="JY170" s="221"/>
      <c r="JZ170" s="221"/>
      <c r="KA170" s="221"/>
      <c r="KB170" s="221"/>
      <c r="KC170" s="221"/>
      <c r="KD170" s="221"/>
      <c r="KE170" s="221"/>
      <c r="KF170" s="221"/>
      <c r="KG170" s="221"/>
      <c r="KH170" s="221"/>
      <c r="KI170" s="221"/>
      <c r="KJ170" s="221"/>
      <c r="KK170" s="221"/>
      <c r="KL170" s="221"/>
      <c r="KM170" s="221"/>
      <c r="KN170" s="221"/>
      <c r="KO170" s="221"/>
      <c r="KP170" s="221"/>
      <c r="KQ170" s="221"/>
      <c r="KR170" s="221"/>
      <c r="KS170" s="221"/>
      <c r="KT170" s="221"/>
      <c r="KU170" s="221"/>
      <c r="KV170" s="221"/>
      <c r="KW170" s="221"/>
      <c r="KX170" s="221"/>
      <c r="KY170" s="221"/>
      <c r="KZ170" s="221"/>
      <c r="LA170" s="221"/>
      <c r="LB170" s="221"/>
      <c r="LC170" s="221"/>
      <c r="LD170" s="221"/>
      <c r="LE170" s="221"/>
      <c r="LF170" s="221"/>
      <c r="LG170" s="221"/>
      <c r="LH170" s="221"/>
      <c r="LI170" s="221"/>
      <c r="LJ170" s="221"/>
      <c r="LK170" s="221"/>
      <c r="LL170" s="221"/>
      <c r="LM170" s="221"/>
      <c r="LN170" s="221"/>
      <c r="LO170" s="221"/>
      <c r="LP170" s="221"/>
      <c r="LQ170" s="221"/>
      <c r="LR170" s="221"/>
      <c r="LS170" s="221"/>
      <c r="LT170" s="221"/>
      <c r="LU170" s="221"/>
      <c r="LV170" s="221"/>
      <c r="LW170" s="221"/>
      <c r="LX170" s="221"/>
      <c r="LY170" s="221"/>
      <c r="LZ170" s="221"/>
      <c r="MA170" s="221"/>
      <c r="MB170" s="221"/>
      <c r="MC170" s="221"/>
      <c r="MD170" s="221"/>
      <c r="ME170" s="221"/>
      <c r="MF170" s="221"/>
      <c r="MG170" s="221"/>
      <c r="MH170" s="221"/>
      <c r="MI170" s="221"/>
      <c r="MJ170" s="221"/>
      <c r="MK170" s="221"/>
      <c r="ML170" s="221"/>
      <c r="MM170" s="221"/>
      <c r="MN170" s="221"/>
      <c r="MO170" s="221"/>
      <c r="MP170" s="221"/>
      <c r="MQ170" s="221"/>
      <c r="MR170" s="221"/>
      <c r="MS170" s="221"/>
      <c r="MT170" s="221"/>
      <c r="MU170" s="221"/>
      <c r="MV170" s="221"/>
      <c r="MW170" s="221"/>
      <c r="MX170" s="221"/>
      <c r="MY170" s="221"/>
      <c r="MZ170" s="221"/>
      <c r="NA170" s="221"/>
      <c r="NB170" s="221"/>
      <c r="NC170" s="221"/>
      <c r="ND170" s="221"/>
      <c r="NE170" s="221"/>
      <c r="NF170" s="221"/>
      <c r="NG170" s="221"/>
      <c r="NH170" s="221"/>
      <c r="NI170" s="221"/>
      <c r="NJ170" s="221"/>
      <c r="NK170" s="221"/>
      <c r="NL170" s="221"/>
      <c r="NM170" s="221"/>
      <c r="NN170" s="221"/>
      <c r="NO170" s="221"/>
      <c r="NP170" s="221"/>
      <c r="NQ170" s="221"/>
      <c r="NR170" s="221"/>
      <c r="NS170" s="221"/>
      <c r="NT170" s="221"/>
      <c r="NU170" s="221"/>
      <c r="NV170" s="221"/>
      <c r="NW170" s="221"/>
      <c r="NX170" s="221"/>
      <c r="NY170" s="221"/>
      <c r="NZ170" s="221"/>
      <c r="OA170" s="221"/>
      <c r="OB170" s="221"/>
      <c r="OC170" s="221"/>
      <c r="OD170" s="221"/>
      <c r="OE170" s="221"/>
      <c r="OF170" s="221"/>
      <c r="OG170" s="221"/>
      <c r="OH170" s="221"/>
      <c r="OI170" s="221"/>
      <c r="OJ170" s="221"/>
      <c r="OK170" s="221"/>
      <c r="OL170" s="221"/>
      <c r="OM170" s="221"/>
      <c r="ON170" s="221"/>
      <c r="OO170" s="221"/>
      <c r="OP170" s="221"/>
      <c r="OQ170" s="221"/>
      <c r="OR170" s="221"/>
      <c r="OS170" s="221"/>
      <c r="OT170" s="221"/>
      <c r="OU170" s="221"/>
      <c r="OV170" s="221"/>
      <c r="OW170" s="221"/>
      <c r="OX170" s="221"/>
      <c r="OY170" s="221"/>
      <c r="OZ170" s="221"/>
      <c r="PA170" s="221"/>
      <c r="PB170" s="221"/>
      <c r="PC170" s="221"/>
      <c r="PD170" s="221"/>
      <c r="PE170" s="221"/>
      <c r="PF170" s="221"/>
      <c r="PG170" s="221"/>
      <c r="PH170" s="221"/>
      <c r="PI170" s="221"/>
      <c r="PJ170" s="221"/>
      <c r="PK170" s="221"/>
      <c r="PL170" s="221"/>
      <c r="PM170" s="221"/>
      <c r="PN170" s="221"/>
      <c r="PO170" s="221"/>
      <c r="PP170" s="221"/>
      <c r="PQ170" s="221"/>
      <c r="PR170" s="221"/>
      <c r="PS170" s="221"/>
      <c r="PT170" s="221"/>
      <c r="PU170" s="221"/>
      <c r="PV170" s="221"/>
      <c r="PW170" s="221"/>
      <c r="PX170" s="221"/>
      <c r="PY170" s="221"/>
      <c r="PZ170" s="221"/>
      <c r="QA170" s="221"/>
      <c r="QB170" s="221"/>
      <c r="QC170" s="221"/>
      <c r="QD170" s="221"/>
      <c r="QE170" s="221"/>
      <c r="QF170" s="221"/>
      <c r="QG170" s="221"/>
      <c r="QH170" s="221"/>
      <c r="QI170" s="221"/>
      <c r="QJ170" s="221"/>
      <c r="QK170" s="221"/>
      <c r="QL170" s="221"/>
      <c r="QM170" s="221"/>
      <c r="QN170" s="221"/>
      <c r="QO170" s="221"/>
      <c r="QP170" s="221"/>
      <c r="QQ170" s="221"/>
      <c r="QR170" s="221"/>
      <c r="QS170" s="221"/>
      <c r="QT170" s="221"/>
      <c r="QU170" s="221"/>
      <c r="QV170" s="221"/>
      <c r="QW170" s="221"/>
      <c r="QX170" s="221"/>
      <c r="QY170" s="221"/>
      <c r="QZ170" s="221"/>
      <c r="RA170" s="221"/>
      <c r="RB170" s="221"/>
      <c r="RC170" s="221"/>
      <c r="RD170" s="221"/>
      <c r="RE170" s="221"/>
      <c r="RF170" s="221"/>
      <c r="RG170" s="221"/>
      <c r="RH170" s="221"/>
      <c r="RI170" s="221"/>
      <c r="RJ170" s="221"/>
      <c r="RK170" s="221"/>
      <c r="RL170" s="221"/>
      <c r="RM170" s="221"/>
      <c r="RN170" s="221"/>
      <c r="RO170" s="221"/>
      <c r="RP170" s="221"/>
      <c r="RQ170" s="221"/>
      <c r="RR170" s="221"/>
      <c r="RS170" s="221"/>
      <c r="RT170" s="221"/>
      <c r="RU170" s="221"/>
      <c r="RV170" s="221"/>
      <c r="RW170" s="221"/>
      <c r="RX170" s="221"/>
      <c r="RY170" s="221"/>
      <c r="RZ170" s="221"/>
      <c r="SA170" s="221"/>
      <c r="SB170" s="221"/>
      <c r="SC170" s="221"/>
      <c r="SD170" s="221"/>
      <c r="SE170" s="221"/>
      <c r="SF170" s="221"/>
      <c r="SG170" s="221"/>
      <c r="SH170" s="221"/>
      <c r="SI170" s="221"/>
      <c r="SJ170" s="221"/>
      <c r="SK170" s="221"/>
      <c r="SL170" s="221"/>
      <c r="SM170" s="221"/>
      <c r="SN170" s="221"/>
      <c r="SO170" s="221"/>
      <c r="SP170" s="221"/>
      <c r="SQ170" s="221"/>
      <c r="SR170" s="221"/>
      <c r="SS170" s="221"/>
      <c r="ST170" s="221"/>
      <c r="SU170" s="221"/>
      <c r="SV170" s="221"/>
      <c r="SW170" s="221"/>
      <c r="SX170" s="221"/>
      <c r="SY170" s="221"/>
      <c r="SZ170" s="221"/>
      <c r="TA170" s="221"/>
      <c r="TB170" s="221"/>
      <c r="TC170" s="221"/>
      <c r="TD170" s="221"/>
      <c r="TE170" s="221"/>
      <c r="TF170" s="221"/>
      <c r="TG170" s="221"/>
      <c r="TH170" s="221"/>
      <c r="TI170" s="221"/>
      <c r="TJ170" s="221"/>
      <c r="TK170" s="221"/>
      <c r="TL170" s="221"/>
      <c r="TM170" s="221"/>
      <c r="TN170" s="221"/>
      <c r="TO170" s="221"/>
      <c r="TP170" s="221"/>
      <c r="TQ170" s="221"/>
      <c r="TR170" s="221"/>
      <c r="TS170" s="221"/>
      <c r="TT170" s="221"/>
      <c r="TU170" s="221"/>
      <c r="TV170" s="221"/>
      <c r="TW170" s="221"/>
      <c r="TX170" s="221"/>
      <c r="TY170" s="221"/>
      <c r="TZ170" s="221"/>
      <c r="UA170" s="221"/>
      <c r="UB170" s="221"/>
      <c r="UC170" s="221"/>
      <c r="UD170" s="221"/>
      <c r="UE170" s="221"/>
      <c r="UF170" s="221"/>
      <c r="UG170" s="221"/>
      <c r="UH170" s="221"/>
      <c r="UI170" s="221"/>
      <c r="UJ170" s="221"/>
      <c r="UK170" s="221"/>
      <c r="UL170" s="221"/>
      <c r="UM170" s="221"/>
      <c r="UN170" s="221"/>
      <c r="UO170" s="221"/>
      <c r="UP170" s="221"/>
      <c r="UQ170" s="221"/>
      <c r="UR170" s="221"/>
      <c r="US170" s="221"/>
      <c r="UT170" s="221"/>
      <c r="UU170" s="221"/>
      <c r="UV170" s="221"/>
      <c r="UW170" s="221"/>
      <c r="UX170" s="221"/>
      <c r="UY170" s="221"/>
      <c r="UZ170" s="221"/>
      <c r="VA170" s="221"/>
      <c r="VB170" s="221"/>
      <c r="VC170" s="221"/>
      <c r="VD170" s="221"/>
      <c r="VE170" s="221"/>
      <c r="VF170" s="221"/>
      <c r="VG170" s="221"/>
      <c r="VH170" s="221"/>
      <c r="VI170" s="221"/>
      <c r="VJ170" s="221"/>
      <c r="VK170" s="221"/>
      <c r="VL170" s="221"/>
      <c r="VM170" s="221"/>
      <c r="VN170" s="221"/>
      <c r="VO170" s="221"/>
      <c r="VP170" s="221"/>
      <c r="VQ170" s="221"/>
      <c r="VR170" s="221"/>
      <c r="VS170" s="221"/>
      <c r="VT170" s="221"/>
      <c r="VU170" s="221"/>
      <c r="VV170" s="221"/>
      <c r="VW170" s="221"/>
      <c r="VX170" s="221"/>
      <c r="VY170" s="221"/>
      <c r="VZ170" s="221"/>
      <c r="WA170" s="221"/>
      <c r="WB170" s="221"/>
      <c r="WC170" s="221"/>
      <c r="WD170" s="221"/>
      <c r="WE170" s="221"/>
      <c r="WF170" s="221"/>
      <c r="WG170" s="221"/>
      <c r="WH170" s="221"/>
      <c r="WI170" s="221"/>
      <c r="WJ170" s="221"/>
      <c r="WK170" s="221"/>
      <c r="WL170" s="221"/>
      <c r="WM170" s="221"/>
      <c r="WN170" s="221"/>
      <c r="WO170" s="221"/>
      <c r="WP170" s="221"/>
      <c r="WQ170" s="221"/>
      <c r="WR170" s="221"/>
      <c r="WS170" s="221"/>
      <c r="WT170" s="221"/>
      <c r="WU170" s="221"/>
      <c r="WV170" s="221"/>
      <c r="WW170" s="221"/>
      <c r="WX170" s="221"/>
      <c r="WY170" s="221"/>
      <c r="WZ170" s="221"/>
      <c r="XA170" s="221"/>
      <c r="XB170" s="221"/>
      <c r="XC170" s="221"/>
      <c r="XD170" s="221"/>
      <c r="XE170" s="221"/>
      <c r="XF170" s="221"/>
      <c r="XG170" s="221"/>
      <c r="XH170" s="221"/>
      <c r="XI170" s="221"/>
      <c r="XJ170" s="221"/>
      <c r="XK170" s="221"/>
      <c r="XL170" s="221"/>
      <c r="XM170" s="221"/>
      <c r="XN170" s="221"/>
      <c r="XO170" s="221"/>
      <c r="XP170" s="221"/>
      <c r="XQ170" s="221"/>
      <c r="XR170" s="221"/>
      <c r="XS170" s="221"/>
      <c r="XT170" s="221"/>
      <c r="XU170" s="221"/>
      <c r="XV170" s="221"/>
      <c r="XW170" s="221"/>
      <c r="XX170" s="221"/>
      <c r="XY170" s="221"/>
      <c r="XZ170" s="221"/>
      <c r="YA170" s="221"/>
      <c r="YB170" s="221"/>
      <c r="YC170" s="221"/>
      <c r="YD170" s="221"/>
      <c r="YE170" s="221"/>
      <c r="YF170" s="221"/>
      <c r="YG170" s="221"/>
      <c r="YH170" s="221"/>
      <c r="YI170" s="221"/>
      <c r="YJ170" s="221"/>
      <c r="YK170" s="221"/>
      <c r="YL170" s="221"/>
      <c r="YM170" s="221"/>
      <c r="YN170" s="221"/>
      <c r="YO170" s="221"/>
      <c r="YP170" s="221"/>
      <c r="YQ170" s="221"/>
      <c r="YR170" s="221"/>
      <c r="YS170" s="221"/>
      <c r="YT170" s="221"/>
      <c r="YU170" s="221"/>
      <c r="YV170" s="221"/>
      <c r="YW170" s="221"/>
      <c r="YX170" s="221"/>
      <c r="YY170" s="221"/>
      <c r="YZ170" s="221"/>
      <c r="ZA170" s="221"/>
      <c r="ZB170" s="221"/>
      <c r="ZC170" s="221"/>
      <c r="ZD170" s="221"/>
      <c r="ZE170" s="221"/>
      <c r="ZF170" s="221"/>
      <c r="ZG170" s="221"/>
      <c r="ZH170" s="221"/>
      <c r="ZI170" s="221"/>
      <c r="ZJ170" s="221"/>
      <c r="ZK170" s="221"/>
      <c r="ZL170" s="221"/>
      <c r="ZM170" s="221"/>
      <c r="ZN170" s="221"/>
      <c r="ZO170" s="221"/>
      <c r="ZP170" s="221"/>
      <c r="ZQ170" s="221"/>
      <c r="ZR170" s="221"/>
      <c r="ZS170" s="221"/>
      <c r="ZT170" s="221"/>
      <c r="ZU170" s="221"/>
      <c r="ZV170" s="221"/>
      <c r="ZW170" s="221"/>
      <c r="ZX170" s="221"/>
      <c r="ZY170" s="221"/>
      <c r="ZZ170" s="221"/>
      <c r="AAA170" s="221"/>
      <c r="AAB170" s="221"/>
      <c r="AAC170" s="221"/>
      <c r="AAD170" s="221"/>
      <c r="AAE170" s="221"/>
      <c r="AAF170" s="221"/>
      <c r="AAG170" s="221"/>
      <c r="AAH170" s="221"/>
      <c r="AAI170" s="221"/>
      <c r="AAJ170" s="221"/>
      <c r="AAK170" s="221"/>
      <c r="AAL170" s="221"/>
      <c r="AAM170" s="221"/>
      <c r="AAN170" s="221"/>
      <c r="AAO170" s="221"/>
      <c r="AAP170" s="221"/>
      <c r="AAQ170" s="221"/>
      <c r="AAR170" s="221"/>
      <c r="AAS170" s="221"/>
      <c r="AAT170" s="221"/>
      <c r="AAU170" s="221"/>
      <c r="AAV170" s="221"/>
      <c r="AAW170" s="221"/>
      <c r="AAX170" s="221"/>
      <c r="AAY170" s="221"/>
      <c r="AAZ170" s="221"/>
      <c r="ABA170" s="221"/>
      <c r="ABB170" s="221"/>
      <c r="ABC170" s="221"/>
      <c r="ABD170" s="221"/>
      <c r="ABE170" s="221"/>
      <c r="ABF170" s="221"/>
      <c r="ABG170" s="221"/>
      <c r="ABH170" s="221"/>
      <c r="ABI170" s="221"/>
      <c r="ABJ170" s="221"/>
      <c r="ABK170" s="221"/>
      <c r="ABL170" s="221"/>
      <c r="ABM170" s="221"/>
      <c r="ABN170" s="221"/>
      <c r="ABO170" s="221"/>
      <c r="ABP170" s="221"/>
      <c r="ABQ170" s="221"/>
      <c r="ABR170" s="221"/>
      <c r="ABS170" s="221"/>
      <c r="ABT170" s="221"/>
      <c r="ABU170" s="221"/>
      <c r="ABV170" s="221"/>
      <c r="ABW170" s="221"/>
      <c r="ABX170" s="221"/>
      <c r="ABY170" s="221"/>
      <c r="ABZ170" s="221"/>
      <c r="ACA170" s="221"/>
      <c r="ACB170" s="221"/>
      <c r="ACC170" s="221"/>
      <c r="ACD170" s="221"/>
      <c r="ACE170" s="221"/>
      <c r="ACF170" s="221"/>
      <c r="ACG170" s="221"/>
      <c r="ACH170" s="221"/>
      <c r="ACI170" s="221"/>
      <c r="ACJ170" s="221"/>
      <c r="ACK170" s="221"/>
      <c r="ACL170" s="221"/>
      <c r="ACM170" s="221"/>
      <c r="ACN170" s="221"/>
      <c r="ACO170" s="221"/>
      <c r="ACP170" s="221"/>
      <c r="ACQ170" s="221"/>
      <c r="ACR170" s="221"/>
      <c r="ACS170" s="221"/>
      <c r="ACT170" s="221"/>
      <c r="ACU170" s="221"/>
      <c r="ACV170" s="221"/>
      <c r="ACW170" s="221"/>
      <c r="ACX170" s="221"/>
      <c r="ACY170" s="221"/>
      <c r="ACZ170" s="221"/>
      <c r="ADA170" s="221"/>
      <c r="ADB170" s="221"/>
      <c r="ADC170" s="221"/>
      <c r="ADD170" s="221"/>
      <c r="ADE170" s="221"/>
      <c r="ADF170" s="221"/>
      <c r="ADG170" s="221"/>
      <c r="ADH170" s="221"/>
      <c r="ADI170" s="221"/>
      <c r="ADJ170" s="221"/>
      <c r="ADK170" s="221"/>
      <c r="ADL170" s="221"/>
      <c r="ADM170" s="221"/>
      <c r="ADN170" s="221"/>
      <c r="ADO170" s="221"/>
      <c r="ADP170" s="221"/>
      <c r="ADQ170" s="221"/>
      <c r="ADR170" s="221"/>
      <c r="ADS170" s="221"/>
      <c r="ADT170" s="221"/>
      <c r="ADU170" s="221"/>
      <c r="ADV170" s="221"/>
      <c r="ADW170" s="221"/>
      <c r="ADX170" s="221"/>
      <c r="ADY170" s="221"/>
      <c r="ADZ170" s="221"/>
      <c r="AEA170" s="221"/>
      <c r="AEB170" s="221"/>
      <c r="AEC170" s="221"/>
      <c r="AED170" s="221"/>
      <c r="AEE170" s="221"/>
      <c r="AEF170" s="221"/>
      <c r="AEG170" s="221"/>
      <c r="AEH170" s="221"/>
      <c r="AEI170" s="221"/>
      <c r="AEJ170" s="221"/>
      <c r="AEK170" s="221"/>
      <c r="AEL170" s="221"/>
      <c r="AEM170" s="221"/>
      <c r="AEN170" s="221"/>
      <c r="AEO170" s="221"/>
      <c r="AEP170" s="221"/>
      <c r="AEQ170" s="221"/>
      <c r="AER170" s="221"/>
      <c r="AES170" s="221"/>
      <c r="AET170" s="221"/>
      <c r="AEU170" s="221"/>
      <c r="AEV170" s="221"/>
      <c r="AEW170" s="221"/>
      <c r="AEX170" s="221"/>
      <c r="AEY170" s="221"/>
      <c r="AEZ170" s="221"/>
      <c r="AFA170" s="221"/>
      <c r="AFB170" s="221"/>
      <c r="AFC170" s="221"/>
      <c r="AFD170" s="221"/>
      <c r="AFE170" s="221"/>
      <c r="AFF170" s="221"/>
      <c r="AFG170" s="221"/>
      <c r="AFH170" s="221"/>
      <c r="AFI170" s="221"/>
      <c r="AFJ170" s="221"/>
      <c r="AFK170" s="221"/>
      <c r="AFL170" s="221"/>
      <c r="AFM170" s="221"/>
      <c r="AFN170" s="221"/>
      <c r="AFO170" s="221"/>
      <c r="AFP170" s="221"/>
      <c r="AFQ170" s="221"/>
      <c r="AFR170" s="221"/>
      <c r="AFS170" s="221"/>
      <c r="AFT170" s="221"/>
      <c r="AFU170" s="221"/>
      <c r="AFV170" s="221"/>
      <c r="AFW170" s="221"/>
      <c r="AFX170" s="221"/>
      <c r="AFY170" s="221"/>
      <c r="AFZ170" s="221"/>
      <c r="AGA170" s="221"/>
      <c r="AGB170" s="221"/>
      <c r="AGC170" s="221"/>
      <c r="AGD170" s="221"/>
      <c r="AGE170" s="221"/>
      <c r="AGF170" s="221"/>
      <c r="AGG170" s="221"/>
      <c r="AGH170" s="221"/>
      <c r="AGI170" s="221"/>
      <c r="AGJ170" s="221"/>
      <c r="AGK170" s="221"/>
      <c r="AGL170" s="221"/>
      <c r="AGM170" s="221"/>
      <c r="AGN170" s="221"/>
      <c r="AGO170" s="221"/>
      <c r="AGP170" s="221"/>
      <c r="AGQ170" s="221"/>
      <c r="AGR170" s="221"/>
      <c r="AGS170" s="221"/>
      <c r="AGT170" s="221"/>
      <c r="AGU170" s="221"/>
      <c r="AGV170" s="221"/>
      <c r="AGW170" s="221"/>
      <c r="AGX170" s="221"/>
      <c r="AGY170" s="221"/>
      <c r="AGZ170" s="221"/>
      <c r="AHA170" s="221"/>
      <c r="AHB170" s="221"/>
      <c r="AHC170" s="221"/>
      <c r="AHD170" s="221"/>
      <c r="AHE170" s="221"/>
      <c r="AHF170" s="221"/>
      <c r="AHG170" s="221"/>
      <c r="AHH170" s="221"/>
      <c r="AHI170" s="221"/>
      <c r="AHJ170" s="221"/>
      <c r="AHK170" s="221"/>
      <c r="AHL170" s="221"/>
      <c r="AHM170" s="221"/>
      <c r="AHN170" s="221"/>
      <c r="AHO170" s="221"/>
      <c r="AHP170" s="221"/>
      <c r="AHQ170" s="221"/>
      <c r="AHR170" s="221"/>
      <c r="AHS170" s="221"/>
      <c r="AHT170" s="221"/>
      <c r="AHU170" s="221"/>
      <c r="AHV170" s="221"/>
      <c r="AHW170" s="221"/>
      <c r="AHX170" s="221"/>
      <c r="AHY170" s="221"/>
      <c r="AHZ170" s="221"/>
      <c r="AIA170" s="221"/>
      <c r="AIB170" s="221"/>
      <c r="AIC170" s="221"/>
      <c r="AID170" s="221"/>
      <c r="AIE170" s="221"/>
      <c r="AIF170" s="221"/>
      <c r="AIG170" s="221"/>
      <c r="AIH170" s="221"/>
      <c r="AII170" s="221"/>
      <c r="AIJ170" s="221"/>
      <c r="AIK170" s="221"/>
      <c r="AIL170" s="221"/>
      <c r="AIM170" s="221"/>
      <c r="AIN170" s="221"/>
      <c r="AIO170" s="221"/>
      <c r="AIP170" s="221"/>
      <c r="AIQ170" s="221"/>
      <c r="AIR170" s="221"/>
      <c r="AIS170" s="221"/>
      <c r="AIT170" s="221"/>
      <c r="AIU170" s="221"/>
      <c r="AIV170" s="221"/>
      <c r="AIW170" s="221"/>
      <c r="AIX170" s="221"/>
      <c r="AIY170" s="221"/>
      <c r="AIZ170" s="221"/>
      <c r="AJA170" s="221"/>
      <c r="AJB170" s="221"/>
      <c r="AJC170" s="221"/>
      <c r="AJD170" s="221"/>
      <c r="AJE170" s="221"/>
      <c r="AJF170" s="221"/>
      <c r="AJG170" s="221"/>
      <c r="AJH170" s="221"/>
      <c r="AJI170" s="221"/>
      <c r="AJJ170" s="221"/>
      <c r="AJK170" s="221"/>
      <c r="AJL170" s="221"/>
      <c r="AJM170" s="221"/>
      <c r="AJN170" s="221"/>
      <c r="AJO170" s="221"/>
      <c r="AJP170" s="221"/>
      <c r="AJQ170" s="221"/>
      <c r="AJR170" s="221"/>
      <c r="AJS170" s="221"/>
      <c r="AJT170" s="221"/>
      <c r="AJU170" s="221"/>
      <c r="AJV170" s="221"/>
      <c r="AJW170" s="221"/>
      <c r="AJX170" s="221"/>
      <c r="AJY170" s="221"/>
      <c r="AJZ170" s="221"/>
      <c r="AKA170" s="221"/>
      <c r="AKB170" s="221"/>
      <c r="AKC170" s="221"/>
      <c r="AKD170" s="221"/>
      <c r="AKE170" s="221"/>
      <c r="AKF170" s="221"/>
      <c r="AKG170" s="221"/>
      <c r="AKH170" s="221"/>
      <c r="AKI170" s="221"/>
      <c r="AKJ170" s="221"/>
      <c r="AKK170" s="221"/>
      <c r="AKL170" s="221"/>
      <c r="AKM170" s="221"/>
      <c r="AKN170" s="221"/>
      <c r="AKO170" s="221"/>
      <c r="AKP170" s="221"/>
      <c r="AKQ170" s="221"/>
      <c r="AKR170" s="221"/>
      <c r="AKS170" s="221"/>
      <c r="AKT170" s="221"/>
      <c r="AKU170" s="221"/>
      <c r="AKV170" s="221"/>
      <c r="AKW170" s="221"/>
      <c r="AKX170" s="221"/>
      <c r="AKY170" s="221"/>
      <c r="AKZ170" s="221"/>
      <c r="ALA170" s="221"/>
      <c r="ALB170" s="221"/>
      <c r="ALC170" s="221"/>
      <c r="ALD170" s="221"/>
      <c r="ALE170" s="221"/>
      <c r="ALF170" s="221"/>
      <c r="ALG170" s="221"/>
      <c r="ALH170" s="221"/>
      <c r="ALI170" s="221"/>
      <c r="ALJ170" s="221"/>
      <c r="ALK170" s="221"/>
      <c r="ALL170" s="221"/>
      <c r="ALM170" s="221"/>
      <c r="ALN170" s="221"/>
      <c r="ALO170" s="221"/>
      <c r="ALP170" s="221"/>
      <c r="ALQ170" s="221"/>
      <c r="ALR170" s="221"/>
      <c r="ALS170" s="221"/>
      <c r="ALT170" s="221"/>
      <c r="ALU170" s="221"/>
      <c r="ALV170" s="221"/>
      <c r="ALW170" s="221"/>
      <c r="ALX170" s="221"/>
      <c r="ALY170" s="221"/>
      <c r="ALZ170" s="221"/>
      <c r="AMA170" s="221"/>
      <c r="AMB170" s="221"/>
      <c r="AMC170" s="221"/>
      <c r="AMD170" s="221"/>
      <c r="AME170" s="221"/>
      <c r="AMF170" s="221"/>
      <c r="AMG170" s="221"/>
      <c r="AMH170" s="221"/>
      <c r="AMI170" s="221"/>
      <c r="AMJ170" s="221"/>
      <c r="AMK170" s="221"/>
    </row>
    <row r="171" spans="1:1025" s="225" customFormat="1" x14ac:dyDescent="0.25">
      <c r="A171" s="234" t="s">
        <v>180</v>
      </c>
      <c r="B171" s="234" t="s">
        <v>240</v>
      </c>
      <c r="C171" s="235" t="str">
        <f>'common foods'!D113</f>
        <v>05102</v>
      </c>
      <c r="D171" s="232">
        <v>2510</v>
      </c>
      <c r="E171" s="232">
        <v>55.2</v>
      </c>
      <c r="F171" s="232">
        <v>5.8</v>
      </c>
      <c r="G171" s="232">
        <v>3.6</v>
      </c>
      <c r="H171" s="232">
        <v>3.6</v>
      </c>
      <c r="I171" s="232">
        <v>7.7</v>
      </c>
      <c r="J171" s="232">
        <v>20.5</v>
      </c>
      <c r="K171" s="232">
        <v>0</v>
      </c>
      <c r="L171" s="234" t="s">
        <v>433</v>
      </c>
      <c r="M171" s="234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  <c r="AA171" s="221"/>
      <c r="AB171" s="221"/>
      <c r="AC171" s="221"/>
      <c r="AD171" s="221"/>
      <c r="AE171" s="221"/>
      <c r="AF171" s="221"/>
      <c r="AG171" s="221"/>
      <c r="AH171" s="221"/>
      <c r="AI171" s="221"/>
      <c r="AJ171" s="221"/>
      <c r="AK171" s="221"/>
      <c r="AL171" s="221"/>
      <c r="AM171" s="221"/>
      <c r="AN171" s="221"/>
      <c r="AO171" s="221"/>
      <c r="AP171" s="221"/>
      <c r="AQ171" s="221"/>
      <c r="AR171" s="221"/>
      <c r="AS171" s="221"/>
      <c r="AT171" s="221"/>
      <c r="AU171" s="221"/>
      <c r="AV171" s="221"/>
      <c r="AW171" s="221"/>
      <c r="AX171" s="221"/>
      <c r="AY171" s="221"/>
      <c r="AZ171" s="221"/>
      <c r="BA171" s="221"/>
      <c r="BB171" s="221"/>
      <c r="BC171" s="221"/>
      <c r="BD171" s="221"/>
      <c r="BE171" s="221"/>
      <c r="BF171" s="221"/>
      <c r="BG171" s="221"/>
      <c r="BH171" s="221"/>
      <c r="BI171" s="221"/>
      <c r="BJ171" s="221"/>
      <c r="BK171" s="221"/>
      <c r="BL171" s="221"/>
      <c r="BM171" s="221"/>
      <c r="BN171" s="221"/>
      <c r="BO171" s="221"/>
      <c r="BP171" s="221"/>
      <c r="BQ171" s="221"/>
      <c r="BR171" s="221"/>
      <c r="BS171" s="221"/>
      <c r="BT171" s="221"/>
      <c r="BU171" s="221"/>
      <c r="BV171" s="221"/>
      <c r="BW171" s="221"/>
      <c r="BX171" s="221"/>
      <c r="BY171" s="221"/>
      <c r="BZ171" s="221"/>
      <c r="CA171" s="221"/>
      <c r="CB171" s="221"/>
      <c r="CC171" s="221"/>
      <c r="CD171" s="221"/>
      <c r="CE171" s="221"/>
      <c r="CF171" s="221"/>
      <c r="CG171" s="221"/>
      <c r="CH171" s="221"/>
      <c r="CI171" s="221"/>
      <c r="CJ171" s="221"/>
      <c r="CK171" s="221"/>
      <c r="CL171" s="221"/>
      <c r="CM171" s="221"/>
      <c r="CN171" s="221"/>
      <c r="CO171" s="221"/>
      <c r="CP171" s="221"/>
      <c r="CQ171" s="221"/>
      <c r="CR171" s="221"/>
      <c r="CS171" s="221"/>
      <c r="CT171" s="221"/>
      <c r="CU171" s="221"/>
      <c r="CV171" s="221"/>
      <c r="CW171" s="221"/>
      <c r="CX171" s="221"/>
      <c r="CY171" s="221"/>
      <c r="CZ171" s="221"/>
      <c r="DA171" s="221"/>
      <c r="DB171" s="221"/>
      <c r="DC171" s="221"/>
      <c r="DD171" s="221"/>
      <c r="DE171" s="221"/>
      <c r="DF171" s="221"/>
      <c r="DG171" s="221"/>
      <c r="DH171" s="221"/>
      <c r="DI171" s="221"/>
      <c r="DJ171" s="221"/>
      <c r="DK171" s="221"/>
      <c r="DL171" s="221"/>
      <c r="DM171" s="221"/>
      <c r="DN171" s="221"/>
      <c r="DO171" s="221"/>
      <c r="DP171" s="221"/>
      <c r="DQ171" s="221"/>
      <c r="DR171" s="221"/>
      <c r="DS171" s="221"/>
      <c r="DT171" s="221"/>
      <c r="DU171" s="221"/>
      <c r="DV171" s="221"/>
      <c r="DW171" s="221"/>
      <c r="DX171" s="221"/>
      <c r="DY171" s="221"/>
      <c r="DZ171" s="221"/>
      <c r="EA171" s="221"/>
      <c r="EB171" s="221"/>
      <c r="EC171" s="221"/>
      <c r="ED171" s="221"/>
      <c r="EE171" s="221"/>
      <c r="EF171" s="221"/>
      <c r="EG171" s="221"/>
      <c r="EH171" s="221"/>
      <c r="EI171" s="221"/>
      <c r="EJ171" s="221"/>
      <c r="EK171" s="221"/>
      <c r="EL171" s="221"/>
      <c r="EM171" s="221"/>
      <c r="EN171" s="221"/>
      <c r="EO171" s="221"/>
      <c r="EP171" s="221"/>
      <c r="EQ171" s="221"/>
      <c r="ER171" s="221"/>
      <c r="ES171" s="221"/>
      <c r="ET171" s="221"/>
      <c r="EU171" s="221"/>
      <c r="EV171" s="221"/>
      <c r="EW171" s="221"/>
      <c r="EX171" s="221"/>
      <c r="EY171" s="221"/>
      <c r="EZ171" s="221"/>
      <c r="FA171" s="221"/>
      <c r="FB171" s="221"/>
      <c r="FC171" s="221"/>
      <c r="FD171" s="221"/>
      <c r="FE171" s="221"/>
      <c r="FF171" s="221"/>
      <c r="FG171" s="221"/>
      <c r="FH171" s="221"/>
      <c r="FI171" s="221"/>
      <c r="FJ171" s="221"/>
      <c r="FK171" s="221"/>
      <c r="FL171" s="221"/>
      <c r="FM171" s="221"/>
      <c r="FN171" s="221"/>
      <c r="FO171" s="221"/>
      <c r="FP171" s="221"/>
      <c r="FQ171" s="221"/>
      <c r="FR171" s="221"/>
      <c r="FS171" s="221"/>
      <c r="FT171" s="221"/>
      <c r="FU171" s="221"/>
      <c r="FV171" s="221"/>
      <c r="FW171" s="221"/>
      <c r="FX171" s="221"/>
      <c r="FY171" s="221"/>
      <c r="FZ171" s="221"/>
      <c r="GA171" s="221"/>
      <c r="GB171" s="221"/>
      <c r="GC171" s="221"/>
      <c r="GD171" s="221"/>
      <c r="GE171" s="221"/>
      <c r="GF171" s="221"/>
      <c r="GG171" s="221"/>
      <c r="GH171" s="221"/>
      <c r="GI171" s="221"/>
      <c r="GJ171" s="221"/>
      <c r="GK171" s="221"/>
      <c r="GL171" s="221"/>
      <c r="GM171" s="221"/>
      <c r="GN171" s="221"/>
      <c r="GO171" s="221"/>
      <c r="GP171" s="221"/>
      <c r="GQ171" s="221"/>
      <c r="GR171" s="221"/>
      <c r="GS171" s="221"/>
      <c r="GT171" s="221"/>
      <c r="GU171" s="221"/>
      <c r="GV171" s="221"/>
      <c r="GW171" s="221"/>
      <c r="GX171" s="221"/>
      <c r="GY171" s="221"/>
      <c r="GZ171" s="221"/>
      <c r="HA171" s="221"/>
      <c r="HB171" s="221"/>
      <c r="HC171" s="221"/>
      <c r="HD171" s="221"/>
      <c r="HE171" s="221"/>
      <c r="HF171" s="221"/>
      <c r="HG171" s="221"/>
      <c r="HH171" s="221"/>
      <c r="HI171" s="221"/>
      <c r="HJ171" s="221"/>
      <c r="HK171" s="221"/>
      <c r="HL171" s="221"/>
      <c r="HM171" s="221"/>
      <c r="HN171" s="221"/>
      <c r="HO171" s="221"/>
      <c r="HP171" s="221"/>
      <c r="HQ171" s="221"/>
      <c r="HR171" s="221"/>
      <c r="HS171" s="221"/>
      <c r="HT171" s="221"/>
      <c r="HU171" s="221"/>
      <c r="HV171" s="221"/>
      <c r="HW171" s="221"/>
      <c r="HX171" s="221"/>
      <c r="HY171" s="221"/>
      <c r="HZ171" s="221"/>
      <c r="IA171" s="221"/>
      <c r="IB171" s="221"/>
      <c r="IC171" s="221"/>
      <c r="ID171" s="221"/>
      <c r="IE171" s="221"/>
      <c r="IF171" s="221"/>
      <c r="IG171" s="221"/>
      <c r="IH171" s="221"/>
      <c r="II171" s="221"/>
      <c r="IJ171" s="221"/>
      <c r="IK171" s="221"/>
      <c r="IL171" s="221"/>
      <c r="IM171" s="221"/>
      <c r="IN171" s="221"/>
      <c r="IO171" s="221"/>
      <c r="IP171" s="221"/>
      <c r="IQ171" s="221"/>
      <c r="IR171" s="221"/>
      <c r="IS171" s="221"/>
      <c r="IT171" s="221"/>
      <c r="IU171" s="221"/>
      <c r="IV171" s="221"/>
      <c r="IW171" s="221"/>
      <c r="IX171" s="221"/>
      <c r="IY171" s="221"/>
      <c r="IZ171" s="221"/>
      <c r="JA171" s="221"/>
      <c r="JB171" s="221"/>
      <c r="JC171" s="221"/>
      <c r="JD171" s="221"/>
      <c r="JE171" s="221"/>
      <c r="JF171" s="221"/>
      <c r="JG171" s="221"/>
      <c r="JH171" s="221"/>
      <c r="JI171" s="221"/>
      <c r="JJ171" s="221"/>
      <c r="JK171" s="221"/>
      <c r="JL171" s="221"/>
      <c r="JM171" s="221"/>
      <c r="JN171" s="221"/>
      <c r="JO171" s="221"/>
      <c r="JP171" s="221"/>
      <c r="JQ171" s="221"/>
      <c r="JR171" s="221"/>
      <c r="JS171" s="221"/>
      <c r="JT171" s="221"/>
      <c r="JU171" s="221"/>
      <c r="JV171" s="221"/>
      <c r="JW171" s="221"/>
      <c r="JX171" s="221"/>
      <c r="JY171" s="221"/>
      <c r="JZ171" s="221"/>
      <c r="KA171" s="221"/>
      <c r="KB171" s="221"/>
      <c r="KC171" s="221"/>
      <c r="KD171" s="221"/>
      <c r="KE171" s="221"/>
      <c r="KF171" s="221"/>
      <c r="KG171" s="221"/>
      <c r="KH171" s="221"/>
      <c r="KI171" s="221"/>
      <c r="KJ171" s="221"/>
      <c r="KK171" s="221"/>
      <c r="KL171" s="221"/>
      <c r="KM171" s="221"/>
      <c r="KN171" s="221"/>
      <c r="KO171" s="221"/>
      <c r="KP171" s="221"/>
      <c r="KQ171" s="221"/>
      <c r="KR171" s="221"/>
      <c r="KS171" s="221"/>
      <c r="KT171" s="221"/>
      <c r="KU171" s="221"/>
      <c r="KV171" s="221"/>
      <c r="KW171" s="221"/>
      <c r="KX171" s="221"/>
      <c r="KY171" s="221"/>
      <c r="KZ171" s="221"/>
      <c r="LA171" s="221"/>
      <c r="LB171" s="221"/>
      <c r="LC171" s="221"/>
      <c r="LD171" s="221"/>
      <c r="LE171" s="221"/>
      <c r="LF171" s="221"/>
      <c r="LG171" s="221"/>
      <c r="LH171" s="221"/>
      <c r="LI171" s="221"/>
      <c r="LJ171" s="221"/>
      <c r="LK171" s="221"/>
      <c r="LL171" s="221"/>
      <c r="LM171" s="221"/>
      <c r="LN171" s="221"/>
      <c r="LO171" s="221"/>
      <c r="LP171" s="221"/>
      <c r="LQ171" s="221"/>
      <c r="LR171" s="221"/>
      <c r="LS171" s="221"/>
      <c r="LT171" s="221"/>
      <c r="LU171" s="221"/>
      <c r="LV171" s="221"/>
      <c r="LW171" s="221"/>
      <c r="LX171" s="221"/>
      <c r="LY171" s="221"/>
      <c r="LZ171" s="221"/>
      <c r="MA171" s="221"/>
      <c r="MB171" s="221"/>
      <c r="MC171" s="221"/>
      <c r="MD171" s="221"/>
      <c r="ME171" s="221"/>
      <c r="MF171" s="221"/>
      <c r="MG171" s="221"/>
      <c r="MH171" s="221"/>
      <c r="MI171" s="221"/>
      <c r="MJ171" s="221"/>
      <c r="MK171" s="221"/>
      <c r="ML171" s="221"/>
      <c r="MM171" s="221"/>
      <c r="MN171" s="221"/>
      <c r="MO171" s="221"/>
      <c r="MP171" s="221"/>
      <c r="MQ171" s="221"/>
      <c r="MR171" s="221"/>
      <c r="MS171" s="221"/>
      <c r="MT171" s="221"/>
      <c r="MU171" s="221"/>
      <c r="MV171" s="221"/>
      <c r="MW171" s="221"/>
      <c r="MX171" s="221"/>
      <c r="MY171" s="221"/>
      <c r="MZ171" s="221"/>
      <c r="NA171" s="221"/>
      <c r="NB171" s="221"/>
      <c r="NC171" s="221"/>
      <c r="ND171" s="221"/>
      <c r="NE171" s="221"/>
      <c r="NF171" s="221"/>
      <c r="NG171" s="221"/>
      <c r="NH171" s="221"/>
      <c r="NI171" s="221"/>
      <c r="NJ171" s="221"/>
      <c r="NK171" s="221"/>
      <c r="NL171" s="221"/>
      <c r="NM171" s="221"/>
      <c r="NN171" s="221"/>
      <c r="NO171" s="221"/>
      <c r="NP171" s="221"/>
      <c r="NQ171" s="221"/>
      <c r="NR171" s="221"/>
      <c r="NS171" s="221"/>
      <c r="NT171" s="221"/>
      <c r="NU171" s="221"/>
      <c r="NV171" s="221"/>
      <c r="NW171" s="221"/>
      <c r="NX171" s="221"/>
      <c r="NY171" s="221"/>
      <c r="NZ171" s="221"/>
      <c r="OA171" s="221"/>
      <c r="OB171" s="221"/>
      <c r="OC171" s="221"/>
      <c r="OD171" s="221"/>
      <c r="OE171" s="221"/>
      <c r="OF171" s="221"/>
      <c r="OG171" s="221"/>
      <c r="OH171" s="221"/>
      <c r="OI171" s="221"/>
      <c r="OJ171" s="221"/>
      <c r="OK171" s="221"/>
      <c r="OL171" s="221"/>
      <c r="OM171" s="221"/>
      <c r="ON171" s="221"/>
      <c r="OO171" s="221"/>
      <c r="OP171" s="221"/>
      <c r="OQ171" s="221"/>
      <c r="OR171" s="221"/>
      <c r="OS171" s="221"/>
      <c r="OT171" s="221"/>
      <c r="OU171" s="221"/>
      <c r="OV171" s="221"/>
      <c r="OW171" s="221"/>
      <c r="OX171" s="221"/>
      <c r="OY171" s="221"/>
      <c r="OZ171" s="221"/>
      <c r="PA171" s="221"/>
      <c r="PB171" s="221"/>
      <c r="PC171" s="221"/>
      <c r="PD171" s="221"/>
      <c r="PE171" s="221"/>
      <c r="PF171" s="221"/>
      <c r="PG171" s="221"/>
      <c r="PH171" s="221"/>
      <c r="PI171" s="221"/>
      <c r="PJ171" s="221"/>
      <c r="PK171" s="221"/>
      <c r="PL171" s="221"/>
      <c r="PM171" s="221"/>
      <c r="PN171" s="221"/>
      <c r="PO171" s="221"/>
      <c r="PP171" s="221"/>
      <c r="PQ171" s="221"/>
      <c r="PR171" s="221"/>
      <c r="PS171" s="221"/>
      <c r="PT171" s="221"/>
      <c r="PU171" s="221"/>
      <c r="PV171" s="221"/>
      <c r="PW171" s="221"/>
      <c r="PX171" s="221"/>
      <c r="PY171" s="221"/>
      <c r="PZ171" s="221"/>
      <c r="QA171" s="221"/>
      <c r="QB171" s="221"/>
      <c r="QC171" s="221"/>
      <c r="QD171" s="221"/>
      <c r="QE171" s="221"/>
      <c r="QF171" s="221"/>
      <c r="QG171" s="221"/>
      <c r="QH171" s="221"/>
      <c r="QI171" s="221"/>
      <c r="QJ171" s="221"/>
      <c r="QK171" s="221"/>
      <c r="QL171" s="221"/>
      <c r="QM171" s="221"/>
      <c r="QN171" s="221"/>
      <c r="QO171" s="221"/>
      <c r="QP171" s="221"/>
      <c r="QQ171" s="221"/>
      <c r="QR171" s="221"/>
      <c r="QS171" s="221"/>
      <c r="QT171" s="221"/>
      <c r="QU171" s="221"/>
      <c r="QV171" s="221"/>
      <c r="QW171" s="221"/>
      <c r="QX171" s="221"/>
      <c r="QY171" s="221"/>
      <c r="QZ171" s="221"/>
      <c r="RA171" s="221"/>
      <c r="RB171" s="221"/>
      <c r="RC171" s="221"/>
      <c r="RD171" s="221"/>
      <c r="RE171" s="221"/>
      <c r="RF171" s="221"/>
      <c r="RG171" s="221"/>
      <c r="RH171" s="221"/>
      <c r="RI171" s="221"/>
      <c r="RJ171" s="221"/>
      <c r="RK171" s="221"/>
      <c r="RL171" s="221"/>
      <c r="RM171" s="221"/>
      <c r="RN171" s="221"/>
      <c r="RO171" s="221"/>
      <c r="RP171" s="221"/>
      <c r="RQ171" s="221"/>
      <c r="RR171" s="221"/>
      <c r="RS171" s="221"/>
      <c r="RT171" s="221"/>
      <c r="RU171" s="221"/>
      <c r="RV171" s="221"/>
      <c r="RW171" s="221"/>
      <c r="RX171" s="221"/>
      <c r="RY171" s="221"/>
      <c r="RZ171" s="221"/>
      <c r="SA171" s="221"/>
      <c r="SB171" s="221"/>
      <c r="SC171" s="221"/>
      <c r="SD171" s="221"/>
      <c r="SE171" s="221"/>
      <c r="SF171" s="221"/>
      <c r="SG171" s="221"/>
      <c r="SH171" s="221"/>
      <c r="SI171" s="221"/>
      <c r="SJ171" s="221"/>
      <c r="SK171" s="221"/>
      <c r="SL171" s="221"/>
      <c r="SM171" s="221"/>
      <c r="SN171" s="221"/>
      <c r="SO171" s="221"/>
      <c r="SP171" s="221"/>
      <c r="SQ171" s="221"/>
      <c r="SR171" s="221"/>
      <c r="SS171" s="221"/>
      <c r="ST171" s="221"/>
      <c r="SU171" s="221"/>
      <c r="SV171" s="221"/>
      <c r="SW171" s="221"/>
      <c r="SX171" s="221"/>
      <c r="SY171" s="221"/>
      <c r="SZ171" s="221"/>
      <c r="TA171" s="221"/>
      <c r="TB171" s="221"/>
      <c r="TC171" s="221"/>
      <c r="TD171" s="221"/>
      <c r="TE171" s="221"/>
      <c r="TF171" s="221"/>
      <c r="TG171" s="221"/>
      <c r="TH171" s="221"/>
      <c r="TI171" s="221"/>
      <c r="TJ171" s="221"/>
      <c r="TK171" s="221"/>
      <c r="TL171" s="221"/>
      <c r="TM171" s="221"/>
      <c r="TN171" s="221"/>
      <c r="TO171" s="221"/>
      <c r="TP171" s="221"/>
      <c r="TQ171" s="221"/>
      <c r="TR171" s="221"/>
      <c r="TS171" s="221"/>
      <c r="TT171" s="221"/>
      <c r="TU171" s="221"/>
      <c r="TV171" s="221"/>
      <c r="TW171" s="221"/>
      <c r="TX171" s="221"/>
      <c r="TY171" s="221"/>
      <c r="TZ171" s="221"/>
      <c r="UA171" s="221"/>
      <c r="UB171" s="221"/>
      <c r="UC171" s="221"/>
      <c r="UD171" s="221"/>
      <c r="UE171" s="221"/>
      <c r="UF171" s="221"/>
      <c r="UG171" s="221"/>
      <c r="UH171" s="221"/>
      <c r="UI171" s="221"/>
      <c r="UJ171" s="221"/>
      <c r="UK171" s="221"/>
      <c r="UL171" s="221"/>
      <c r="UM171" s="221"/>
      <c r="UN171" s="221"/>
      <c r="UO171" s="221"/>
      <c r="UP171" s="221"/>
      <c r="UQ171" s="221"/>
      <c r="UR171" s="221"/>
      <c r="US171" s="221"/>
      <c r="UT171" s="221"/>
      <c r="UU171" s="221"/>
      <c r="UV171" s="221"/>
      <c r="UW171" s="221"/>
      <c r="UX171" s="221"/>
      <c r="UY171" s="221"/>
      <c r="UZ171" s="221"/>
      <c r="VA171" s="221"/>
      <c r="VB171" s="221"/>
      <c r="VC171" s="221"/>
      <c r="VD171" s="221"/>
      <c r="VE171" s="221"/>
      <c r="VF171" s="221"/>
      <c r="VG171" s="221"/>
      <c r="VH171" s="221"/>
      <c r="VI171" s="221"/>
      <c r="VJ171" s="221"/>
      <c r="VK171" s="221"/>
      <c r="VL171" s="221"/>
      <c r="VM171" s="221"/>
      <c r="VN171" s="221"/>
      <c r="VO171" s="221"/>
      <c r="VP171" s="221"/>
      <c r="VQ171" s="221"/>
      <c r="VR171" s="221"/>
      <c r="VS171" s="221"/>
      <c r="VT171" s="221"/>
      <c r="VU171" s="221"/>
      <c r="VV171" s="221"/>
      <c r="VW171" s="221"/>
      <c r="VX171" s="221"/>
      <c r="VY171" s="221"/>
      <c r="VZ171" s="221"/>
      <c r="WA171" s="221"/>
      <c r="WB171" s="221"/>
      <c r="WC171" s="221"/>
      <c r="WD171" s="221"/>
      <c r="WE171" s="221"/>
      <c r="WF171" s="221"/>
      <c r="WG171" s="221"/>
      <c r="WH171" s="221"/>
      <c r="WI171" s="221"/>
      <c r="WJ171" s="221"/>
      <c r="WK171" s="221"/>
      <c r="WL171" s="221"/>
      <c r="WM171" s="221"/>
      <c r="WN171" s="221"/>
      <c r="WO171" s="221"/>
      <c r="WP171" s="221"/>
      <c r="WQ171" s="221"/>
      <c r="WR171" s="221"/>
      <c r="WS171" s="221"/>
      <c r="WT171" s="221"/>
      <c r="WU171" s="221"/>
      <c r="WV171" s="221"/>
      <c r="WW171" s="221"/>
      <c r="WX171" s="221"/>
      <c r="WY171" s="221"/>
      <c r="WZ171" s="221"/>
      <c r="XA171" s="221"/>
      <c r="XB171" s="221"/>
      <c r="XC171" s="221"/>
      <c r="XD171" s="221"/>
      <c r="XE171" s="221"/>
      <c r="XF171" s="221"/>
      <c r="XG171" s="221"/>
      <c r="XH171" s="221"/>
      <c r="XI171" s="221"/>
      <c r="XJ171" s="221"/>
      <c r="XK171" s="221"/>
      <c r="XL171" s="221"/>
      <c r="XM171" s="221"/>
      <c r="XN171" s="221"/>
      <c r="XO171" s="221"/>
      <c r="XP171" s="221"/>
      <c r="XQ171" s="221"/>
      <c r="XR171" s="221"/>
      <c r="XS171" s="221"/>
      <c r="XT171" s="221"/>
      <c r="XU171" s="221"/>
      <c r="XV171" s="221"/>
      <c r="XW171" s="221"/>
      <c r="XX171" s="221"/>
      <c r="XY171" s="221"/>
      <c r="XZ171" s="221"/>
      <c r="YA171" s="221"/>
      <c r="YB171" s="221"/>
      <c r="YC171" s="221"/>
      <c r="YD171" s="221"/>
      <c r="YE171" s="221"/>
      <c r="YF171" s="221"/>
      <c r="YG171" s="221"/>
      <c r="YH171" s="221"/>
      <c r="YI171" s="221"/>
      <c r="YJ171" s="221"/>
      <c r="YK171" s="221"/>
      <c r="YL171" s="221"/>
      <c r="YM171" s="221"/>
      <c r="YN171" s="221"/>
      <c r="YO171" s="221"/>
      <c r="YP171" s="221"/>
      <c r="YQ171" s="221"/>
      <c r="YR171" s="221"/>
      <c r="YS171" s="221"/>
      <c r="YT171" s="221"/>
      <c r="YU171" s="221"/>
      <c r="YV171" s="221"/>
      <c r="YW171" s="221"/>
      <c r="YX171" s="221"/>
      <c r="YY171" s="221"/>
      <c r="YZ171" s="221"/>
      <c r="ZA171" s="221"/>
      <c r="ZB171" s="221"/>
      <c r="ZC171" s="221"/>
      <c r="ZD171" s="221"/>
      <c r="ZE171" s="221"/>
      <c r="ZF171" s="221"/>
      <c r="ZG171" s="221"/>
      <c r="ZH171" s="221"/>
      <c r="ZI171" s="221"/>
      <c r="ZJ171" s="221"/>
      <c r="ZK171" s="221"/>
      <c r="ZL171" s="221"/>
      <c r="ZM171" s="221"/>
      <c r="ZN171" s="221"/>
      <c r="ZO171" s="221"/>
      <c r="ZP171" s="221"/>
      <c r="ZQ171" s="221"/>
      <c r="ZR171" s="221"/>
      <c r="ZS171" s="221"/>
      <c r="ZT171" s="221"/>
      <c r="ZU171" s="221"/>
      <c r="ZV171" s="221"/>
      <c r="ZW171" s="221"/>
      <c r="ZX171" s="221"/>
      <c r="ZY171" s="221"/>
      <c r="ZZ171" s="221"/>
      <c r="AAA171" s="221"/>
      <c r="AAB171" s="221"/>
      <c r="AAC171" s="221"/>
      <c r="AAD171" s="221"/>
      <c r="AAE171" s="221"/>
      <c r="AAF171" s="221"/>
      <c r="AAG171" s="221"/>
      <c r="AAH171" s="221"/>
      <c r="AAI171" s="221"/>
      <c r="AAJ171" s="221"/>
      <c r="AAK171" s="221"/>
      <c r="AAL171" s="221"/>
      <c r="AAM171" s="221"/>
      <c r="AAN171" s="221"/>
      <c r="AAO171" s="221"/>
      <c r="AAP171" s="221"/>
      <c r="AAQ171" s="221"/>
      <c r="AAR171" s="221"/>
      <c r="AAS171" s="221"/>
      <c r="AAT171" s="221"/>
      <c r="AAU171" s="221"/>
      <c r="AAV171" s="221"/>
      <c r="AAW171" s="221"/>
      <c r="AAX171" s="221"/>
      <c r="AAY171" s="221"/>
      <c r="AAZ171" s="221"/>
      <c r="ABA171" s="221"/>
      <c r="ABB171" s="221"/>
      <c r="ABC171" s="221"/>
      <c r="ABD171" s="221"/>
      <c r="ABE171" s="221"/>
      <c r="ABF171" s="221"/>
      <c r="ABG171" s="221"/>
      <c r="ABH171" s="221"/>
      <c r="ABI171" s="221"/>
      <c r="ABJ171" s="221"/>
      <c r="ABK171" s="221"/>
      <c r="ABL171" s="221"/>
      <c r="ABM171" s="221"/>
      <c r="ABN171" s="221"/>
      <c r="ABO171" s="221"/>
      <c r="ABP171" s="221"/>
      <c r="ABQ171" s="221"/>
      <c r="ABR171" s="221"/>
      <c r="ABS171" s="221"/>
      <c r="ABT171" s="221"/>
      <c r="ABU171" s="221"/>
      <c r="ABV171" s="221"/>
      <c r="ABW171" s="221"/>
      <c r="ABX171" s="221"/>
      <c r="ABY171" s="221"/>
      <c r="ABZ171" s="221"/>
      <c r="ACA171" s="221"/>
      <c r="ACB171" s="221"/>
      <c r="ACC171" s="221"/>
      <c r="ACD171" s="221"/>
      <c r="ACE171" s="221"/>
      <c r="ACF171" s="221"/>
      <c r="ACG171" s="221"/>
      <c r="ACH171" s="221"/>
      <c r="ACI171" s="221"/>
      <c r="ACJ171" s="221"/>
      <c r="ACK171" s="221"/>
      <c r="ACL171" s="221"/>
      <c r="ACM171" s="221"/>
      <c r="ACN171" s="221"/>
      <c r="ACO171" s="221"/>
      <c r="ACP171" s="221"/>
      <c r="ACQ171" s="221"/>
      <c r="ACR171" s="221"/>
      <c r="ACS171" s="221"/>
      <c r="ACT171" s="221"/>
      <c r="ACU171" s="221"/>
      <c r="ACV171" s="221"/>
      <c r="ACW171" s="221"/>
      <c r="ACX171" s="221"/>
      <c r="ACY171" s="221"/>
      <c r="ACZ171" s="221"/>
      <c r="ADA171" s="221"/>
      <c r="ADB171" s="221"/>
      <c r="ADC171" s="221"/>
      <c r="ADD171" s="221"/>
      <c r="ADE171" s="221"/>
      <c r="ADF171" s="221"/>
      <c r="ADG171" s="221"/>
      <c r="ADH171" s="221"/>
      <c r="ADI171" s="221"/>
      <c r="ADJ171" s="221"/>
      <c r="ADK171" s="221"/>
      <c r="ADL171" s="221"/>
      <c r="ADM171" s="221"/>
      <c r="ADN171" s="221"/>
      <c r="ADO171" s="221"/>
      <c r="ADP171" s="221"/>
      <c r="ADQ171" s="221"/>
      <c r="ADR171" s="221"/>
      <c r="ADS171" s="221"/>
      <c r="ADT171" s="221"/>
      <c r="ADU171" s="221"/>
      <c r="ADV171" s="221"/>
      <c r="ADW171" s="221"/>
      <c r="ADX171" s="221"/>
      <c r="ADY171" s="221"/>
      <c r="ADZ171" s="221"/>
      <c r="AEA171" s="221"/>
      <c r="AEB171" s="221"/>
      <c r="AEC171" s="221"/>
      <c r="AED171" s="221"/>
      <c r="AEE171" s="221"/>
      <c r="AEF171" s="221"/>
      <c r="AEG171" s="221"/>
      <c r="AEH171" s="221"/>
      <c r="AEI171" s="221"/>
      <c r="AEJ171" s="221"/>
      <c r="AEK171" s="221"/>
      <c r="AEL171" s="221"/>
      <c r="AEM171" s="221"/>
      <c r="AEN171" s="221"/>
      <c r="AEO171" s="221"/>
      <c r="AEP171" s="221"/>
      <c r="AEQ171" s="221"/>
      <c r="AER171" s="221"/>
      <c r="AES171" s="221"/>
      <c r="AET171" s="221"/>
      <c r="AEU171" s="221"/>
      <c r="AEV171" s="221"/>
      <c r="AEW171" s="221"/>
      <c r="AEX171" s="221"/>
      <c r="AEY171" s="221"/>
      <c r="AEZ171" s="221"/>
      <c r="AFA171" s="221"/>
      <c r="AFB171" s="221"/>
      <c r="AFC171" s="221"/>
      <c r="AFD171" s="221"/>
      <c r="AFE171" s="221"/>
      <c r="AFF171" s="221"/>
      <c r="AFG171" s="221"/>
      <c r="AFH171" s="221"/>
      <c r="AFI171" s="221"/>
      <c r="AFJ171" s="221"/>
      <c r="AFK171" s="221"/>
      <c r="AFL171" s="221"/>
      <c r="AFM171" s="221"/>
      <c r="AFN171" s="221"/>
      <c r="AFO171" s="221"/>
      <c r="AFP171" s="221"/>
      <c r="AFQ171" s="221"/>
      <c r="AFR171" s="221"/>
      <c r="AFS171" s="221"/>
      <c r="AFT171" s="221"/>
      <c r="AFU171" s="221"/>
      <c r="AFV171" s="221"/>
      <c r="AFW171" s="221"/>
      <c r="AFX171" s="221"/>
      <c r="AFY171" s="221"/>
      <c r="AFZ171" s="221"/>
      <c r="AGA171" s="221"/>
      <c r="AGB171" s="221"/>
      <c r="AGC171" s="221"/>
      <c r="AGD171" s="221"/>
      <c r="AGE171" s="221"/>
      <c r="AGF171" s="221"/>
      <c r="AGG171" s="221"/>
      <c r="AGH171" s="221"/>
      <c r="AGI171" s="221"/>
      <c r="AGJ171" s="221"/>
      <c r="AGK171" s="221"/>
      <c r="AGL171" s="221"/>
      <c r="AGM171" s="221"/>
      <c r="AGN171" s="221"/>
      <c r="AGO171" s="221"/>
      <c r="AGP171" s="221"/>
      <c r="AGQ171" s="221"/>
      <c r="AGR171" s="221"/>
      <c r="AGS171" s="221"/>
      <c r="AGT171" s="221"/>
      <c r="AGU171" s="221"/>
      <c r="AGV171" s="221"/>
      <c r="AGW171" s="221"/>
      <c r="AGX171" s="221"/>
      <c r="AGY171" s="221"/>
      <c r="AGZ171" s="221"/>
      <c r="AHA171" s="221"/>
      <c r="AHB171" s="221"/>
      <c r="AHC171" s="221"/>
      <c r="AHD171" s="221"/>
      <c r="AHE171" s="221"/>
      <c r="AHF171" s="221"/>
      <c r="AHG171" s="221"/>
      <c r="AHH171" s="221"/>
      <c r="AHI171" s="221"/>
      <c r="AHJ171" s="221"/>
      <c r="AHK171" s="221"/>
      <c r="AHL171" s="221"/>
      <c r="AHM171" s="221"/>
      <c r="AHN171" s="221"/>
      <c r="AHO171" s="221"/>
      <c r="AHP171" s="221"/>
      <c r="AHQ171" s="221"/>
      <c r="AHR171" s="221"/>
      <c r="AHS171" s="221"/>
      <c r="AHT171" s="221"/>
      <c r="AHU171" s="221"/>
      <c r="AHV171" s="221"/>
      <c r="AHW171" s="221"/>
      <c r="AHX171" s="221"/>
      <c r="AHY171" s="221"/>
      <c r="AHZ171" s="221"/>
      <c r="AIA171" s="221"/>
      <c r="AIB171" s="221"/>
      <c r="AIC171" s="221"/>
      <c r="AID171" s="221"/>
      <c r="AIE171" s="221"/>
      <c r="AIF171" s="221"/>
      <c r="AIG171" s="221"/>
      <c r="AIH171" s="221"/>
      <c r="AII171" s="221"/>
      <c r="AIJ171" s="221"/>
      <c r="AIK171" s="221"/>
      <c r="AIL171" s="221"/>
      <c r="AIM171" s="221"/>
      <c r="AIN171" s="221"/>
      <c r="AIO171" s="221"/>
      <c r="AIP171" s="221"/>
      <c r="AIQ171" s="221"/>
      <c r="AIR171" s="221"/>
      <c r="AIS171" s="221"/>
      <c r="AIT171" s="221"/>
      <c r="AIU171" s="221"/>
      <c r="AIV171" s="221"/>
      <c r="AIW171" s="221"/>
      <c r="AIX171" s="221"/>
      <c r="AIY171" s="221"/>
      <c r="AIZ171" s="221"/>
      <c r="AJA171" s="221"/>
      <c r="AJB171" s="221"/>
      <c r="AJC171" s="221"/>
      <c r="AJD171" s="221"/>
      <c r="AJE171" s="221"/>
      <c r="AJF171" s="221"/>
      <c r="AJG171" s="221"/>
      <c r="AJH171" s="221"/>
      <c r="AJI171" s="221"/>
      <c r="AJJ171" s="221"/>
      <c r="AJK171" s="221"/>
      <c r="AJL171" s="221"/>
      <c r="AJM171" s="221"/>
      <c r="AJN171" s="221"/>
      <c r="AJO171" s="221"/>
      <c r="AJP171" s="221"/>
      <c r="AJQ171" s="221"/>
      <c r="AJR171" s="221"/>
      <c r="AJS171" s="221"/>
      <c r="AJT171" s="221"/>
      <c r="AJU171" s="221"/>
      <c r="AJV171" s="221"/>
      <c r="AJW171" s="221"/>
      <c r="AJX171" s="221"/>
      <c r="AJY171" s="221"/>
      <c r="AJZ171" s="221"/>
      <c r="AKA171" s="221"/>
      <c r="AKB171" s="221"/>
      <c r="AKC171" s="221"/>
      <c r="AKD171" s="221"/>
      <c r="AKE171" s="221"/>
      <c r="AKF171" s="221"/>
      <c r="AKG171" s="221"/>
      <c r="AKH171" s="221"/>
      <c r="AKI171" s="221"/>
      <c r="AKJ171" s="221"/>
      <c r="AKK171" s="221"/>
      <c r="AKL171" s="221"/>
      <c r="AKM171" s="221"/>
      <c r="AKN171" s="221"/>
      <c r="AKO171" s="221"/>
      <c r="AKP171" s="221"/>
      <c r="AKQ171" s="221"/>
      <c r="AKR171" s="221"/>
      <c r="AKS171" s="221"/>
      <c r="AKT171" s="221"/>
      <c r="AKU171" s="221"/>
      <c r="AKV171" s="221"/>
      <c r="AKW171" s="221"/>
      <c r="AKX171" s="221"/>
      <c r="AKY171" s="221"/>
      <c r="AKZ171" s="221"/>
      <c r="ALA171" s="221"/>
      <c r="ALB171" s="221"/>
      <c r="ALC171" s="221"/>
      <c r="ALD171" s="221"/>
      <c r="ALE171" s="221"/>
      <c r="ALF171" s="221"/>
      <c r="ALG171" s="221"/>
      <c r="ALH171" s="221"/>
      <c r="ALI171" s="221"/>
      <c r="ALJ171" s="221"/>
      <c r="ALK171" s="221"/>
      <c r="ALL171" s="221"/>
      <c r="ALM171" s="221"/>
      <c r="ALN171" s="221"/>
      <c r="ALO171" s="221"/>
      <c r="ALP171" s="221"/>
      <c r="ALQ171" s="221"/>
      <c r="ALR171" s="221"/>
      <c r="ALS171" s="221"/>
      <c r="ALT171" s="221"/>
      <c r="ALU171" s="221"/>
      <c r="ALV171" s="221"/>
      <c r="ALW171" s="221"/>
      <c r="ALX171" s="221"/>
      <c r="ALY171" s="221"/>
      <c r="ALZ171" s="221"/>
      <c r="AMA171" s="221"/>
      <c r="AMB171" s="221"/>
      <c r="AMC171" s="221"/>
      <c r="AMD171" s="221"/>
      <c r="AME171" s="221"/>
      <c r="AMF171" s="221"/>
      <c r="AMG171" s="221"/>
      <c r="AMH171" s="221"/>
      <c r="AMI171" s="221"/>
      <c r="AMJ171" s="221"/>
      <c r="AMK171" s="221"/>
    </row>
    <row r="172" spans="1:1025" s="225" customFormat="1" x14ac:dyDescent="0.25">
      <c r="A172" s="221" t="s">
        <v>106</v>
      </c>
      <c r="B172" s="221" t="s">
        <v>438</v>
      </c>
      <c r="C172" s="227" t="str">
        <f>'common foods'!$D$48</f>
        <v>03037</v>
      </c>
      <c r="D172" s="227">
        <v>907.9</v>
      </c>
      <c r="E172" s="227">
        <v>2.9</v>
      </c>
      <c r="F172" s="227">
        <v>0.38800000000000001</v>
      </c>
      <c r="G172" s="227">
        <v>36.6</v>
      </c>
      <c r="H172" s="227">
        <v>3.8</v>
      </c>
      <c r="I172" s="227">
        <v>6.5</v>
      </c>
      <c r="J172" s="227">
        <v>10.49</v>
      </c>
      <c r="K172" s="227">
        <v>430</v>
      </c>
      <c r="L172" s="221" t="s">
        <v>434</v>
      </c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  <c r="AE172" s="221"/>
      <c r="AF172" s="221"/>
      <c r="AG172" s="221"/>
      <c r="AH172" s="221"/>
      <c r="AI172" s="221"/>
      <c r="AJ172" s="221"/>
      <c r="AK172" s="221"/>
      <c r="AL172" s="221"/>
      <c r="AM172" s="221"/>
      <c r="AN172" s="221"/>
      <c r="AO172" s="221"/>
      <c r="AP172" s="221"/>
      <c r="AQ172" s="221"/>
      <c r="AR172" s="221"/>
      <c r="AS172" s="221"/>
      <c r="AT172" s="221"/>
      <c r="AU172" s="221"/>
      <c r="AV172" s="221"/>
      <c r="AW172" s="221"/>
      <c r="AX172" s="221"/>
      <c r="AY172" s="221"/>
      <c r="AZ172" s="221"/>
      <c r="BA172" s="221"/>
      <c r="BB172" s="221"/>
      <c r="BC172" s="221"/>
      <c r="BD172" s="221"/>
      <c r="BE172" s="221"/>
      <c r="BF172" s="221"/>
      <c r="BG172" s="221"/>
      <c r="BH172" s="221"/>
      <c r="BI172" s="221"/>
      <c r="BJ172" s="221"/>
      <c r="BK172" s="221"/>
      <c r="BL172" s="221"/>
      <c r="BM172" s="221"/>
      <c r="BN172" s="221"/>
      <c r="BO172" s="221"/>
      <c r="BP172" s="221"/>
      <c r="BQ172" s="221"/>
      <c r="BR172" s="221"/>
      <c r="BS172" s="221"/>
      <c r="BT172" s="221"/>
      <c r="BU172" s="221"/>
      <c r="BV172" s="221"/>
      <c r="BW172" s="221"/>
      <c r="BX172" s="221"/>
      <c r="BY172" s="221"/>
      <c r="BZ172" s="221"/>
      <c r="CA172" s="221"/>
      <c r="CB172" s="221"/>
      <c r="CC172" s="221"/>
      <c r="CD172" s="221"/>
      <c r="CE172" s="221"/>
      <c r="CF172" s="221"/>
      <c r="CG172" s="221"/>
      <c r="CH172" s="221"/>
      <c r="CI172" s="221"/>
      <c r="CJ172" s="221"/>
      <c r="CK172" s="221"/>
      <c r="CL172" s="221"/>
      <c r="CM172" s="221"/>
      <c r="CN172" s="221"/>
      <c r="CO172" s="221"/>
      <c r="CP172" s="221"/>
      <c r="CQ172" s="221"/>
      <c r="CR172" s="221"/>
      <c r="CS172" s="221"/>
      <c r="CT172" s="221"/>
      <c r="CU172" s="221"/>
      <c r="CV172" s="221"/>
      <c r="CW172" s="221"/>
      <c r="CX172" s="221"/>
      <c r="CY172" s="221"/>
      <c r="CZ172" s="221"/>
      <c r="DA172" s="221"/>
      <c r="DB172" s="221"/>
      <c r="DC172" s="221"/>
      <c r="DD172" s="221"/>
      <c r="DE172" s="221"/>
      <c r="DF172" s="221"/>
      <c r="DG172" s="221"/>
      <c r="DH172" s="221"/>
      <c r="DI172" s="221"/>
      <c r="DJ172" s="221"/>
      <c r="DK172" s="221"/>
      <c r="DL172" s="221"/>
      <c r="DM172" s="221"/>
      <c r="DN172" s="221"/>
      <c r="DO172" s="221"/>
      <c r="DP172" s="221"/>
      <c r="DQ172" s="221"/>
      <c r="DR172" s="221"/>
      <c r="DS172" s="221"/>
      <c r="DT172" s="221"/>
      <c r="DU172" s="221"/>
      <c r="DV172" s="221"/>
      <c r="DW172" s="221"/>
      <c r="DX172" s="221"/>
      <c r="DY172" s="221"/>
      <c r="DZ172" s="221"/>
      <c r="EA172" s="221"/>
      <c r="EB172" s="221"/>
      <c r="EC172" s="221"/>
      <c r="ED172" s="221"/>
      <c r="EE172" s="221"/>
      <c r="EF172" s="221"/>
      <c r="EG172" s="221"/>
      <c r="EH172" s="221"/>
      <c r="EI172" s="221"/>
      <c r="EJ172" s="221"/>
      <c r="EK172" s="221"/>
      <c r="EL172" s="221"/>
      <c r="EM172" s="221"/>
      <c r="EN172" s="221"/>
      <c r="EO172" s="221"/>
      <c r="EP172" s="221"/>
      <c r="EQ172" s="221"/>
      <c r="ER172" s="221"/>
      <c r="ES172" s="221"/>
      <c r="ET172" s="221"/>
      <c r="EU172" s="221"/>
      <c r="EV172" s="221"/>
      <c r="EW172" s="221"/>
      <c r="EX172" s="221"/>
      <c r="EY172" s="221"/>
      <c r="EZ172" s="221"/>
      <c r="FA172" s="221"/>
      <c r="FB172" s="221"/>
      <c r="FC172" s="221"/>
      <c r="FD172" s="221"/>
      <c r="FE172" s="221"/>
      <c r="FF172" s="221"/>
      <c r="FG172" s="221"/>
      <c r="FH172" s="221"/>
      <c r="FI172" s="221"/>
      <c r="FJ172" s="221"/>
      <c r="FK172" s="221"/>
      <c r="FL172" s="221"/>
      <c r="FM172" s="221"/>
      <c r="FN172" s="221"/>
      <c r="FO172" s="221"/>
      <c r="FP172" s="221"/>
      <c r="FQ172" s="221"/>
      <c r="FR172" s="221"/>
      <c r="FS172" s="221"/>
      <c r="FT172" s="221"/>
      <c r="FU172" s="221"/>
      <c r="FV172" s="221"/>
      <c r="FW172" s="221"/>
      <c r="FX172" s="221"/>
      <c r="FY172" s="221"/>
      <c r="FZ172" s="221"/>
      <c r="GA172" s="221"/>
      <c r="GB172" s="221"/>
      <c r="GC172" s="221"/>
      <c r="GD172" s="221"/>
      <c r="GE172" s="221"/>
      <c r="GF172" s="221"/>
      <c r="GG172" s="221"/>
      <c r="GH172" s="221"/>
      <c r="GI172" s="221"/>
      <c r="GJ172" s="221"/>
      <c r="GK172" s="221"/>
      <c r="GL172" s="221"/>
      <c r="GM172" s="221"/>
      <c r="GN172" s="221"/>
      <c r="GO172" s="221"/>
      <c r="GP172" s="221"/>
      <c r="GQ172" s="221"/>
      <c r="GR172" s="221"/>
      <c r="GS172" s="221"/>
      <c r="GT172" s="221"/>
      <c r="GU172" s="221"/>
      <c r="GV172" s="221"/>
      <c r="GW172" s="221"/>
      <c r="GX172" s="221"/>
      <c r="GY172" s="221"/>
      <c r="GZ172" s="221"/>
      <c r="HA172" s="221"/>
      <c r="HB172" s="221"/>
      <c r="HC172" s="221"/>
      <c r="HD172" s="221"/>
      <c r="HE172" s="221"/>
      <c r="HF172" s="221"/>
      <c r="HG172" s="221"/>
      <c r="HH172" s="221"/>
      <c r="HI172" s="221"/>
      <c r="HJ172" s="221"/>
      <c r="HK172" s="221"/>
      <c r="HL172" s="221"/>
      <c r="HM172" s="221"/>
      <c r="HN172" s="221"/>
      <c r="HO172" s="221"/>
      <c r="HP172" s="221"/>
      <c r="HQ172" s="221"/>
      <c r="HR172" s="221"/>
      <c r="HS172" s="221"/>
      <c r="HT172" s="221"/>
      <c r="HU172" s="221"/>
      <c r="HV172" s="221"/>
      <c r="HW172" s="221"/>
      <c r="HX172" s="221"/>
      <c r="HY172" s="221"/>
      <c r="HZ172" s="221"/>
      <c r="IA172" s="221"/>
      <c r="IB172" s="221"/>
      <c r="IC172" s="221"/>
      <c r="ID172" s="221"/>
      <c r="IE172" s="221"/>
      <c r="IF172" s="221"/>
      <c r="IG172" s="221"/>
      <c r="IH172" s="221"/>
      <c r="II172" s="221"/>
      <c r="IJ172" s="221"/>
      <c r="IK172" s="221"/>
      <c r="IL172" s="221"/>
      <c r="IM172" s="221"/>
      <c r="IN172" s="221"/>
      <c r="IO172" s="221"/>
      <c r="IP172" s="221"/>
      <c r="IQ172" s="221"/>
      <c r="IR172" s="221"/>
      <c r="IS172" s="221"/>
      <c r="IT172" s="221"/>
      <c r="IU172" s="221"/>
      <c r="IV172" s="221"/>
      <c r="IW172" s="221"/>
      <c r="IX172" s="221"/>
      <c r="IY172" s="221"/>
      <c r="IZ172" s="221"/>
      <c r="JA172" s="221"/>
      <c r="JB172" s="221"/>
      <c r="JC172" s="221"/>
      <c r="JD172" s="221"/>
      <c r="JE172" s="221"/>
      <c r="JF172" s="221"/>
      <c r="JG172" s="221"/>
      <c r="JH172" s="221"/>
      <c r="JI172" s="221"/>
      <c r="JJ172" s="221"/>
      <c r="JK172" s="221"/>
      <c r="JL172" s="221"/>
      <c r="JM172" s="221"/>
      <c r="JN172" s="221"/>
      <c r="JO172" s="221"/>
      <c r="JP172" s="221"/>
      <c r="JQ172" s="221"/>
      <c r="JR172" s="221"/>
      <c r="JS172" s="221"/>
      <c r="JT172" s="221"/>
      <c r="JU172" s="221"/>
      <c r="JV172" s="221"/>
      <c r="JW172" s="221"/>
      <c r="JX172" s="221"/>
      <c r="JY172" s="221"/>
      <c r="JZ172" s="221"/>
      <c r="KA172" s="221"/>
      <c r="KB172" s="221"/>
      <c r="KC172" s="221"/>
      <c r="KD172" s="221"/>
      <c r="KE172" s="221"/>
      <c r="KF172" s="221"/>
      <c r="KG172" s="221"/>
      <c r="KH172" s="221"/>
      <c r="KI172" s="221"/>
      <c r="KJ172" s="221"/>
      <c r="KK172" s="221"/>
      <c r="KL172" s="221"/>
      <c r="KM172" s="221"/>
      <c r="KN172" s="221"/>
      <c r="KO172" s="221"/>
      <c r="KP172" s="221"/>
      <c r="KQ172" s="221"/>
      <c r="KR172" s="221"/>
      <c r="KS172" s="221"/>
      <c r="KT172" s="221"/>
      <c r="KU172" s="221"/>
      <c r="KV172" s="221"/>
      <c r="KW172" s="221"/>
      <c r="KX172" s="221"/>
      <c r="KY172" s="221"/>
      <c r="KZ172" s="221"/>
      <c r="LA172" s="221"/>
      <c r="LB172" s="221"/>
      <c r="LC172" s="221"/>
      <c r="LD172" s="221"/>
      <c r="LE172" s="221"/>
      <c r="LF172" s="221"/>
      <c r="LG172" s="221"/>
      <c r="LH172" s="221"/>
      <c r="LI172" s="221"/>
      <c r="LJ172" s="221"/>
      <c r="LK172" s="221"/>
      <c r="LL172" s="221"/>
      <c r="LM172" s="221"/>
      <c r="LN172" s="221"/>
      <c r="LO172" s="221"/>
      <c r="LP172" s="221"/>
      <c r="LQ172" s="221"/>
      <c r="LR172" s="221"/>
      <c r="LS172" s="221"/>
      <c r="LT172" s="221"/>
      <c r="LU172" s="221"/>
      <c r="LV172" s="221"/>
      <c r="LW172" s="221"/>
      <c r="LX172" s="221"/>
      <c r="LY172" s="221"/>
      <c r="LZ172" s="221"/>
      <c r="MA172" s="221"/>
      <c r="MB172" s="221"/>
      <c r="MC172" s="221"/>
      <c r="MD172" s="221"/>
      <c r="ME172" s="221"/>
      <c r="MF172" s="221"/>
      <c r="MG172" s="221"/>
      <c r="MH172" s="221"/>
      <c r="MI172" s="221"/>
      <c r="MJ172" s="221"/>
      <c r="MK172" s="221"/>
      <c r="ML172" s="221"/>
      <c r="MM172" s="221"/>
      <c r="MN172" s="221"/>
      <c r="MO172" s="221"/>
      <c r="MP172" s="221"/>
      <c r="MQ172" s="221"/>
      <c r="MR172" s="221"/>
      <c r="MS172" s="221"/>
      <c r="MT172" s="221"/>
      <c r="MU172" s="221"/>
      <c r="MV172" s="221"/>
      <c r="MW172" s="221"/>
      <c r="MX172" s="221"/>
      <c r="MY172" s="221"/>
      <c r="MZ172" s="221"/>
      <c r="NA172" s="221"/>
      <c r="NB172" s="221"/>
      <c r="NC172" s="221"/>
      <c r="ND172" s="221"/>
      <c r="NE172" s="221"/>
      <c r="NF172" s="221"/>
      <c r="NG172" s="221"/>
      <c r="NH172" s="221"/>
      <c r="NI172" s="221"/>
      <c r="NJ172" s="221"/>
      <c r="NK172" s="221"/>
      <c r="NL172" s="221"/>
      <c r="NM172" s="221"/>
      <c r="NN172" s="221"/>
      <c r="NO172" s="221"/>
      <c r="NP172" s="221"/>
      <c r="NQ172" s="221"/>
      <c r="NR172" s="221"/>
      <c r="NS172" s="221"/>
      <c r="NT172" s="221"/>
      <c r="NU172" s="221"/>
      <c r="NV172" s="221"/>
      <c r="NW172" s="221"/>
      <c r="NX172" s="221"/>
      <c r="NY172" s="221"/>
      <c r="NZ172" s="221"/>
      <c r="OA172" s="221"/>
      <c r="OB172" s="221"/>
      <c r="OC172" s="221"/>
      <c r="OD172" s="221"/>
      <c r="OE172" s="221"/>
      <c r="OF172" s="221"/>
      <c r="OG172" s="221"/>
      <c r="OH172" s="221"/>
      <c r="OI172" s="221"/>
      <c r="OJ172" s="221"/>
      <c r="OK172" s="221"/>
      <c r="OL172" s="221"/>
      <c r="OM172" s="221"/>
      <c r="ON172" s="221"/>
      <c r="OO172" s="221"/>
      <c r="OP172" s="221"/>
      <c r="OQ172" s="221"/>
      <c r="OR172" s="221"/>
      <c r="OS172" s="221"/>
      <c r="OT172" s="221"/>
      <c r="OU172" s="221"/>
      <c r="OV172" s="221"/>
      <c r="OW172" s="221"/>
      <c r="OX172" s="221"/>
      <c r="OY172" s="221"/>
      <c r="OZ172" s="221"/>
      <c r="PA172" s="221"/>
      <c r="PB172" s="221"/>
      <c r="PC172" s="221"/>
      <c r="PD172" s="221"/>
      <c r="PE172" s="221"/>
      <c r="PF172" s="221"/>
      <c r="PG172" s="221"/>
      <c r="PH172" s="221"/>
      <c r="PI172" s="221"/>
      <c r="PJ172" s="221"/>
      <c r="PK172" s="221"/>
      <c r="PL172" s="221"/>
      <c r="PM172" s="221"/>
      <c r="PN172" s="221"/>
      <c r="PO172" s="221"/>
      <c r="PP172" s="221"/>
      <c r="PQ172" s="221"/>
      <c r="PR172" s="221"/>
      <c r="PS172" s="221"/>
      <c r="PT172" s="221"/>
      <c r="PU172" s="221"/>
      <c r="PV172" s="221"/>
      <c r="PW172" s="221"/>
      <c r="PX172" s="221"/>
      <c r="PY172" s="221"/>
      <c r="PZ172" s="221"/>
      <c r="QA172" s="221"/>
      <c r="QB172" s="221"/>
      <c r="QC172" s="221"/>
      <c r="QD172" s="221"/>
      <c r="QE172" s="221"/>
      <c r="QF172" s="221"/>
      <c r="QG172" s="221"/>
      <c r="QH172" s="221"/>
      <c r="QI172" s="221"/>
      <c r="QJ172" s="221"/>
      <c r="QK172" s="221"/>
      <c r="QL172" s="221"/>
      <c r="QM172" s="221"/>
      <c r="QN172" s="221"/>
      <c r="QO172" s="221"/>
      <c r="QP172" s="221"/>
      <c r="QQ172" s="221"/>
      <c r="QR172" s="221"/>
      <c r="QS172" s="221"/>
      <c r="QT172" s="221"/>
      <c r="QU172" s="221"/>
      <c r="QV172" s="221"/>
      <c r="QW172" s="221"/>
      <c r="QX172" s="221"/>
      <c r="QY172" s="221"/>
      <c r="QZ172" s="221"/>
      <c r="RA172" s="221"/>
      <c r="RB172" s="221"/>
      <c r="RC172" s="221"/>
      <c r="RD172" s="221"/>
      <c r="RE172" s="221"/>
      <c r="RF172" s="221"/>
      <c r="RG172" s="221"/>
      <c r="RH172" s="221"/>
      <c r="RI172" s="221"/>
      <c r="RJ172" s="221"/>
      <c r="RK172" s="221"/>
      <c r="RL172" s="221"/>
      <c r="RM172" s="221"/>
      <c r="RN172" s="221"/>
      <c r="RO172" s="221"/>
      <c r="RP172" s="221"/>
      <c r="RQ172" s="221"/>
      <c r="RR172" s="221"/>
      <c r="RS172" s="221"/>
      <c r="RT172" s="221"/>
      <c r="RU172" s="221"/>
      <c r="RV172" s="221"/>
      <c r="RW172" s="221"/>
      <c r="RX172" s="221"/>
      <c r="RY172" s="221"/>
      <c r="RZ172" s="221"/>
      <c r="SA172" s="221"/>
      <c r="SB172" s="221"/>
      <c r="SC172" s="221"/>
      <c r="SD172" s="221"/>
      <c r="SE172" s="221"/>
      <c r="SF172" s="221"/>
      <c r="SG172" s="221"/>
      <c r="SH172" s="221"/>
      <c r="SI172" s="221"/>
      <c r="SJ172" s="221"/>
      <c r="SK172" s="221"/>
      <c r="SL172" s="221"/>
      <c r="SM172" s="221"/>
      <c r="SN172" s="221"/>
      <c r="SO172" s="221"/>
      <c r="SP172" s="221"/>
      <c r="SQ172" s="221"/>
      <c r="SR172" s="221"/>
      <c r="SS172" s="221"/>
      <c r="ST172" s="221"/>
      <c r="SU172" s="221"/>
      <c r="SV172" s="221"/>
      <c r="SW172" s="221"/>
      <c r="SX172" s="221"/>
      <c r="SY172" s="221"/>
      <c r="SZ172" s="221"/>
      <c r="TA172" s="221"/>
      <c r="TB172" s="221"/>
      <c r="TC172" s="221"/>
      <c r="TD172" s="221"/>
      <c r="TE172" s="221"/>
      <c r="TF172" s="221"/>
      <c r="TG172" s="221"/>
      <c r="TH172" s="221"/>
      <c r="TI172" s="221"/>
      <c r="TJ172" s="221"/>
      <c r="TK172" s="221"/>
      <c r="TL172" s="221"/>
      <c r="TM172" s="221"/>
      <c r="TN172" s="221"/>
      <c r="TO172" s="221"/>
      <c r="TP172" s="221"/>
      <c r="TQ172" s="221"/>
      <c r="TR172" s="221"/>
      <c r="TS172" s="221"/>
      <c r="TT172" s="221"/>
      <c r="TU172" s="221"/>
      <c r="TV172" s="221"/>
      <c r="TW172" s="221"/>
      <c r="TX172" s="221"/>
      <c r="TY172" s="221"/>
      <c r="TZ172" s="221"/>
      <c r="UA172" s="221"/>
      <c r="UB172" s="221"/>
      <c r="UC172" s="221"/>
      <c r="UD172" s="221"/>
      <c r="UE172" s="221"/>
      <c r="UF172" s="221"/>
      <c r="UG172" s="221"/>
      <c r="UH172" s="221"/>
      <c r="UI172" s="221"/>
      <c r="UJ172" s="221"/>
      <c r="UK172" s="221"/>
      <c r="UL172" s="221"/>
      <c r="UM172" s="221"/>
      <c r="UN172" s="221"/>
      <c r="UO172" s="221"/>
      <c r="UP172" s="221"/>
      <c r="UQ172" s="221"/>
      <c r="UR172" s="221"/>
      <c r="US172" s="221"/>
      <c r="UT172" s="221"/>
      <c r="UU172" s="221"/>
      <c r="UV172" s="221"/>
      <c r="UW172" s="221"/>
      <c r="UX172" s="221"/>
      <c r="UY172" s="221"/>
      <c r="UZ172" s="221"/>
      <c r="VA172" s="221"/>
      <c r="VB172" s="221"/>
      <c r="VC172" s="221"/>
      <c r="VD172" s="221"/>
      <c r="VE172" s="221"/>
      <c r="VF172" s="221"/>
      <c r="VG172" s="221"/>
      <c r="VH172" s="221"/>
      <c r="VI172" s="221"/>
      <c r="VJ172" s="221"/>
      <c r="VK172" s="221"/>
      <c r="VL172" s="221"/>
      <c r="VM172" s="221"/>
      <c r="VN172" s="221"/>
      <c r="VO172" s="221"/>
      <c r="VP172" s="221"/>
      <c r="VQ172" s="221"/>
      <c r="VR172" s="221"/>
      <c r="VS172" s="221"/>
      <c r="VT172" s="221"/>
      <c r="VU172" s="221"/>
      <c r="VV172" s="221"/>
      <c r="VW172" s="221"/>
      <c r="VX172" s="221"/>
      <c r="VY172" s="221"/>
      <c r="VZ172" s="221"/>
      <c r="WA172" s="221"/>
      <c r="WB172" s="221"/>
      <c r="WC172" s="221"/>
      <c r="WD172" s="221"/>
      <c r="WE172" s="221"/>
      <c r="WF172" s="221"/>
      <c r="WG172" s="221"/>
      <c r="WH172" s="221"/>
      <c r="WI172" s="221"/>
      <c r="WJ172" s="221"/>
      <c r="WK172" s="221"/>
      <c r="WL172" s="221"/>
      <c r="WM172" s="221"/>
      <c r="WN172" s="221"/>
      <c r="WO172" s="221"/>
      <c r="WP172" s="221"/>
      <c r="WQ172" s="221"/>
      <c r="WR172" s="221"/>
      <c r="WS172" s="221"/>
      <c r="WT172" s="221"/>
      <c r="WU172" s="221"/>
      <c r="WV172" s="221"/>
      <c r="WW172" s="221"/>
      <c r="WX172" s="221"/>
      <c r="WY172" s="221"/>
      <c r="WZ172" s="221"/>
      <c r="XA172" s="221"/>
      <c r="XB172" s="221"/>
      <c r="XC172" s="221"/>
      <c r="XD172" s="221"/>
      <c r="XE172" s="221"/>
      <c r="XF172" s="221"/>
      <c r="XG172" s="221"/>
      <c r="XH172" s="221"/>
      <c r="XI172" s="221"/>
      <c r="XJ172" s="221"/>
      <c r="XK172" s="221"/>
      <c r="XL172" s="221"/>
      <c r="XM172" s="221"/>
      <c r="XN172" s="221"/>
      <c r="XO172" s="221"/>
      <c r="XP172" s="221"/>
      <c r="XQ172" s="221"/>
      <c r="XR172" s="221"/>
      <c r="XS172" s="221"/>
      <c r="XT172" s="221"/>
      <c r="XU172" s="221"/>
      <c r="XV172" s="221"/>
      <c r="XW172" s="221"/>
      <c r="XX172" s="221"/>
      <c r="XY172" s="221"/>
      <c r="XZ172" s="221"/>
      <c r="YA172" s="221"/>
      <c r="YB172" s="221"/>
      <c r="YC172" s="221"/>
      <c r="YD172" s="221"/>
      <c r="YE172" s="221"/>
      <c r="YF172" s="221"/>
      <c r="YG172" s="221"/>
      <c r="YH172" s="221"/>
      <c r="YI172" s="221"/>
      <c r="YJ172" s="221"/>
      <c r="YK172" s="221"/>
      <c r="YL172" s="221"/>
      <c r="YM172" s="221"/>
      <c r="YN172" s="221"/>
      <c r="YO172" s="221"/>
      <c r="YP172" s="221"/>
      <c r="YQ172" s="221"/>
      <c r="YR172" s="221"/>
      <c r="YS172" s="221"/>
      <c r="YT172" s="221"/>
      <c r="YU172" s="221"/>
      <c r="YV172" s="221"/>
      <c r="YW172" s="221"/>
      <c r="YX172" s="221"/>
      <c r="YY172" s="221"/>
      <c r="YZ172" s="221"/>
      <c r="ZA172" s="221"/>
      <c r="ZB172" s="221"/>
      <c r="ZC172" s="221"/>
      <c r="ZD172" s="221"/>
      <c r="ZE172" s="221"/>
      <c r="ZF172" s="221"/>
      <c r="ZG172" s="221"/>
      <c r="ZH172" s="221"/>
      <c r="ZI172" s="221"/>
      <c r="ZJ172" s="221"/>
      <c r="ZK172" s="221"/>
      <c r="ZL172" s="221"/>
      <c r="ZM172" s="221"/>
      <c r="ZN172" s="221"/>
      <c r="ZO172" s="221"/>
      <c r="ZP172" s="221"/>
      <c r="ZQ172" s="221"/>
      <c r="ZR172" s="221"/>
      <c r="ZS172" s="221"/>
      <c r="ZT172" s="221"/>
      <c r="ZU172" s="221"/>
      <c r="ZV172" s="221"/>
      <c r="ZW172" s="221"/>
      <c r="ZX172" s="221"/>
      <c r="ZY172" s="221"/>
      <c r="ZZ172" s="221"/>
      <c r="AAA172" s="221"/>
      <c r="AAB172" s="221"/>
      <c r="AAC172" s="221"/>
      <c r="AAD172" s="221"/>
      <c r="AAE172" s="221"/>
      <c r="AAF172" s="221"/>
      <c r="AAG172" s="221"/>
      <c r="AAH172" s="221"/>
      <c r="AAI172" s="221"/>
      <c r="AAJ172" s="221"/>
      <c r="AAK172" s="221"/>
      <c r="AAL172" s="221"/>
      <c r="AAM172" s="221"/>
      <c r="AAN172" s="221"/>
      <c r="AAO172" s="221"/>
      <c r="AAP172" s="221"/>
      <c r="AAQ172" s="221"/>
      <c r="AAR172" s="221"/>
      <c r="AAS172" s="221"/>
      <c r="AAT172" s="221"/>
      <c r="AAU172" s="221"/>
      <c r="AAV172" s="221"/>
      <c r="AAW172" s="221"/>
      <c r="AAX172" s="221"/>
      <c r="AAY172" s="221"/>
      <c r="AAZ172" s="221"/>
      <c r="ABA172" s="221"/>
      <c r="ABB172" s="221"/>
      <c r="ABC172" s="221"/>
      <c r="ABD172" s="221"/>
      <c r="ABE172" s="221"/>
      <c r="ABF172" s="221"/>
      <c r="ABG172" s="221"/>
      <c r="ABH172" s="221"/>
      <c r="ABI172" s="221"/>
      <c r="ABJ172" s="221"/>
      <c r="ABK172" s="221"/>
      <c r="ABL172" s="221"/>
      <c r="ABM172" s="221"/>
      <c r="ABN172" s="221"/>
      <c r="ABO172" s="221"/>
      <c r="ABP172" s="221"/>
      <c r="ABQ172" s="221"/>
      <c r="ABR172" s="221"/>
      <c r="ABS172" s="221"/>
      <c r="ABT172" s="221"/>
      <c r="ABU172" s="221"/>
      <c r="ABV172" s="221"/>
      <c r="ABW172" s="221"/>
      <c r="ABX172" s="221"/>
      <c r="ABY172" s="221"/>
      <c r="ABZ172" s="221"/>
      <c r="ACA172" s="221"/>
      <c r="ACB172" s="221"/>
      <c r="ACC172" s="221"/>
      <c r="ACD172" s="221"/>
      <c r="ACE172" s="221"/>
      <c r="ACF172" s="221"/>
      <c r="ACG172" s="221"/>
      <c r="ACH172" s="221"/>
      <c r="ACI172" s="221"/>
      <c r="ACJ172" s="221"/>
      <c r="ACK172" s="221"/>
      <c r="ACL172" s="221"/>
      <c r="ACM172" s="221"/>
      <c r="ACN172" s="221"/>
      <c r="ACO172" s="221"/>
      <c r="ACP172" s="221"/>
      <c r="ACQ172" s="221"/>
      <c r="ACR172" s="221"/>
      <c r="ACS172" s="221"/>
      <c r="ACT172" s="221"/>
      <c r="ACU172" s="221"/>
      <c r="ACV172" s="221"/>
      <c r="ACW172" s="221"/>
      <c r="ACX172" s="221"/>
      <c r="ACY172" s="221"/>
      <c r="ACZ172" s="221"/>
      <c r="ADA172" s="221"/>
      <c r="ADB172" s="221"/>
      <c r="ADC172" s="221"/>
      <c r="ADD172" s="221"/>
      <c r="ADE172" s="221"/>
      <c r="ADF172" s="221"/>
      <c r="ADG172" s="221"/>
      <c r="ADH172" s="221"/>
      <c r="ADI172" s="221"/>
      <c r="ADJ172" s="221"/>
      <c r="ADK172" s="221"/>
      <c r="ADL172" s="221"/>
      <c r="ADM172" s="221"/>
      <c r="ADN172" s="221"/>
      <c r="ADO172" s="221"/>
      <c r="ADP172" s="221"/>
      <c r="ADQ172" s="221"/>
      <c r="ADR172" s="221"/>
      <c r="ADS172" s="221"/>
      <c r="ADT172" s="221"/>
      <c r="ADU172" s="221"/>
      <c r="ADV172" s="221"/>
      <c r="ADW172" s="221"/>
      <c r="ADX172" s="221"/>
      <c r="ADY172" s="221"/>
      <c r="ADZ172" s="221"/>
      <c r="AEA172" s="221"/>
      <c r="AEB172" s="221"/>
      <c r="AEC172" s="221"/>
      <c r="AED172" s="221"/>
      <c r="AEE172" s="221"/>
      <c r="AEF172" s="221"/>
      <c r="AEG172" s="221"/>
      <c r="AEH172" s="221"/>
      <c r="AEI172" s="221"/>
      <c r="AEJ172" s="221"/>
      <c r="AEK172" s="221"/>
      <c r="AEL172" s="221"/>
      <c r="AEM172" s="221"/>
      <c r="AEN172" s="221"/>
      <c r="AEO172" s="221"/>
      <c r="AEP172" s="221"/>
      <c r="AEQ172" s="221"/>
      <c r="AER172" s="221"/>
      <c r="AES172" s="221"/>
      <c r="AET172" s="221"/>
      <c r="AEU172" s="221"/>
      <c r="AEV172" s="221"/>
      <c r="AEW172" s="221"/>
      <c r="AEX172" s="221"/>
      <c r="AEY172" s="221"/>
      <c r="AEZ172" s="221"/>
      <c r="AFA172" s="221"/>
      <c r="AFB172" s="221"/>
      <c r="AFC172" s="221"/>
      <c r="AFD172" s="221"/>
      <c r="AFE172" s="221"/>
      <c r="AFF172" s="221"/>
      <c r="AFG172" s="221"/>
      <c r="AFH172" s="221"/>
      <c r="AFI172" s="221"/>
      <c r="AFJ172" s="221"/>
      <c r="AFK172" s="221"/>
      <c r="AFL172" s="221"/>
      <c r="AFM172" s="221"/>
      <c r="AFN172" s="221"/>
      <c r="AFO172" s="221"/>
      <c r="AFP172" s="221"/>
      <c r="AFQ172" s="221"/>
      <c r="AFR172" s="221"/>
      <c r="AFS172" s="221"/>
      <c r="AFT172" s="221"/>
      <c r="AFU172" s="221"/>
      <c r="AFV172" s="221"/>
      <c r="AFW172" s="221"/>
      <c r="AFX172" s="221"/>
      <c r="AFY172" s="221"/>
      <c r="AFZ172" s="221"/>
      <c r="AGA172" s="221"/>
      <c r="AGB172" s="221"/>
      <c r="AGC172" s="221"/>
      <c r="AGD172" s="221"/>
      <c r="AGE172" s="221"/>
      <c r="AGF172" s="221"/>
      <c r="AGG172" s="221"/>
      <c r="AGH172" s="221"/>
      <c r="AGI172" s="221"/>
      <c r="AGJ172" s="221"/>
      <c r="AGK172" s="221"/>
      <c r="AGL172" s="221"/>
      <c r="AGM172" s="221"/>
      <c r="AGN172" s="221"/>
      <c r="AGO172" s="221"/>
      <c r="AGP172" s="221"/>
      <c r="AGQ172" s="221"/>
      <c r="AGR172" s="221"/>
      <c r="AGS172" s="221"/>
      <c r="AGT172" s="221"/>
      <c r="AGU172" s="221"/>
      <c r="AGV172" s="221"/>
      <c r="AGW172" s="221"/>
      <c r="AGX172" s="221"/>
      <c r="AGY172" s="221"/>
      <c r="AGZ172" s="221"/>
      <c r="AHA172" s="221"/>
      <c r="AHB172" s="221"/>
      <c r="AHC172" s="221"/>
      <c r="AHD172" s="221"/>
      <c r="AHE172" s="221"/>
      <c r="AHF172" s="221"/>
      <c r="AHG172" s="221"/>
      <c r="AHH172" s="221"/>
      <c r="AHI172" s="221"/>
      <c r="AHJ172" s="221"/>
      <c r="AHK172" s="221"/>
      <c r="AHL172" s="221"/>
      <c r="AHM172" s="221"/>
      <c r="AHN172" s="221"/>
      <c r="AHO172" s="221"/>
      <c r="AHP172" s="221"/>
      <c r="AHQ172" s="221"/>
      <c r="AHR172" s="221"/>
      <c r="AHS172" s="221"/>
      <c r="AHT172" s="221"/>
      <c r="AHU172" s="221"/>
      <c r="AHV172" s="221"/>
      <c r="AHW172" s="221"/>
      <c r="AHX172" s="221"/>
      <c r="AHY172" s="221"/>
      <c r="AHZ172" s="221"/>
      <c r="AIA172" s="221"/>
      <c r="AIB172" s="221"/>
      <c r="AIC172" s="221"/>
      <c r="AID172" s="221"/>
      <c r="AIE172" s="221"/>
      <c r="AIF172" s="221"/>
      <c r="AIG172" s="221"/>
      <c r="AIH172" s="221"/>
      <c r="AII172" s="221"/>
      <c r="AIJ172" s="221"/>
      <c r="AIK172" s="221"/>
      <c r="AIL172" s="221"/>
      <c r="AIM172" s="221"/>
      <c r="AIN172" s="221"/>
      <c r="AIO172" s="221"/>
      <c r="AIP172" s="221"/>
      <c r="AIQ172" s="221"/>
      <c r="AIR172" s="221"/>
      <c r="AIS172" s="221"/>
      <c r="AIT172" s="221"/>
      <c r="AIU172" s="221"/>
      <c r="AIV172" s="221"/>
      <c r="AIW172" s="221"/>
      <c r="AIX172" s="221"/>
      <c r="AIY172" s="221"/>
      <c r="AIZ172" s="221"/>
      <c r="AJA172" s="221"/>
      <c r="AJB172" s="221"/>
      <c r="AJC172" s="221"/>
      <c r="AJD172" s="221"/>
      <c r="AJE172" s="221"/>
      <c r="AJF172" s="221"/>
      <c r="AJG172" s="221"/>
      <c r="AJH172" s="221"/>
      <c r="AJI172" s="221"/>
      <c r="AJJ172" s="221"/>
      <c r="AJK172" s="221"/>
      <c r="AJL172" s="221"/>
      <c r="AJM172" s="221"/>
      <c r="AJN172" s="221"/>
      <c r="AJO172" s="221"/>
      <c r="AJP172" s="221"/>
      <c r="AJQ172" s="221"/>
      <c r="AJR172" s="221"/>
      <c r="AJS172" s="221"/>
      <c r="AJT172" s="221"/>
      <c r="AJU172" s="221"/>
      <c r="AJV172" s="221"/>
      <c r="AJW172" s="221"/>
      <c r="AJX172" s="221"/>
      <c r="AJY172" s="221"/>
      <c r="AJZ172" s="221"/>
      <c r="AKA172" s="221"/>
      <c r="AKB172" s="221"/>
      <c r="AKC172" s="221"/>
      <c r="AKD172" s="221"/>
      <c r="AKE172" s="221"/>
      <c r="AKF172" s="221"/>
      <c r="AKG172" s="221"/>
      <c r="AKH172" s="221"/>
      <c r="AKI172" s="221"/>
      <c r="AKJ172" s="221"/>
      <c r="AKK172" s="221"/>
      <c r="AKL172" s="221"/>
      <c r="AKM172" s="221"/>
      <c r="AKN172" s="221"/>
      <c r="AKO172" s="221"/>
      <c r="AKP172" s="221"/>
      <c r="AKQ172" s="221"/>
      <c r="AKR172" s="221"/>
      <c r="AKS172" s="221"/>
      <c r="AKT172" s="221"/>
      <c r="AKU172" s="221"/>
      <c r="AKV172" s="221"/>
      <c r="AKW172" s="221"/>
      <c r="AKX172" s="221"/>
      <c r="AKY172" s="221"/>
      <c r="AKZ172" s="221"/>
      <c r="ALA172" s="221"/>
      <c r="ALB172" s="221"/>
      <c r="ALC172" s="221"/>
      <c r="ALD172" s="221"/>
      <c r="ALE172" s="221"/>
      <c r="ALF172" s="221"/>
      <c r="ALG172" s="221"/>
      <c r="ALH172" s="221"/>
      <c r="ALI172" s="221"/>
      <c r="ALJ172" s="221"/>
      <c r="ALK172" s="221"/>
      <c r="ALL172" s="221"/>
      <c r="ALM172" s="221"/>
      <c r="ALN172" s="221"/>
      <c r="ALO172" s="221"/>
      <c r="ALP172" s="221"/>
      <c r="ALQ172" s="221"/>
      <c r="ALR172" s="221"/>
      <c r="ALS172" s="221"/>
      <c r="ALT172" s="221"/>
      <c r="ALU172" s="221"/>
      <c r="ALV172" s="221"/>
      <c r="ALW172" s="221"/>
      <c r="ALX172" s="221"/>
      <c r="ALY172" s="221"/>
      <c r="ALZ172" s="221"/>
      <c r="AMA172" s="221"/>
      <c r="AMB172" s="221"/>
      <c r="AMC172" s="221"/>
      <c r="AMD172" s="221"/>
      <c r="AME172" s="221"/>
      <c r="AMF172" s="221"/>
      <c r="AMG172" s="221"/>
      <c r="AMH172" s="221"/>
      <c r="AMI172" s="221"/>
      <c r="AMJ172" s="221"/>
      <c r="AMK172" s="221"/>
    </row>
    <row r="173" spans="1:1025" s="225" customFormat="1" x14ac:dyDescent="0.25">
      <c r="A173" s="234" t="s">
        <v>180</v>
      </c>
      <c r="B173" s="234" t="s">
        <v>242</v>
      </c>
      <c r="C173" s="235" t="str">
        <f>'common foods'!D114</f>
        <v>05103</v>
      </c>
      <c r="D173" s="232">
        <v>490</v>
      </c>
      <c r="E173" s="232">
        <v>0.5</v>
      </c>
      <c r="F173" s="232">
        <v>0.1</v>
      </c>
      <c r="G173" s="232">
        <v>14.7</v>
      </c>
      <c r="H173" s="232">
        <v>1.2</v>
      </c>
      <c r="I173" s="232">
        <v>8.6999999999999993</v>
      </c>
      <c r="J173" s="232">
        <v>8.9</v>
      </c>
      <c r="K173" s="232">
        <f>1/1000</f>
        <v>1E-3</v>
      </c>
      <c r="L173" s="234" t="s">
        <v>433</v>
      </c>
      <c r="M173" s="234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221"/>
      <c r="Z173" s="221"/>
      <c r="AA173" s="221"/>
      <c r="AB173" s="221"/>
      <c r="AC173" s="221"/>
      <c r="AD173" s="221"/>
      <c r="AE173" s="221"/>
      <c r="AF173" s="221"/>
      <c r="AG173" s="221"/>
      <c r="AH173" s="221"/>
      <c r="AI173" s="221"/>
      <c r="AJ173" s="221"/>
      <c r="AK173" s="221"/>
      <c r="AL173" s="221"/>
      <c r="AM173" s="221"/>
      <c r="AN173" s="221"/>
      <c r="AO173" s="221"/>
      <c r="AP173" s="221"/>
      <c r="AQ173" s="221"/>
      <c r="AR173" s="221"/>
      <c r="AS173" s="221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1"/>
      <c r="BD173" s="221"/>
      <c r="BE173" s="221"/>
      <c r="BF173" s="221"/>
      <c r="BG173" s="221"/>
      <c r="BH173" s="221"/>
      <c r="BI173" s="221"/>
      <c r="BJ173" s="221"/>
      <c r="BK173" s="221"/>
      <c r="BL173" s="221"/>
      <c r="BM173" s="221"/>
      <c r="BN173" s="221"/>
      <c r="BO173" s="221"/>
      <c r="BP173" s="221"/>
      <c r="BQ173" s="221"/>
      <c r="BR173" s="221"/>
      <c r="BS173" s="221"/>
      <c r="BT173" s="221"/>
      <c r="BU173" s="221"/>
      <c r="BV173" s="221"/>
      <c r="BW173" s="221"/>
      <c r="BX173" s="221"/>
      <c r="BY173" s="221"/>
      <c r="BZ173" s="221"/>
      <c r="CA173" s="221"/>
      <c r="CB173" s="221"/>
      <c r="CC173" s="221"/>
      <c r="CD173" s="221"/>
      <c r="CE173" s="221"/>
      <c r="CF173" s="221"/>
      <c r="CG173" s="221"/>
      <c r="CH173" s="221"/>
      <c r="CI173" s="221"/>
      <c r="CJ173" s="221"/>
      <c r="CK173" s="221"/>
      <c r="CL173" s="221"/>
      <c r="CM173" s="221"/>
      <c r="CN173" s="221"/>
      <c r="CO173" s="221"/>
      <c r="CP173" s="221"/>
      <c r="CQ173" s="221"/>
      <c r="CR173" s="221"/>
      <c r="CS173" s="221"/>
      <c r="CT173" s="221"/>
      <c r="CU173" s="221"/>
      <c r="CV173" s="221"/>
      <c r="CW173" s="221"/>
      <c r="CX173" s="221"/>
      <c r="CY173" s="221"/>
      <c r="CZ173" s="221"/>
      <c r="DA173" s="221"/>
      <c r="DB173" s="221"/>
      <c r="DC173" s="221"/>
      <c r="DD173" s="221"/>
      <c r="DE173" s="221"/>
      <c r="DF173" s="221"/>
      <c r="DG173" s="221"/>
      <c r="DH173" s="221"/>
      <c r="DI173" s="221"/>
      <c r="DJ173" s="221"/>
      <c r="DK173" s="221"/>
      <c r="DL173" s="221"/>
      <c r="DM173" s="221"/>
      <c r="DN173" s="221"/>
      <c r="DO173" s="221"/>
      <c r="DP173" s="221"/>
      <c r="DQ173" s="221"/>
      <c r="DR173" s="221"/>
      <c r="DS173" s="221"/>
      <c r="DT173" s="221"/>
      <c r="DU173" s="221"/>
      <c r="DV173" s="221"/>
      <c r="DW173" s="221"/>
      <c r="DX173" s="221"/>
      <c r="DY173" s="221"/>
      <c r="DZ173" s="221"/>
      <c r="EA173" s="221"/>
      <c r="EB173" s="221"/>
      <c r="EC173" s="221"/>
      <c r="ED173" s="221"/>
      <c r="EE173" s="221"/>
      <c r="EF173" s="221"/>
      <c r="EG173" s="221"/>
      <c r="EH173" s="221"/>
      <c r="EI173" s="221"/>
      <c r="EJ173" s="221"/>
      <c r="EK173" s="221"/>
      <c r="EL173" s="221"/>
      <c r="EM173" s="221"/>
      <c r="EN173" s="221"/>
      <c r="EO173" s="221"/>
      <c r="EP173" s="221"/>
      <c r="EQ173" s="221"/>
      <c r="ER173" s="221"/>
      <c r="ES173" s="221"/>
      <c r="ET173" s="221"/>
      <c r="EU173" s="221"/>
      <c r="EV173" s="221"/>
      <c r="EW173" s="221"/>
      <c r="EX173" s="221"/>
      <c r="EY173" s="221"/>
      <c r="EZ173" s="221"/>
      <c r="FA173" s="221"/>
      <c r="FB173" s="221"/>
      <c r="FC173" s="221"/>
      <c r="FD173" s="221"/>
      <c r="FE173" s="221"/>
      <c r="FF173" s="221"/>
      <c r="FG173" s="221"/>
      <c r="FH173" s="221"/>
      <c r="FI173" s="221"/>
      <c r="FJ173" s="221"/>
      <c r="FK173" s="221"/>
      <c r="FL173" s="221"/>
      <c r="FM173" s="221"/>
      <c r="FN173" s="221"/>
      <c r="FO173" s="221"/>
      <c r="FP173" s="221"/>
      <c r="FQ173" s="221"/>
      <c r="FR173" s="221"/>
      <c r="FS173" s="221"/>
      <c r="FT173" s="221"/>
      <c r="FU173" s="221"/>
      <c r="FV173" s="221"/>
      <c r="FW173" s="221"/>
      <c r="FX173" s="221"/>
      <c r="FY173" s="221"/>
      <c r="FZ173" s="221"/>
      <c r="GA173" s="221"/>
      <c r="GB173" s="221"/>
      <c r="GC173" s="221"/>
      <c r="GD173" s="221"/>
      <c r="GE173" s="221"/>
      <c r="GF173" s="221"/>
      <c r="GG173" s="221"/>
      <c r="GH173" s="221"/>
      <c r="GI173" s="221"/>
      <c r="GJ173" s="221"/>
      <c r="GK173" s="221"/>
      <c r="GL173" s="221"/>
      <c r="GM173" s="221"/>
      <c r="GN173" s="221"/>
      <c r="GO173" s="221"/>
      <c r="GP173" s="221"/>
      <c r="GQ173" s="221"/>
      <c r="GR173" s="221"/>
      <c r="GS173" s="221"/>
      <c r="GT173" s="221"/>
      <c r="GU173" s="221"/>
      <c r="GV173" s="221"/>
      <c r="GW173" s="221"/>
      <c r="GX173" s="221"/>
      <c r="GY173" s="221"/>
      <c r="GZ173" s="221"/>
      <c r="HA173" s="221"/>
      <c r="HB173" s="221"/>
      <c r="HC173" s="221"/>
      <c r="HD173" s="221"/>
      <c r="HE173" s="221"/>
      <c r="HF173" s="221"/>
      <c r="HG173" s="221"/>
      <c r="HH173" s="221"/>
      <c r="HI173" s="221"/>
      <c r="HJ173" s="221"/>
      <c r="HK173" s="221"/>
      <c r="HL173" s="221"/>
      <c r="HM173" s="221"/>
      <c r="HN173" s="221"/>
      <c r="HO173" s="221"/>
      <c r="HP173" s="221"/>
      <c r="HQ173" s="221"/>
      <c r="HR173" s="221"/>
      <c r="HS173" s="221"/>
      <c r="HT173" s="221"/>
      <c r="HU173" s="221"/>
      <c r="HV173" s="221"/>
      <c r="HW173" s="221"/>
      <c r="HX173" s="221"/>
      <c r="HY173" s="221"/>
      <c r="HZ173" s="221"/>
      <c r="IA173" s="221"/>
      <c r="IB173" s="221"/>
      <c r="IC173" s="221"/>
      <c r="ID173" s="221"/>
      <c r="IE173" s="221"/>
      <c r="IF173" s="221"/>
      <c r="IG173" s="221"/>
      <c r="IH173" s="221"/>
      <c r="II173" s="221"/>
      <c r="IJ173" s="221"/>
      <c r="IK173" s="221"/>
      <c r="IL173" s="221"/>
      <c r="IM173" s="221"/>
      <c r="IN173" s="221"/>
      <c r="IO173" s="221"/>
      <c r="IP173" s="221"/>
      <c r="IQ173" s="221"/>
      <c r="IR173" s="221"/>
      <c r="IS173" s="221"/>
      <c r="IT173" s="221"/>
      <c r="IU173" s="221"/>
      <c r="IV173" s="221"/>
      <c r="IW173" s="221"/>
      <c r="IX173" s="221"/>
      <c r="IY173" s="221"/>
      <c r="IZ173" s="221"/>
      <c r="JA173" s="221"/>
      <c r="JB173" s="221"/>
      <c r="JC173" s="221"/>
      <c r="JD173" s="221"/>
      <c r="JE173" s="221"/>
      <c r="JF173" s="221"/>
      <c r="JG173" s="221"/>
      <c r="JH173" s="221"/>
      <c r="JI173" s="221"/>
      <c r="JJ173" s="221"/>
      <c r="JK173" s="221"/>
      <c r="JL173" s="221"/>
      <c r="JM173" s="221"/>
      <c r="JN173" s="221"/>
      <c r="JO173" s="221"/>
      <c r="JP173" s="221"/>
      <c r="JQ173" s="221"/>
      <c r="JR173" s="221"/>
      <c r="JS173" s="221"/>
      <c r="JT173" s="221"/>
      <c r="JU173" s="221"/>
      <c r="JV173" s="221"/>
      <c r="JW173" s="221"/>
      <c r="JX173" s="221"/>
      <c r="JY173" s="221"/>
      <c r="JZ173" s="221"/>
      <c r="KA173" s="221"/>
      <c r="KB173" s="221"/>
      <c r="KC173" s="221"/>
      <c r="KD173" s="221"/>
      <c r="KE173" s="221"/>
      <c r="KF173" s="221"/>
      <c r="KG173" s="221"/>
      <c r="KH173" s="221"/>
      <c r="KI173" s="221"/>
      <c r="KJ173" s="221"/>
      <c r="KK173" s="221"/>
      <c r="KL173" s="221"/>
      <c r="KM173" s="221"/>
      <c r="KN173" s="221"/>
      <c r="KO173" s="221"/>
      <c r="KP173" s="221"/>
      <c r="KQ173" s="221"/>
      <c r="KR173" s="221"/>
      <c r="KS173" s="221"/>
      <c r="KT173" s="221"/>
      <c r="KU173" s="221"/>
      <c r="KV173" s="221"/>
      <c r="KW173" s="221"/>
      <c r="KX173" s="221"/>
      <c r="KY173" s="221"/>
      <c r="KZ173" s="221"/>
      <c r="LA173" s="221"/>
      <c r="LB173" s="221"/>
      <c r="LC173" s="221"/>
      <c r="LD173" s="221"/>
      <c r="LE173" s="221"/>
      <c r="LF173" s="221"/>
      <c r="LG173" s="221"/>
      <c r="LH173" s="221"/>
      <c r="LI173" s="221"/>
      <c r="LJ173" s="221"/>
      <c r="LK173" s="221"/>
      <c r="LL173" s="221"/>
      <c r="LM173" s="221"/>
      <c r="LN173" s="221"/>
      <c r="LO173" s="221"/>
      <c r="LP173" s="221"/>
      <c r="LQ173" s="221"/>
      <c r="LR173" s="221"/>
      <c r="LS173" s="221"/>
      <c r="LT173" s="221"/>
      <c r="LU173" s="221"/>
      <c r="LV173" s="221"/>
      <c r="LW173" s="221"/>
      <c r="LX173" s="221"/>
      <c r="LY173" s="221"/>
      <c r="LZ173" s="221"/>
      <c r="MA173" s="221"/>
      <c r="MB173" s="221"/>
      <c r="MC173" s="221"/>
      <c r="MD173" s="221"/>
      <c r="ME173" s="221"/>
      <c r="MF173" s="221"/>
      <c r="MG173" s="221"/>
      <c r="MH173" s="221"/>
      <c r="MI173" s="221"/>
      <c r="MJ173" s="221"/>
      <c r="MK173" s="221"/>
      <c r="ML173" s="221"/>
      <c r="MM173" s="221"/>
      <c r="MN173" s="221"/>
      <c r="MO173" s="221"/>
      <c r="MP173" s="221"/>
      <c r="MQ173" s="221"/>
      <c r="MR173" s="221"/>
      <c r="MS173" s="221"/>
      <c r="MT173" s="221"/>
      <c r="MU173" s="221"/>
      <c r="MV173" s="221"/>
      <c r="MW173" s="221"/>
      <c r="MX173" s="221"/>
      <c r="MY173" s="221"/>
      <c r="MZ173" s="221"/>
      <c r="NA173" s="221"/>
      <c r="NB173" s="221"/>
      <c r="NC173" s="221"/>
      <c r="ND173" s="221"/>
      <c r="NE173" s="221"/>
      <c r="NF173" s="221"/>
      <c r="NG173" s="221"/>
      <c r="NH173" s="221"/>
      <c r="NI173" s="221"/>
      <c r="NJ173" s="221"/>
      <c r="NK173" s="221"/>
      <c r="NL173" s="221"/>
      <c r="NM173" s="221"/>
      <c r="NN173" s="221"/>
      <c r="NO173" s="221"/>
      <c r="NP173" s="221"/>
      <c r="NQ173" s="221"/>
      <c r="NR173" s="221"/>
      <c r="NS173" s="221"/>
      <c r="NT173" s="221"/>
      <c r="NU173" s="221"/>
      <c r="NV173" s="221"/>
      <c r="NW173" s="221"/>
      <c r="NX173" s="221"/>
      <c r="NY173" s="221"/>
      <c r="NZ173" s="221"/>
      <c r="OA173" s="221"/>
      <c r="OB173" s="221"/>
      <c r="OC173" s="221"/>
      <c r="OD173" s="221"/>
      <c r="OE173" s="221"/>
      <c r="OF173" s="221"/>
      <c r="OG173" s="221"/>
      <c r="OH173" s="221"/>
      <c r="OI173" s="221"/>
      <c r="OJ173" s="221"/>
      <c r="OK173" s="221"/>
      <c r="OL173" s="221"/>
      <c r="OM173" s="221"/>
      <c r="ON173" s="221"/>
      <c r="OO173" s="221"/>
      <c r="OP173" s="221"/>
      <c r="OQ173" s="221"/>
      <c r="OR173" s="221"/>
      <c r="OS173" s="221"/>
      <c r="OT173" s="221"/>
      <c r="OU173" s="221"/>
      <c r="OV173" s="221"/>
      <c r="OW173" s="221"/>
      <c r="OX173" s="221"/>
      <c r="OY173" s="221"/>
      <c r="OZ173" s="221"/>
      <c r="PA173" s="221"/>
      <c r="PB173" s="221"/>
      <c r="PC173" s="221"/>
      <c r="PD173" s="221"/>
      <c r="PE173" s="221"/>
      <c r="PF173" s="221"/>
      <c r="PG173" s="221"/>
      <c r="PH173" s="221"/>
      <c r="PI173" s="221"/>
      <c r="PJ173" s="221"/>
      <c r="PK173" s="221"/>
      <c r="PL173" s="221"/>
      <c r="PM173" s="221"/>
      <c r="PN173" s="221"/>
      <c r="PO173" s="221"/>
      <c r="PP173" s="221"/>
      <c r="PQ173" s="221"/>
      <c r="PR173" s="221"/>
      <c r="PS173" s="221"/>
      <c r="PT173" s="221"/>
      <c r="PU173" s="221"/>
      <c r="PV173" s="221"/>
      <c r="PW173" s="221"/>
      <c r="PX173" s="221"/>
      <c r="PY173" s="221"/>
      <c r="PZ173" s="221"/>
      <c r="QA173" s="221"/>
      <c r="QB173" s="221"/>
      <c r="QC173" s="221"/>
      <c r="QD173" s="221"/>
      <c r="QE173" s="221"/>
      <c r="QF173" s="221"/>
      <c r="QG173" s="221"/>
      <c r="QH173" s="221"/>
      <c r="QI173" s="221"/>
      <c r="QJ173" s="221"/>
      <c r="QK173" s="221"/>
      <c r="QL173" s="221"/>
      <c r="QM173" s="221"/>
      <c r="QN173" s="221"/>
      <c r="QO173" s="221"/>
      <c r="QP173" s="221"/>
      <c r="QQ173" s="221"/>
      <c r="QR173" s="221"/>
      <c r="QS173" s="221"/>
      <c r="QT173" s="221"/>
      <c r="QU173" s="221"/>
      <c r="QV173" s="221"/>
      <c r="QW173" s="221"/>
      <c r="QX173" s="221"/>
      <c r="QY173" s="221"/>
      <c r="QZ173" s="221"/>
      <c r="RA173" s="221"/>
      <c r="RB173" s="221"/>
      <c r="RC173" s="221"/>
      <c r="RD173" s="221"/>
      <c r="RE173" s="221"/>
      <c r="RF173" s="221"/>
      <c r="RG173" s="221"/>
      <c r="RH173" s="221"/>
      <c r="RI173" s="221"/>
      <c r="RJ173" s="221"/>
      <c r="RK173" s="221"/>
      <c r="RL173" s="221"/>
      <c r="RM173" s="221"/>
      <c r="RN173" s="221"/>
      <c r="RO173" s="221"/>
      <c r="RP173" s="221"/>
      <c r="RQ173" s="221"/>
      <c r="RR173" s="221"/>
      <c r="RS173" s="221"/>
      <c r="RT173" s="221"/>
      <c r="RU173" s="221"/>
      <c r="RV173" s="221"/>
      <c r="RW173" s="221"/>
      <c r="RX173" s="221"/>
      <c r="RY173" s="221"/>
      <c r="RZ173" s="221"/>
      <c r="SA173" s="221"/>
      <c r="SB173" s="221"/>
      <c r="SC173" s="221"/>
      <c r="SD173" s="221"/>
      <c r="SE173" s="221"/>
      <c r="SF173" s="221"/>
      <c r="SG173" s="221"/>
      <c r="SH173" s="221"/>
      <c r="SI173" s="221"/>
      <c r="SJ173" s="221"/>
      <c r="SK173" s="221"/>
      <c r="SL173" s="221"/>
      <c r="SM173" s="221"/>
      <c r="SN173" s="221"/>
      <c r="SO173" s="221"/>
      <c r="SP173" s="221"/>
      <c r="SQ173" s="221"/>
      <c r="SR173" s="221"/>
      <c r="SS173" s="221"/>
      <c r="ST173" s="221"/>
      <c r="SU173" s="221"/>
      <c r="SV173" s="221"/>
      <c r="SW173" s="221"/>
      <c r="SX173" s="221"/>
      <c r="SY173" s="221"/>
      <c r="SZ173" s="221"/>
      <c r="TA173" s="221"/>
      <c r="TB173" s="221"/>
      <c r="TC173" s="221"/>
      <c r="TD173" s="221"/>
      <c r="TE173" s="221"/>
      <c r="TF173" s="221"/>
      <c r="TG173" s="221"/>
      <c r="TH173" s="221"/>
      <c r="TI173" s="221"/>
      <c r="TJ173" s="221"/>
      <c r="TK173" s="221"/>
      <c r="TL173" s="221"/>
      <c r="TM173" s="221"/>
      <c r="TN173" s="221"/>
      <c r="TO173" s="221"/>
      <c r="TP173" s="221"/>
      <c r="TQ173" s="221"/>
      <c r="TR173" s="221"/>
      <c r="TS173" s="221"/>
      <c r="TT173" s="221"/>
      <c r="TU173" s="221"/>
      <c r="TV173" s="221"/>
      <c r="TW173" s="221"/>
      <c r="TX173" s="221"/>
      <c r="TY173" s="221"/>
      <c r="TZ173" s="221"/>
      <c r="UA173" s="221"/>
      <c r="UB173" s="221"/>
      <c r="UC173" s="221"/>
      <c r="UD173" s="221"/>
      <c r="UE173" s="221"/>
      <c r="UF173" s="221"/>
      <c r="UG173" s="221"/>
      <c r="UH173" s="221"/>
      <c r="UI173" s="221"/>
      <c r="UJ173" s="221"/>
      <c r="UK173" s="221"/>
      <c r="UL173" s="221"/>
      <c r="UM173" s="221"/>
      <c r="UN173" s="221"/>
      <c r="UO173" s="221"/>
      <c r="UP173" s="221"/>
      <c r="UQ173" s="221"/>
      <c r="UR173" s="221"/>
      <c r="US173" s="221"/>
      <c r="UT173" s="221"/>
      <c r="UU173" s="221"/>
      <c r="UV173" s="221"/>
      <c r="UW173" s="221"/>
      <c r="UX173" s="221"/>
      <c r="UY173" s="221"/>
      <c r="UZ173" s="221"/>
      <c r="VA173" s="221"/>
      <c r="VB173" s="221"/>
      <c r="VC173" s="221"/>
      <c r="VD173" s="221"/>
      <c r="VE173" s="221"/>
      <c r="VF173" s="221"/>
      <c r="VG173" s="221"/>
      <c r="VH173" s="221"/>
      <c r="VI173" s="221"/>
      <c r="VJ173" s="221"/>
      <c r="VK173" s="221"/>
      <c r="VL173" s="221"/>
      <c r="VM173" s="221"/>
      <c r="VN173" s="221"/>
      <c r="VO173" s="221"/>
      <c r="VP173" s="221"/>
      <c r="VQ173" s="221"/>
      <c r="VR173" s="221"/>
      <c r="VS173" s="221"/>
      <c r="VT173" s="221"/>
      <c r="VU173" s="221"/>
      <c r="VV173" s="221"/>
      <c r="VW173" s="221"/>
      <c r="VX173" s="221"/>
      <c r="VY173" s="221"/>
      <c r="VZ173" s="221"/>
      <c r="WA173" s="221"/>
      <c r="WB173" s="221"/>
      <c r="WC173" s="221"/>
      <c r="WD173" s="221"/>
      <c r="WE173" s="221"/>
      <c r="WF173" s="221"/>
      <c r="WG173" s="221"/>
      <c r="WH173" s="221"/>
      <c r="WI173" s="221"/>
      <c r="WJ173" s="221"/>
      <c r="WK173" s="221"/>
      <c r="WL173" s="221"/>
      <c r="WM173" s="221"/>
      <c r="WN173" s="221"/>
      <c r="WO173" s="221"/>
      <c r="WP173" s="221"/>
      <c r="WQ173" s="221"/>
      <c r="WR173" s="221"/>
      <c r="WS173" s="221"/>
      <c r="WT173" s="221"/>
      <c r="WU173" s="221"/>
      <c r="WV173" s="221"/>
      <c r="WW173" s="221"/>
      <c r="WX173" s="221"/>
      <c r="WY173" s="221"/>
      <c r="WZ173" s="221"/>
      <c r="XA173" s="221"/>
      <c r="XB173" s="221"/>
      <c r="XC173" s="221"/>
      <c r="XD173" s="221"/>
      <c r="XE173" s="221"/>
      <c r="XF173" s="221"/>
      <c r="XG173" s="221"/>
      <c r="XH173" s="221"/>
      <c r="XI173" s="221"/>
      <c r="XJ173" s="221"/>
      <c r="XK173" s="221"/>
      <c r="XL173" s="221"/>
      <c r="XM173" s="221"/>
      <c r="XN173" s="221"/>
      <c r="XO173" s="221"/>
      <c r="XP173" s="221"/>
      <c r="XQ173" s="221"/>
      <c r="XR173" s="221"/>
      <c r="XS173" s="221"/>
      <c r="XT173" s="221"/>
      <c r="XU173" s="221"/>
      <c r="XV173" s="221"/>
      <c r="XW173" s="221"/>
      <c r="XX173" s="221"/>
      <c r="XY173" s="221"/>
      <c r="XZ173" s="221"/>
      <c r="YA173" s="221"/>
      <c r="YB173" s="221"/>
      <c r="YC173" s="221"/>
      <c r="YD173" s="221"/>
      <c r="YE173" s="221"/>
      <c r="YF173" s="221"/>
      <c r="YG173" s="221"/>
      <c r="YH173" s="221"/>
      <c r="YI173" s="221"/>
      <c r="YJ173" s="221"/>
      <c r="YK173" s="221"/>
      <c r="YL173" s="221"/>
      <c r="YM173" s="221"/>
      <c r="YN173" s="221"/>
      <c r="YO173" s="221"/>
      <c r="YP173" s="221"/>
      <c r="YQ173" s="221"/>
      <c r="YR173" s="221"/>
      <c r="YS173" s="221"/>
      <c r="YT173" s="221"/>
      <c r="YU173" s="221"/>
      <c r="YV173" s="221"/>
      <c r="YW173" s="221"/>
      <c r="YX173" s="221"/>
      <c r="YY173" s="221"/>
      <c r="YZ173" s="221"/>
      <c r="ZA173" s="221"/>
      <c r="ZB173" s="221"/>
      <c r="ZC173" s="221"/>
      <c r="ZD173" s="221"/>
      <c r="ZE173" s="221"/>
      <c r="ZF173" s="221"/>
      <c r="ZG173" s="221"/>
      <c r="ZH173" s="221"/>
      <c r="ZI173" s="221"/>
      <c r="ZJ173" s="221"/>
      <c r="ZK173" s="221"/>
      <c r="ZL173" s="221"/>
      <c r="ZM173" s="221"/>
      <c r="ZN173" s="221"/>
      <c r="ZO173" s="221"/>
      <c r="ZP173" s="221"/>
      <c r="ZQ173" s="221"/>
      <c r="ZR173" s="221"/>
      <c r="ZS173" s="221"/>
      <c r="ZT173" s="221"/>
      <c r="ZU173" s="221"/>
      <c r="ZV173" s="221"/>
      <c r="ZW173" s="221"/>
      <c r="ZX173" s="221"/>
      <c r="ZY173" s="221"/>
      <c r="ZZ173" s="221"/>
      <c r="AAA173" s="221"/>
      <c r="AAB173" s="221"/>
      <c r="AAC173" s="221"/>
      <c r="AAD173" s="221"/>
      <c r="AAE173" s="221"/>
      <c r="AAF173" s="221"/>
      <c r="AAG173" s="221"/>
      <c r="AAH173" s="221"/>
      <c r="AAI173" s="221"/>
      <c r="AAJ173" s="221"/>
      <c r="AAK173" s="221"/>
      <c r="AAL173" s="221"/>
      <c r="AAM173" s="221"/>
      <c r="AAN173" s="221"/>
      <c r="AAO173" s="221"/>
      <c r="AAP173" s="221"/>
      <c r="AAQ173" s="221"/>
      <c r="AAR173" s="221"/>
      <c r="AAS173" s="221"/>
      <c r="AAT173" s="221"/>
      <c r="AAU173" s="221"/>
      <c r="AAV173" s="221"/>
      <c r="AAW173" s="221"/>
      <c r="AAX173" s="221"/>
      <c r="AAY173" s="221"/>
      <c r="AAZ173" s="221"/>
      <c r="ABA173" s="221"/>
      <c r="ABB173" s="221"/>
      <c r="ABC173" s="221"/>
      <c r="ABD173" s="221"/>
      <c r="ABE173" s="221"/>
      <c r="ABF173" s="221"/>
      <c r="ABG173" s="221"/>
      <c r="ABH173" s="221"/>
      <c r="ABI173" s="221"/>
      <c r="ABJ173" s="221"/>
      <c r="ABK173" s="221"/>
      <c r="ABL173" s="221"/>
      <c r="ABM173" s="221"/>
      <c r="ABN173" s="221"/>
      <c r="ABO173" s="221"/>
      <c r="ABP173" s="221"/>
      <c r="ABQ173" s="221"/>
      <c r="ABR173" s="221"/>
      <c r="ABS173" s="221"/>
      <c r="ABT173" s="221"/>
      <c r="ABU173" s="221"/>
      <c r="ABV173" s="221"/>
      <c r="ABW173" s="221"/>
      <c r="ABX173" s="221"/>
      <c r="ABY173" s="221"/>
      <c r="ABZ173" s="221"/>
      <c r="ACA173" s="221"/>
      <c r="ACB173" s="221"/>
      <c r="ACC173" s="221"/>
      <c r="ACD173" s="221"/>
      <c r="ACE173" s="221"/>
      <c r="ACF173" s="221"/>
      <c r="ACG173" s="221"/>
      <c r="ACH173" s="221"/>
      <c r="ACI173" s="221"/>
      <c r="ACJ173" s="221"/>
      <c r="ACK173" s="221"/>
      <c r="ACL173" s="221"/>
      <c r="ACM173" s="221"/>
      <c r="ACN173" s="221"/>
      <c r="ACO173" s="221"/>
      <c r="ACP173" s="221"/>
      <c r="ACQ173" s="221"/>
      <c r="ACR173" s="221"/>
      <c r="ACS173" s="221"/>
      <c r="ACT173" s="221"/>
      <c r="ACU173" s="221"/>
      <c r="ACV173" s="221"/>
      <c r="ACW173" s="221"/>
      <c r="ACX173" s="221"/>
      <c r="ACY173" s="221"/>
      <c r="ACZ173" s="221"/>
      <c r="ADA173" s="221"/>
      <c r="ADB173" s="221"/>
      <c r="ADC173" s="221"/>
      <c r="ADD173" s="221"/>
      <c r="ADE173" s="221"/>
      <c r="ADF173" s="221"/>
      <c r="ADG173" s="221"/>
      <c r="ADH173" s="221"/>
      <c r="ADI173" s="221"/>
      <c r="ADJ173" s="221"/>
      <c r="ADK173" s="221"/>
      <c r="ADL173" s="221"/>
      <c r="ADM173" s="221"/>
      <c r="ADN173" s="221"/>
      <c r="ADO173" s="221"/>
      <c r="ADP173" s="221"/>
      <c r="ADQ173" s="221"/>
      <c r="ADR173" s="221"/>
      <c r="ADS173" s="221"/>
      <c r="ADT173" s="221"/>
      <c r="ADU173" s="221"/>
      <c r="ADV173" s="221"/>
      <c r="ADW173" s="221"/>
      <c r="ADX173" s="221"/>
      <c r="ADY173" s="221"/>
      <c r="ADZ173" s="221"/>
      <c r="AEA173" s="221"/>
      <c r="AEB173" s="221"/>
      <c r="AEC173" s="221"/>
      <c r="AED173" s="221"/>
      <c r="AEE173" s="221"/>
      <c r="AEF173" s="221"/>
      <c r="AEG173" s="221"/>
      <c r="AEH173" s="221"/>
      <c r="AEI173" s="221"/>
      <c r="AEJ173" s="221"/>
      <c r="AEK173" s="221"/>
      <c r="AEL173" s="221"/>
      <c r="AEM173" s="221"/>
      <c r="AEN173" s="221"/>
      <c r="AEO173" s="221"/>
      <c r="AEP173" s="221"/>
      <c r="AEQ173" s="221"/>
      <c r="AER173" s="221"/>
      <c r="AES173" s="221"/>
      <c r="AET173" s="221"/>
      <c r="AEU173" s="221"/>
      <c r="AEV173" s="221"/>
      <c r="AEW173" s="221"/>
      <c r="AEX173" s="221"/>
      <c r="AEY173" s="221"/>
      <c r="AEZ173" s="221"/>
      <c r="AFA173" s="221"/>
      <c r="AFB173" s="221"/>
      <c r="AFC173" s="221"/>
      <c r="AFD173" s="221"/>
      <c r="AFE173" s="221"/>
      <c r="AFF173" s="221"/>
      <c r="AFG173" s="221"/>
      <c r="AFH173" s="221"/>
      <c r="AFI173" s="221"/>
      <c r="AFJ173" s="221"/>
      <c r="AFK173" s="221"/>
      <c r="AFL173" s="221"/>
      <c r="AFM173" s="221"/>
      <c r="AFN173" s="221"/>
      <c r="AFO173" s="221"/>
      <c r="AFP173" s="221"/>
      <c r="AFQ173" s="221"/>
      <c r="AFR173" s="221"/>
      <c r="AFS173" s="221"/>
      <c r="AFT173" s="221"/>
      <c r="AFU173" s="221"/>
      <c r="AFV173" s="221"/>
      <c r="AFW173" s="221"/>
      <c r="AFX173" s="221"/>
      <c r="AFY173" s="221"/>
      <c r="AFZ173" s="221"/>
      <c r="AGA173" s="221"/>
      <c r="AGB173" s="221"/>
      <c r="AGC173" s="221"/>
      <c r="AGD173" s="221"/>
      <c r="AGE173" s="221"/>
      <c r="AGF173" s="221"/>
      <c r="AGG173" s="221"/>
      <c r="AGH173" s="221"/>
      <c r="AGI173" s="221"/>
      <c r="AGJ173" s="221"/>
      <c r="AGK173" s="221"/>
      <c r="AGL173" s="221"/>
      <c r="AGM173" s="221"/>
      <c r="AGN173" s="221"/>
      <c r="AGO173" s="221"/>
      <c r="AGP173" s="221"/>
      <c r="AGQ173" s="221"/>
      <c r="AGR173" s="221"/>
      <c r="AGS173" s="221"/>
      <c r="AGT173" s="221"/>
      <c r="AGU173" s="221"/>
      <c r="AGV173" s="221"/>
      <c r="AGW173" s="221"/>
      <c r="AGX173" s="221"/>
      <c r="AGY173" s="221"/>
      <c r="AGZ173" s="221"/>
      <c r="AHA173" s="221"/>
      <c r="AHB173" s="221"/>
      <c r="AHC173" s="221"/>
      <c r="AHD173" s="221"/>
      <c r="AHE173" s="221"/>
      <c r="AHF173" s="221"/>
      <c r="AHG173" s="221"/>
      <c r="AHH173" s="221"/>
      <c r="AHI173" s="221"/>
      <c r="AHJ173" s="221"/>
      <c r="AHK173" s="221"/>
      <c r="AHL173" s="221"/>
      <c r="AHM173" s="221"/>
      <c r="AHN173" s="221"/>
      <c r="AHO173" s="221"/>
      <c r="AHP173" s="221"/>
      <c r="AHQ173" s="221"/>
      <c r="AHR173" s="221"/>
      <c r="AHS173" s="221"/>
      <c r="AHT173" s="221"/>
      <c r="AHU173" s="221"/>
      <c r="AHV173" s="221"/>
      <c r="AHW173" s="221"/>
      <c r="AHX173" s="221"/>
      <c r="AHY173" s="221"/>
      <c r="AHZ173" s="221"/>
      <c r="AIA173" s="221"/>
      <c r="AIB173" s="221"/>
      <c r="AIC173" s="221"/>
      <c r="AID173" s="221"/>
      <c r="AIE173" s="221"/>
      <c r="AIF173" s="221"/>
      <c r="AIG173" s="221"/>
      <c r="AIH173" s="221"/>
      <c r="AII173" s="221"/>
      <c r="AIJ173" s="221"/>
      <c r="AIK173" s="221"/>
      <c r="AIL173" s="221"/>
      <c r="AIM173" s="221"/>
      <c r="AIN173" s="221"/>
      <c r="AIO173" s="221"/>
      <c r="AIP173" s="221"/>
      <c r="AIQ173" s="221"/>
      <c r="AIR173" s="221"/>
      <c r="AIS173" s="221"/>
      <c r="AIT173" s="221"/>
      <c r="AIU173" s="221"/>
      <c r="AIV173" s="221"/>
      <c r="AIW173" s="221"/>
      <c r="AIX173" s="221"/>
      <c r="AIY173" s="221"/>
      <c r="AIZ173" s="221"/>
      <c r="AJA173" s="221"/>
      <c r="AJB173" s="221"/>
      <c r="AJC173" s="221"/>
      <c r="AJD173" s="221"/>
      <c r="AJE173" s="221"/>
      <c r="AJF173" s="221"/>
      <c r="AJG173" s="221"/>
      <c r="AJH173" s="221"/>
      <c r="AJI173" s="221"/>
      <c r="AJJ173" s="221"/>
      <c r="AJK173" s="221"/>
      <c r="AJL173" s="221"/>
      <c r="AJM173" s="221"/>
      <c r="AJN173" s="221"/>
      <c r="AJO173" s="221"/>
      <c r="AJP173" s="221"/>
      <c r="AJQ173" s="221"/>
      <c r="AJR173" s="221"/>
      <c r="AJS173" s="221"/>
      <c r="AJT173" s="221"/>
      <c r="AJU173" s="221"/>
      <c r="AJV173" s="221"/>
      <c r="AJW173" s="221"/>
      <c r="AJX173" s="221"/>
      <c r="AJY173" s="221"/>
      <c r="AJZ173" s="221"/>
      <c r="AKA173" s="221"/>
      <c r="AKB173" s="221"/>
      <c r="AKC173" s="221"/>
      <c r="AKD173" s="221"/>
      <c r="AKE173" s="221"/>
      <c r="AKF173" s="221"/>
      <c r="AKG173" s="221"/>
      <c r="AKH173" s="221"/>
      <c r="AKI173" s="221"/>
      <c r="AKJ173" s="221"/>
      <c r="AKK173" s="221"/>
      <c r="AKL173" s="221"/>
      <c r="AKM173" s="221"/>
      <c r="AKN173" s="221"/>
      <c r="AKO173" s="221"/>
      <c r="AKP173" s="221"/>
      <c r="AKQ173" s="221"/>
      <c r="AKR173" s="221"/>
      <c r="AKS173" s="221"/>
      <c r="AKT173" s="221"/>
      <c r="AKU173" s="221"/>
      <c r="AKV173" s="221"/>
      <c r="AKW173" s="221"/>
      <c r="AKX173" s="221"/>
      <c r="AKY173" s="221"/>
      <c r="AKZ173" s="221"/>
      <c r="ALA173" s="221"/>
      <c r="ALB173" s="221"/>
      <c r="ALC173" s="221"/>
      <c r="ALD173" s="221"/>
      <c r="ALE173" s="221"/>
      <c r="ALF173" s="221"/>
      <c r="ALG173" s="221"/>
      <c r="ALH173" s="221"/>
      <c r="ALI173" s="221"/>
      <c r="ALJ173" s="221"/>
      <c r="ALK173" s="221"/>
      <c r="ALL173" s="221"/>
      <c r="ALM173" s="221"/>
      <c r="ALN173" s="221"/>
      <c r="ALO173" s="221"/>
      <c r="ALP173" s="221"/>
      <c r="ALQ173" s="221"/>
      <c r="ALR173" s="221"/>
      <c r="ALS173" s="221"/>
      <c r="ALT173" s="221"/>
      <c r="ALU173" s="221"/>
      <c r="ALV173" s="221"/>
      <c r="ALW173" s="221"/>
      <c r="ALX173" s="221"/>
      <c r="ALY173" s="221"/>
      <c r="ALZ173" s="221"/>
      <c r="AMA173" s="221"/>
      <c r="AMB173" s="221"/>
      <c r="AMC173" s="221"/>
      <c r="AMD173" s="221"/>
      <c r="AME173" s="221"/>
      <c r="AMF173" s="221"/>
      <c r="AMG173" s="221"/>
      <c r="AMH173" s="221"/>
      <c r="AMI173" s="221"/>
      <c r="AMJ173" s="221"/>
      <c r="AMK173" s="221"/>
    </row>
    <row r="174" spans="1:1025" s="225" customFormat="1" x14ac:dyDescent="0.25">
      <c r="A174" s="221" t="s">
        <v>369</v>
      </c>
      <c r="B174" s="221" t="s">
        <v>393</v>
      </c>
      <c r="C174" s="227" t="str">
        <f>'common foods'!$D$188</f>
        <v>10122</v>
      </c>
      <c r="D174" s="223">
        <v>3470</v>
      </c>
      <c r="E174" s="223">
        <v>41.6</v>
      </c>
      <c r="F174" s="223">
        <v>12</v>
      </c>
      <c r="G174" s="223">
        <v>78.900000000000006</v>
      </c>
      <c r="H174" s="223">
        <v>7.6</v>
      </c>
      <c r="I174" s="223">
        <v>6.8</v>
      </c>
      <c r="J174" s="223">
        <v>31</v>
      </c>
      <c r="K174" s="223">
        <v>1551</v>
      </c>
      <c r="L174" s="221" t="s">
        <v>432</v>
      </c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21"/>
      <c r="AE174" s="221"/>
      <c r="AF174" s="221"/>
      <c r="AG174" s="221"/>
      <c r="AH174" s="221"/>
      <c r="AI174" s="221"/>
      <c r="AJ174" s="221"/>
      <c r="AK174" s="221"/>
      <c r="AL174" s="221"/>
      <c r="AM174" s="221"/>
      <c r="AN174" s="221"/>
      <c r="AO174" s="221"/>
      <c r="AP174" s="221"/>
      <c r="AQ174" s="221"/>
      <c r="AR174" s="221"/>
      <c r="AS174" s="221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1"/>
      <c r="BD174" s="221"/>
      <c r="BE174" s="221"/>
      <c r="BF174" s="221"/>
      <c r="BG174" s="221"/>
      <c r="BH174" s="221"/>
      <c r="BI174" s="221"/>
      <c r="BJ174" s="221"/>
      <c r="BK174" s="221"/>
      <c r="BL174" s="221"/>
      <c r="BM174" s="221"/>
      <c r="BN174" s="221"/>
      <c r="BO174" s="221"/>
      <c r="BP174" s="221"/>
      <c r="BQ174" s="221"/>
      <c r="BR174" s="221"/>
      <c r="BS174" s="221"/>
      <c r="BT174" s="221"/>
      <c r="BU174" s="221"/>
      <c r="BV174" s="221"/>
      <c r="BW174" s="221"/>
      <c r="BX174" s="221"/>
      <c r="BY174" s="221"/>
      <c r="BZ174" s="221"/>
      <c r="CA174" s="221"/>
      <c r="CB174" s="221"/>
      <c r="CC174" s="221"/>
      <c r="CD174" s="221"/>
      <c r="CE174" s="221"/>
      <c r="CF174" s="221"/>
      <c r="CG174" s="221"/>
      <c r="CH174" s="221"/>
      <c r="CI174" s="221"/>
      <c r="CJ174" s="221"/>
      <c r="CK174" s="221"/>
      <c r="CL174" s="221"/>
      <c r="CM174" s="221"/>
      <c r="CN174" s="221"/>
      <c r="CO174" s="221"/>
      <c r="CP174" s="221"/>
      <c r="CQ174" s="221"/>
      <c r="CR174" s="221"/>
      <c r="CS174" s="221"/>
      <c r="CT174" s="221"/>
      <c r="CU174" s="221"/>
      <c r="CV174" s="221"/>
      <c r="CW174" s="221"/>
      <c r="CX174" s="221"/>
      <c r="CY174" s="221"/>
      <c r="CZ174" s="221"/>
      <c r="DA174" s="221"/>
      <c r="DB174" s="221"/>
      <c r="DC174" s="221"/>
      <c r="DD174" s="221"/>
      <c r="DE174" s="221"/>
      <c r="DF174" s="221"/>
      <c r="DG174" s="221"/>
      <c r="DH174" s="221"/>
      <c r="DI174" s="221"/>
      <c r="DJ174" s="221"/>
      <c r="DK174" s="221"/>
      <c r="DL174" s="221"/>
      <c r="DM174" s="221"/>
      <c r="DN174" s="221"/>
      <c r="DO174" s="221"/>
      <c r="DP174" s="221"/>
      <c r="DQ174" s="221"/>
      <c r="DR174" s="221"/>
      <c r="DS174" s="221"/>
      <c r="DT174" s="221"/>
      <c r="DU174" s="221"/>
      <c r="DV174" s="221"/>
      <c r="DW174" s="221"/>
      <c r="DX174" s="221"/>
      <c r="DY174" s="221"/>
      <c r="DZ174" s="221"/>
      <c r="EA174" s="221"/>
      <c r="EB174" s="221"/>
      <c r="EC174" s="221"/>
      <c r="ED174" s="221"/>
      <c r="EE174" s="221"/>
      <c r="EF174" s="221"/>
      <c r="EG174" s="221"/>
      <c r="EH174" s="221"/>
      <c r="EI174" s="221"/>
      <c r="EJ174" s="221"/>
      <c r="EK174" s="221"/>
      <c r="EL174" s="221"/>
      <c r="EM174" s="221"/>
      <c r="EN174" s="221"/>
      <c r="EO174" s="221"/>
      <c r="EP174" s="221"/>
      <c r="EQ174" s="221"/>
      <c r="ER174" s="221"/>
      <c r="ES174" s="221"/>
      <c r="ET174" s="221"/>
      <c r="EU174" s="221"/>
      <c r="EV174" s="221"/>
      <c r="EW174" s="221"/>
      <c r="EX174" s="221"/>
      <c r="EY174" s="221"/>
      <c r="EZ174" s="221"/>
      <c r="FA174" s="221"/>
      <c r="FB174" s="221"/>
      <c r="FC174" s="221"/>
      <c r="FD174" s="221"/>
      <c r="FE174" s="221"/>
      <c r="FF174" s="221"/>
      <c r="FG174" s="221"/>
      <c r="FH174" s="221"/>
      <c r="FI174" s="221"/>
      <c r="FJ174" s="221"/>
      <c r="FK174" s="221"/>
      <c r="FL174" s="221"/>
      <c r="FM174" s="221"/>
      <c r="FN174" s="221"/>
      <c r="FO174" s="221"/>
      <c r="FP174" s="221"/>
      <c r="FQ174" s="221"/>
      <c r="FR174" s="221"/>
      <c r="FS174" s="221"/>
      <c r="FT174" s="221"/>
      <c r="FU174" s="221"/>
      <c r="FV174" s="221"/>
      <c r="FW174" s="221"/>
      <c r="FX174" s="221"/>
      <c r="FY174" s="221"/>
      <c r="FZ174" s="221"/>
      <c r="GA174" s="221"/>
      <c r="GB174" s="221"/>
      <c r="GC174" s="221"/>
      <c r="GD174" s="221"/>
      <c r="GE174" s="221"/>
      <c r="GF174" s="221"/>
      <c r="GG174" s="221"/>
      <c r="GH174" s="221"/>
      <c r="GI174" s="221"/>
      <c r="GJ174" s="221"/>
      <c r="GK174" s="221"/>
      <c r="GL174" s="221"/>
      <c r="GM174" s="221"/>
      <c r="GN174" s="221"/>
      <c r="GO174" s="221"/>
      <c r="GP174" s="221"/>
      <c r="GQ174" s="221"/>
      <c r="GR174" s="221"/>
      <c r="GS174" s="221"/>
      <c r="GT174" s="221"/>
      <c r="GU174" s="221"/>
      <c r="GV174" s="221"/>
      <c r="GW174" s="221"/>
      <c r="GX174" s="221"/>
      <c r="GY174" s="221"/>
      <c r="GZ174" s="221"/>
      <c r="HA174" s="221"/>
      <c r="HB174" s="221"/>
      <c r="HC174" s="221"/>
      <c r="HD174" s="221"/>
      <c r="HE174" s="221"/>
      <c r="HF174" s="221"/>
      <c r="HG174" s="221"/>
      <c r="HH174" s="221"/>
      <c r="HI174" s="221"/>
      <c r="HJ174" s="221"/>
      <c r="HK174" s="221"/>
      <c r="HL174" s="221"/>
      <c r="HM174" s="221"/>
      <c r="HN174" s="221"/>
      <c r="HO174" s="221"/>
      <c r="HP174" s="221"/>
      <c r="HQ174" s="221"/>
      <c r="HR174" s="221"/>
      <c r="HS174" s="221"/>
      <c r="HT174" s="221"/>
      <c r="HU174" s="221"/>
      <c r="HV174" s="221"/>
      <c r="HW174" s="221"/>
      <c r="HX174" s="221"/>
      <c r="HY174" s="221"/>
      <c r="HZ174" s="221"/>
      <c r="IA174" s="221"/>
      <c r="IB174" s="221"/>
      <c r="IC174" s="221"/>
      <c r="ID174" s="221"/>
      <c r="IE174" s="221"/>
      <c r="IF174" s="221"/>
      <c r="IG174" s="221"/>
      <c r="IH174" s="221"/>
      <c r="II174" s="221"/>
      <c r="IJ174" s="221"/>
      <c r="IK174" s="221"/>
      <c r="IL174" s="221"/>
      <c r="IM174" s="221"/>
      <c r="IN174" s="221"/>
      <c r="IO174" s="221"/>
      <c r="IP174" s="221"/>
      <c r="IQ174" s="221"/>
      <c r="IR174" s="221"/>
      <c r="IS174" s="221"/>
      <c r="IT174" s="221"/>
      <c r="IU174" s="221"/>
      <c r="IV174" s="221"/>
      <c r="IW174" s="221"/>
      <c r="IX174" s="221"/>
      <c r="IY174" s="221"/>
      <c r="IZ174" s="221"/>
      <c r="JA174" s="221"/>
      <c r="JB174" s="221"/>
      <c r="JC174" s="221"/>
      <c r="JD174" s="221"/>
      <c r="JE174" s="221"/>
      <c r="JF174" s="221"/>
      <c r="JG174" s="221"/>
      <c r="JH174" s="221"/>
      <c r="JI174" s="221"/>
      <c r="JJ174" s="221"/>
      <c r="JK174" s="221"/>
      <c r="JL174" s="221"/>
      <c r="JM174" s="221"/>
      <c r="JN174" s="221"/>
      <c r="JO174" s="221"/>
      <c r="JP174" s="221"/>
      <c r="JQ174" s="221"/>
      <c r="JR174" s="221"/>
      <c r="JS174" s="221"/>
      <c r="JT174" s="221"/>
      <c r="JU174" s="221"/>
      <c r="JV174" s="221"/>
      <c r="JW174" s="221"/>
      <c r="JX174" s="221"/>
      <c r="JY174" s="221"/>
      <c r="JZ174" s="221"/>
      <c r="KA174" s="221"/>
      <c r="KB174" s="221"/>
      <c r="KC174" s="221"/>
      <c r="KD174" s="221"/>
      <c r="KE174" s="221"/>
      <c r="KF174" s="221"/>
      <c r="KG174" s="221"/>
      <c r="KH174" s="221"/>
      <c r="KI174" s="221"/>
      <c r="KJ174" s="221"/>
      <c r="KK174" s="221"/>
      <c r="KL174" s="221"/>
      <c r="KM174" s="221"/>
      <c r="KN174" s="221"/>
      <c r="KO174" s="221"/>
      <c r="KP174" s="221"/>
      <c r="KQ174" s="221"/>
      <c r="KR174" s="221"/>
      <c r="KS174" s="221"/>
      <c r="KT174" s="221"/>
      <c r="KU174" s="221"/>
      <c r="KV174" s="221"/>
      <c r="KW174" s="221"/>
      <c r="KX174" s="221"/>
      <c r="KY174" s="221"/>
      <c r="KZ174" s="221"/>
      <c r="LA174" s="221"/>
      <c r="LB174" s="221"/>
      <c r="LC174" s="221"/>
      <c r="LD174" s="221"/>
      <c r="LE174" s="221"/>
      <c r="LF174" s="221"/>
      <c r="LG174" s="221"/>
      <c r="LH174" s="221"/>
      <c r="LI174" s="221"/>
      <c r="LJ174" s="221"/>
      <c r="LK174" s="221"/>
      <c r="LL174" s="221"/>
      <c r="LM174" s="221"/>
      <c r="LN174" s="221"/>
      <c r="LO174" s="221"/>
      <c r="LP174" s="221"/>
      <c r="LQ174" s="221"/>
      <c r="LR174" s="221"/>
      <c r="LS174" s="221"/>
      <c r="LT174" s="221"/>
      <c r="LU174" s="221"/>
      <c r="LV174" s="221"/>
      <c r="LW174" s="221"/>
      <c r="LX174" s="221"/>
      <c r="LY174" s="221"/>
      <c r="LZ174" s="221"/>
      <c r="MA174" s="221"/>
      <c r="MB174" s="221"/>
      <c r="MC174" s="221"/>
      <c r="MD174" s="221"/>
      <c r="ME174" s="221"/>
      <c r="MF174" s="221"/>
      <c r="MG174" s="221"/>
      <c r="MH174" s="221"/>
      <c r="MI174" s="221"/>
      <c r="MJ174" s="221"/>
      <c r="MK174" s="221"/>
      <c r="ML174" s="221"/>
      <c r="MM174" s="221"/>
      <c r="MN174" s="221"/>
      <c r="MO174" s="221"/>
      <c r="MP174" s="221"/>
      <c r="MQ174" s="221"/>
      <c r="MR174" s="221"/>
      <c r="MS174" s="221"/>
      <c r="MT174" s="221"/>
      <c r="MU174" s="221"/>
      <c r="MV174" s="221"/>
      <c r="MW174" s="221"/>
      <c r="MX174" s="221"/>
      <c r="MY174" s="221"/>
      <c r="MZ174" s="221"/>
      <c r="NA174" s="221"/>
      <c r="NB174" s="221"/>
      <c r="NC174" s="221"/>
      <c r="ND174" s="221"/>
      <c r="NE174" s="221"/>
      <c r="NF174" s="221"/>
      <c r="NG174" s="221"/>
      <c r="NH174" s="221"/>
      <c r="NI174" s="221"/>
      <c r="NJ174" s="221"/>
      <c r="NK174" s="221"/>
      <c r="NL174" s="221"/>
      <c r="NM174" s="221"/>
      <c r="NN174" s="221"/>
      <c r="NO174" s="221"/>
      <c r="NP174" s="221"/>
      <c r="NQ174" s="221"/>
      <c r="NR174" s="221"/>
      <c r="NS174" s="221"/>
      <c r="NT174" s="221"/>
      <c r="NU174" s="221"/>
      <c r="NV174" s="221"/>
      <c r="NW174" s="221"/>
      <c r="NX174" s="221"/>
      <c r="NY174" s="221"/>
      <c r="NZ174" s="221"/>
      <c r="OA174" s="221"/>
      <c r="OB174" s="221"/>
      <c r="OC174" s="221"/>
      <c r="OD174" s="221"/>
      <c r="OE174" s="221"/>
      <c r="OF174" s="221"/>
      <c r="OG174" s="221"/>
      <c r="OH174" s="221"/>
      <c r="OI174" s="221"/>
      <c r="OJ174" s="221"/>
      <c r="OK174" s="221"/>
      <c r="OL174" s="221"/>
      <c r="OM174" s="221"/>
      <c r="ON174" s="221"/>
      <c r="OO174" s="221"/>
      <c r="OP174" s="221"/>
      <c r="OQ174" s="221"/>
      <c r="OR174" s="221"/>
      <c r="OS174" s="221"/>
      <c r="OT174" s="221"/>
      <c r="OU174" s="221"/>
      <c r="OV174" s="221"/>
      <c r="OW174" s="221"/>
      <c r="OX174" s="221"/>
      <c r="OY174" s="221"/>
      <c r="OZ174" s="221"/>
      <c r="PA174" s="221"/>
      <c r="PB174" s="221"/>
      <c r="PC174" s="221"/>
      <c r="PD174" s="221"/>
      <c r="PE174" s="221"/>
      <c r="PF174" s="221"/>
      <c r="PG174" s="221"/>
      <c r="PH174" s="221"/>
      <c r="PI174" s="221"/>
      <c r="PJ174" s="221"/>
      <c r="PK174" s="221"/>
      <c r="PL174" s="221"/>
      <c r="PM174" s="221"/>
      <c r="PN174" s="221"/>
      <c r="PO174" s="221"/>
      <c r="PP174" s="221"/>
      <c r="PQ174" s="221"/>
      <c r="PR174" s="221"/>
      <c r="PS174" s="221"/>
      <c r="PT174" s="221"/>
      <c r="PU174" s="221"/>
      <c r="PV174" s="221"/>
      <c r="PW174" s="221"/>
      <c r="PX174" s="221"/>
      <c r="PY174" s="221"/>
      <c r="PZ174" s="221"/>
      <c r="QA174" s="221"/>
      <c r="QB174" s="221"/>
      <c r="QC174" s="221"/>
      <c r="QD174" s="221"/>
      <c r="QE174" s="221"/>
      <c r="QF174" s="221"/>
      <c r="QG174" s="221"/>
      <c r="QH174" s="221"/>
      <c r="QI174" s="221"/>
      <c r="QJ174" s="221"/>
      <c r="QK174" s="221"/>
      <c r="QL174" s="221"/>
      <c r="QM174" s="221"/>
      <c r="QN174" s="221"/>
      <c r="QO174" s="221"/>
      <c r="QP174" s="221"/>
      <c r="QQ174" s="221"/>
      <c r="QR174" s="221"/>
      <c r="QS174" s="221"/>
      <c r="QT174" s="221"/>
      <c r="QU174" s="221"/>
      <c r="QV174" s="221"/>
      <c r="QW174" s="221"/>
      <c r="QX174" s="221"/>
      <c r="QY174" s="221"/>
      <c r="QZ174" s="221"/>
      <c r="RA174" s="221"/>
      <c r="RB174" s="221"/>
      <c r="RC174" s="221"/>
      <c r="RD174" s="221"/>
      <c r="RE174" s="221"/>
      <c r="RF174" s="221"/>
      <c r="RG174" s="221"/>
      <c r="RH174" s="221"/>
      <c r="RI174" s="221"/>
      <c r="RJ174" s="221"/>
      <c r="RK174" s="221"/>
      <c r="RL174" s="221"/>
      <c r="RM174" s="221"/>
      <c r="RN174" s="221"/>
      <c r="RO174" s="221"/>
      <c r="RP174" s="221"/>
      <c r="RQ174" s="221"/>
      <c r="RR174" s="221"/>
      <c r="RS174" s="221"/>
      <c r="RT174" s="221"/>
      <c r="RU174" s="221"/>
      <c r="RV174" s="221"/>
      <c r="RW174" s="221"/>
      <c r="RX174" s="221"/>
      <c r="RY174" s="221"/>
      <c r="RZ174" s="221"/>
      <c r="SA174" s="221"/>
      <c r="SB174" s="221"/>
      <c r="SC174" s="221"/>
      <c r="SD174" s="221"/>
      <c r="SE174" s="221"/>
      <c r="SF174" s="221"/>
      <c r="SG174" s="221"/>
      <c r="SH174" s="221"/>
      <c r="SI174" s="221"/>
      <c r="SJ174" s="221"/>
      <c r="SK174" s="221"/>
      <c r="SL174" s="221"/>
      <c r="SM174" s="221"/>
      <c r="SN174" s="221"/>
      <c r="SO174" s="221"/>
      <c r="SP174" s="221"/>
      <c r="SQ174" s="221"/>
      <c r="SR174" s="221"/>
      <c r="SS174" s="221"/>
      <c r="ST174" s="221"/>
      <c r="SU174" s="221"/>
      <c r="SV174" s="221"/>
      <c r="SW174" s="221"/>
      <c r="SX174" s="221"/>
      <c r="SY174" s="221"/>
      <c r="SZ174" s="221"/>
      <c r="TA174" s="221"/>
      <c r="TB174" s="221"/>
      <c r="TC174" s="221"/>
      <c r="TD174" s="221"/>
      <c r="TE174" s="221"/>
      <c r="TF174" s="221"/>
      <c r="TG174" s="221"/>
      <c r="TH174" s="221"/>
      <c r="TI174" s="221"/>
      <c r="TJ174" s="221"/>
      <c r="TK174" s="221"/>
      <c r="TL174" s="221"/>
      <c r="TM174" s="221"/>
      <c r="TN174" s="221"/>
      <c r="TO174" s="221"/>
      <c r="TP174" s="221"/>
      <c r="TQ174" s="221"/>
      <c r="TR174" s="221"/>
      <c r="TS174" s="221"/>
      <c r="TT174" s="221"/>
      <c r="TU174" s="221"/>
      <c r="TV174" s="221"/>
      <c r="TW174" s="221"/>
      <c r="TX174" s="221"/>
      <c r="TY174" s="221"/>
      <c r="TZ174" s="221"/>
      <c r="UA174" s="221"/>
      <c r="UB174" s="221"/>
      <c r="UC174" s="221"/>
      <c r="UD174" s="221"/>
      <c r="UE174" s="221"/>
      <c r="UF174" s="221"/>
      <c r="UG174" s="221"/>
      <c r="UH174" s="221"/>
      <c r="UI174" s="221"/>
      <c r="UJ174" s="221"/>
      <c r="UK174" s="221"/>
      <c r="UL174" s="221"/>
      <c r="UM174" s="221"/>
      <c r="UN174" s="221"/>
      <c r="UO174" s="221"/>
      <c r="UP174" s="221"/>
      <c r="UQ174" s="221"/>
      <c r="UR174" s="221"/>
      <c r="US174" s="221"/>
      <c r="UT174" s="221"/>
      <c r="UU174" s="221"/>
      <c r="UV174" s="221"/>
      <c r="UW174" s="221"/>
      <c r="UX174" s="221"/>
      <c r="UY174" s="221"/>
      <c r="UZ174" s="221"/>
      <c r="VA174" s="221"/>
      <c r="VB174" s="221"/>
      <c r="VC174" s="221"/>
      <c r="VD174" s="221"/>
      <c r="VE174" s="221"/>
      <c r="VF174" s="221"/>
      <c r="VG174" s="221"/>
      <c r="VH174" s="221"/>
      <c r="VI174" s="221"/>
      <c r="VJ174" s="221"/>
      <c r="VK174" s="221"/>
      <c r="VL174" s="221"/>
      <c r="VM174" s="221"/>
      <c r="VN174" s="221"/>
      <c r="VO174" s="221"/>
      <c r="VP174" s="221"/>
      <c r="VQ174" s="221"/>
      <c r="VR174" s="221"/>
      <c r="VS174" s="221"/>
      <c r="VT174" s="221"/>
      <c r="VU174" s="221"/>
      <c r="VV174" s="221"/>
      <c r="VW174" s="221"/>
      <c r="VX174" s="221"/>
      <c r="VY174" s="221"/>
      <c r="VZ174" s="221"/>
      <c r="WA174" s="221"/>
      <c r="WB174" s="221"/>
      <c r="WC174" s="221"/>
      <c r="WD174" s="221"/>
      <c r="WE174" s="221"/>
      <c r="WF174" s="221"/>
      <c r="WG174" s="221"/>
      <c r="WH174" s="221"/>
      <c r="WI174" s="221"/>
      <c r="WJ174" s="221"/>
      <c r="WK174" s="221"/>
      <c r="WL174" s="221"/>
      <c r="WM174" s="221"/>
      <c r="WN174" s="221"/>
      <c r="WO174" s="221"/>
      <c r="WP174" s="221"/>
      <c r="WQ174" s="221"/>
      <c r="WR174" s="221"/>
      <c r="WS174" s="221"/>
      <c r="WT174" s="221"/>
      <c r="WU174" s="221"/>
      <c r="WV174" s="221"/>
      <c r="WW174" s="221"/>
      <c r="WX174" s="221"/>
      <c r="WY174" s="221"/>
      <c r="WZ174" s="221"/>
      <c r="XA174" s="221"/>
      <c r="XB174" s="221"/>
      <c r="XC174" s="221"/>
      <c r="XD174" s="221"/>
      <c r="XE174" s="221"/>
      <c r="XF174" s="221"/>
      <c r="XG174" s="221"/>
      <c r="XH174" s="221"/>
      <c r="XI174" s="221"/>
      <c r="XJ174" s="221"/>
      <c r="XK174" s="221"/>
      <c r="XL174" s="221"/>
      <c r="XM174" s="221"/>
      <c r="XN174" s="221"/>
      <c r="XO174" s="221"/>
      <c r="XP174" s="221"/>
      <c r="XQ174" s="221"/>
      <c r="XR174" s="221"/>
      <c r="XS174" s="221"/>
      <c r="XT174" s="221"/>
      <c r="XU174" s="221"/>
      <c r="XV174" s="221"/>
      <c r="XW174" s="221"/>
      <c r="XX174" s="221"/>
      <c r="XY174" s="221"/>
      <c r="XZ174" s="221"/>
      <c r="YA174" s="221"/>
      <c r="YB174" s="221"/>
      <c r="YC174" s="221"/>
      <c r="YD174" s="221"/>
      <c r="YE174" s="221"/>
      <c r="YF174" s="221"/>
      <c r="YG174" s="221"/>
      <c r="YH174" s="221"/>
      <c r="YI174" s="221"/>
      <c r="YJ174" s="221"/>
      <c r="YK174" s="221"/>
      <c r="YL174" s="221"/>
      <c r="YM174" s="221"/>
      <c r="YN174" s="221"/>
      <c r="YO174" s="221"/>
      <c r="YP174" s="221"/>
      <c r="YQ174" s="221"/>
      <c r="YR174" s="221"/>
      <c r="YS174" s="221"/>
      <c r="YT174" s="221"/>
      <c r="YU174" s="221"/>
      <c r="YV174" s="221"/>
      <c r="YW174" s="221"/>
      <c r="YX174" s="221"/>
      <c r="YY174" s="221"/>
      <c r="YZ174" s="221"/>
      <c r="ZA174" s="221"/>
      <c r="ZB174" s="221"/>
      <c r="ZC174" s="221"/>
      <c r="ZD174" s="221"/>
      <c r="ZE174" s="221"/>
      <c r="ZF174" s="221"/>
      <c r="ZG174" s="221"/>
      <c r="ZH174" s="221"/>
      <c r="ZI174" s="221"/>
      <c r="ZJ174" s="221"/>
      <c r="ZK174" s="221"/>
      <c r="ZL174" s="221"/>
      <c r="ZM174" s="221"/>
      <c r="ZN174" s="221"/>
      <c r="ZO174" s="221"/>
      <c r="ZP174" s="221"/>
      <c r="ZQ174" s="221"/>
      <c r="ZR174" s="221"/>
      <c r="ZS174" s="221"/>
      <c r="ZT174" s="221"/>
      <c r="ZU174" s="221"/>
      <c r="ZV174" s="221"/>
      <c r="ZW174" s="221"/>
      <c r="ZX174" s="221"/>
      <c r="ZY174" s="221"/>
      <c r="ZZ174" s="221"/>
      <c r="AAA174" s="221"/>
      <c r="AAB174" s="221"/>
      <c r="AAC174" s="221"/>
      <c r="AAD174" s="221"/>
      <c r="AAE174" s="221"/>
      <c r="AAF174" s="221"/>
      <c r="AAG174" s="221"/>
      <c r="AAH174" s="221"/>
      <c r="AAI174" s="221"/>
      <c r="AAJ174" s="221"/>
      <c r="AAK174" s="221"/>
      <c r="AAL174" s="221"/>
      <c r="AAM174" s="221"/>
      <c r="AAN174" s="221"/>
      <c r="AAO174" s="221"/>
      <c r="AAP174" s="221"/>
      <c r="AAQ174" s="221"/>
      <c r="AAR174" s="221"/>
      <c r="AAS174" s="221"/>
      <c r="AAT174" s="221"/>
      <c r="AAU174" s="221"/>
      <c r="AAV174" s="221"/>
      <c r="AAW174" s="221"/>
      <c r="AAX174" s="221"/>
      <c r="AAY174" s="221"/>
      <c r="AAZ174" s="221"/>
      <c r="ABA174" s="221"/>
      <c r="ABB174" s="221"/>
      <c r="ABC174" s="221"/>
      <c r="ABD174" s="221"/>
      <c r="ABE174" s="221"/>
      <c r="ABF174" s="221"/>
      <c r="ABG174" s="221"/>
      <c r="ABH174" s="221"/>
      <c r="ABI174" s="221"/>
      <c r="ABJ174" s="221"/>
      <c r="ABK174" s="221"/>
      <c r="ABL174" s="221"/>
      <c r="ABM174" s="221"/>
      <c r="ABN174" s="221"/>
      <c r="ABO174" s="221"/>
      <c r="ABP174" s="221"/>
      <c r="ABQ174" s="221"/>
      <c r="ABR174" s="221"/>
      <c r="ABS174" s="221"/>
      <c r="ABT174" s="221"/>
      <c r="ABU174" s="221"/>
      <c r="ABV174" s="221"/>
      <c r="ABW174" s="221"/>
      <c r="ABX174" s="221"/>
      <c r="ABY174" s="221"/>
      <c r="ABZ174" s="221"/>
      <c r="ACA174" s="221"/>
      <c r="ACB174" s="221"/>
      <c r="ACC174" s="221"/>
      <c r="ACD174" s="221"/>
      <c r="ACE174" s="221"/>
      <c r="ACF174" s="221"/>
      <c r="ACG174" s="221"/>
      <c r="ACH174" s="221"/>
      <c r="ACI174" s="221"/>
      <c r="ACJ174" s="221"/>
      <c r="ACK174" s="221"/>
      <c r="ACL174" s="221"/>
      <c r="ACM174" s="221"/>
      <c r="ACN174" s="221"/>
      <c r="ACO174" s="221"/>
      <c r="ACP174" s="221"/>
      <c r="ACQ174" s="221"/>
      <c r="ACR174" s="221"/>
      <c r="ACS174" s="221"/>
      <c r="ACT174" s="221"/>
      <c r="ACU174" s="221"/>
      <c r="ACV174" s="221"/>
      <c r="ACW174" s="221"/>
      <c r="ACX174" s="221"/>
      <c r="ACY174" s="221"/>
      <c r="ACZ174" s="221"/>
      <c r="ADA174" s="221"/>
      <c r="ADB174" s="221"/>
      <c r="ADC174" s="221"/>
      <c r="ADD174" s="221"/>
      <c r="ADE174" s="221"/>
      <c r="ADF174" s="221"/>
      <c r="ADG174" s="221"/>
      <c r="ADH174" s="221"/>
      <c r="ADI174" s="221"/>
      <c r="ADJ174" s="221"/>
      <c r="ADK174" s="221"/>
      <c r="ADL174" s="221"/>
      <c r="ADM174" s="221"/>
      <c r="ADN174" s="221"/>
      <c r="ADO174" s="221"/>
      <c r="ADP174" s="221"/>
      <c r="ADQ174" s="221"/>
      <c r="ADR174" s="221"/>
      <c r="ADS174" s="221"/>
      <c r="ADT174" s="221"/>
      <c r="ADU174" s="221"/>
      <c r="ADV174" s="221"/>
      <c r="ADW174" s="221"/>
      <c r="ADX174" s="221"/>
      <c r="ADY174" s="221"/>
      <c r="ADZ174" s="221"/>
      <c r="AEA174" s="221"/>
      <c r="AEB174" s="221"/>
      <c r="AEC174" s="221"/>
      <c r="AED174" s="221"/>
      <c r="AEE174" s="221"/>
      <c r="AEF174" s="221"/>
      <c r="AEG174" s="221"/>
      <c r="AEH174" s="221"/>
      <c r="AEI174" s="221"/>
      <c r="AEJ174" s="221"/>
      <c r="AEK174" s="221"/>
      <c r="AEL174" s="221"/>
      <c r="AEM174" s="221"/>
      <c r="AEN174" s="221"/>
      <c r="AEO174" s="221"/>
      <c r="AEP174" s="221"/>
      <c r="AEQ174" s="221"/>
      <c r="AER174" s="221"/>
      <c r="AES174" s="221"/>
      <c r="AET174" s="221"/>
      <c r="AEU174" s="221"/>
      <c r="AEV174" s="221"/>
      <c r="AEW174" s="221"/>
      <c r="AEX174" s="221"/>
      <c r="AEY174" s="221"/>
      <c r="AEZ174" s="221"/>
      <c r="AFA174" s="221"/>
      <c r="AFB174" s="221"/>
      <c r="AFC174" s="221"/>
      <c r="AFD174" s="221"/>
      <c r="AFE174" s="221"/>
      <c r="AFF174" s="221"/>
      <c r="AFG174" s="221"/>
      <c r="AFH174" s="221"/>
      <c r="AFI174" s="221"/>
      <c r="AFJ174" s="221"/>
      <c r="AFK174" s="221"/>
      <c r="AFL174" s="221"/>
      <c r="AFM174" s="221"/>
      <c r="AFN174" s="221"/>
      <c r="AFO174" s="221"/>
      <c r="AFP174" s="221"/>
      <c r="AFQ174" s="221"/>
      <c r="AFR174" s="221"/>
      <c r="AFS174" s="221"/>
      <c r="AFT174" s="221"/>
      <c r="AFU174" s="221"/>
      <c r="AFV174" s="221"/>
      <c r="AFW174" s="221"/>
      <c r="AFX174" s="221"/>
      <c r="AFY174" s="221"/>
      <c r="AFZ174" s="221"/>
      <c r="AGA174" s="221"/>
      <c r="AGB174" s="221"/>
      <c r="AGC174" s="221"/>
      <c r="AGD174" s="221"/>
      <c r="AGE174" s="221"/>
      <c r="AGF174" s="221"/>
      <c r="AGG174" s="221"/>
      <c r="AGH174" s="221"/>
      <c r="AGI174" s="221"/>
      <c r="AGJ174" s="221"/>
      <c r="AGK174" s="221"/>
      <c r="AGL174" s="221"/>
      <c r="AGM174" s="221"/>
      <c r="AGN174" s="221"/>
      <c r="AGO174" s="221"/>
      <c r="AGP174" s="221"/>
      <c r="AGQ174" s="221"/>
      <c r="AGR174" s="221"/>
      <c r="AGS174" s="221"/>
      <c r="AGT174" s="221"/>
      <c r="AGU174" s="221"/>
      <c r="AGV174" s="221"/>
      <c r="AGW174" s="221"/>
      <c r="AGX174" s="221"/>
      <c r="AGY174" s="221"/>
      <c r="AGZ174" s="221"/>
      <c r="AHA174" s="221"/>
      <c r="AHB174" s="221"/>
      <c r="AHC174" s="221"/>
      <c r="AHD174" s="221"/>
      <c r="AHE174" s="221"/>
      <c r="AHF174" s="221"/>
      <c r="AHG174" s="221"/>
      <c r="AHH174" s="221"/>
      <c r="AHI174" s="221"/>
      <c r="AHJ174" s="221"/>
      <c r="AHK174" s="221"/>
      <c r="AHL174" s="221"/>
      <c r="AHM174" s="221"/>
      <c r="AHN174" s="221"/>
      <c r="AHO174" s="221"/>
      <c r="AHP174" s="221"/>
      <c r="AHQ174" s="221"/>
      <c r="AHR174" s="221"/>
      <c r="AHS174" s="221"/>
      <c r="AHT174" s="221"/>
      <c r="AHU174" s="221"/>
      <c r="AHV174" s="221"/>
      <c r="AHW174" s="221"/>
      <c r="AHX174" s="221"/>
      <c r="AHY174" s="221"/>
      <c r="AHZ174" s="221"/>
      <c r="AIA174" s="221"/>
      <c r="AIB174" s="221"/>
      <c r="AIC174" s="221"/>
      <c r="AID174" s="221"/>
      <c r="AIE174" s="221"/>
      <c r="AIF174" s="221"/>
      <c r="AIG174" s="221"/>
      <c r="AIH174" s="221"/>
      <c r="AII174" s="221"/>
      <c r="AIJ174" s="221"/>
      <c r="AIK174" s="221"/>
      <c r="AIL174" s="221"/>
      <c r="AIM174" s="221"/>
      <c r="AIN174" s="221"/>
      <c r="AIO174" s="221"/>
      <c r="AIP174" s="221"/>
      <c r="AIQ174" s="221"/>
      <c r="AIR174" s="221"/>
      <c r="AIS174" s="221"/>
      <c r="AIT174" s="221"/>
      <c r="AIU174" s="221"/>
      <c r="AIV174" s="221"/>
      <c r="AIW174" s="221"/>
      <c r="AIX174" s="221"/>
      <c r="AIY174" s="221"/>
      <c r="AIZ174" s="221"/>
      <c r="AJA174" s="221"/>
      <c r="AJB174" s="221"/>
      <c r="AJC174" s="221"/>
      <c r="AJD174" s="221"/>
      <c r="AJE174" s="221"/>
      <c r="AJF174" s="221"/>
      <c r="AJG174" s="221"/>
      <c r="AJH174" s="221"/>
      <c r="AJI174" s="221"/>
      <c r="AJJ174" s="221"/>
      <c r="AJK174" s="221"/>
      <c r="AJL174" s="221"/>
      <c r="AJM174" s="221"/>
      <c r="AJN174" s="221"/>
      <c r="AJO174" s="221"/>
      <c r="AJP174" s="221"/>
      <c r="AJQ174" s="221"/>
      <c r="AJR174" s="221"/>
      <c r="AJS174" s="221"/>
      <c r="AJT174" s="221"/>
      <c r="AJU174" s="221"/>
      <c r="AJV174" s="221"/>
      <c r="AJW174" s="221"/>
      <c r="AJX174" s="221"/>
      <c r="AJY174" s="221"/>
      <c r="AJZ174" s="221"/>
      <c r="AKA174" s="221"/>
      <c r="AKB174" s="221"/>
      <c r="AKC174" s="221"/>
      <c r="AKD174" s="221"/>
      <c r="AKE174" s="221"/>
      <c r="AKF174" s="221"/>
      <c r="AKG174" s="221"/>
      <c r="AKH174" s="221"/>
      <c r="AKI174" s="221"/>
      <c r="AKJ174" s="221"/>
      <c r="AKK174" s="221"/>
      <c r="AKL174" s="221"/>
      <c r="AKM174" s="221"/>
      <c r="AKN174" s="221"/>
      <c r="AKO174" s="221"/>
      <c r="AKP174" s="221"/>
      <c r="AKQ174" s="221"/>
      <c r="AKR174" s="221"/>
      <c r="AKS174" s="221"/>
      <c r="AKT174" s="221"/>
      <c r="AKU174" s="221"/>
      <c r="AKV174" s="221"/>
      <c r="AKW174" s="221"/>
      <c r="AKX174" s="221"/>
      <c r="AKY174" s="221"/>
      <c r="AKZ174" s="221"/>
      <c r="ALA174" s="221"/>
      <c r="ALB174" s="221"/>
      <c r="ALC174" s="221"/>
      <c r="ALD174" s="221"/>
      <c r="ALE174" s="221"/>
      <c r="ALF174" s="221"/>
      <c r="ALG174" s="221"/>
      <c r="ALH174" s="221"/>
      <c r="ALI174" s="221"/>
      <c r="ALJ174" s="221"/>
      <c r="ALK174" s="221"/>
      <c r="ALL174" s="221"/>
      <c r="ALM174" s="221"/>
      <c r="ALN174" s="221"/>
      <c r="ALO174" s="221"/>
      <c r="ALP174" s="221"/>
      <c r="ALQ174" s="221"/>
      <c r="ALR174" s="221"/>
      <c r="ALS174" s="221"/>
      <c r="ALT174" s="221"/>
      <c r="ALU174" s="221"/>
      <c r="ALV174" s="221"/>
      <c r="ALW174" s="221"/>
      <c r="ALX174" s="221"/>
      <c r="ALY174" s="221"/>
      <c r="ALZ174" s="221"/>
      <c r="AMA174" s="221"/>
      <c r="AMB174" s="221"/>
      <c r="AMC174" s="221"/>
      <c r="AMD174" s="221"/>
      <c r="AME174" s="221"/>
      <c r="AMF174" s="221"/>
      <c r="AMG174" s="221"/>
      <c r="AMH174" s="221"/>
      <c r="AMI174" s="221"/>
      <c r="AMJ174" s="221"/>
      <c r="AMK174" s="221"/>
    </row>
    <row r="175" spans="1:1025" s="225" customFormat="1" x14ac:dyDescent="0.25">
      <c r="A175" s="234" t="s">
        <v>180</v>
      </c>
      <c r="B175" s="234" t="s">
        <v>244</v>
      </c>
      <c r="C175" s="235" t="str">
        <f>'common foods'!D115</f>
        <v>05104</v>
      </c>
      <c r="D175" s="232">
        <v>645</v>
      </c>
      <c r="E175" s="232">
        <v>1.7</v>
      </c>
      <c r="F175" s="232">
        <v>0.2</v>
      </c>
      <c r="G175" s="232">
        <v>25.2</v>
      </c>
      <c r="H175" s="232">
        <v>4</v>
      </c>
      <c r="I175" s="232">
        <v>5</v>
      </c>
      <c r="J175" s="232">
        <v>6.7</v>
      </c>
      <c r="K175" s="232">
        <f>377/1000</f>
        <v>0.377</v>
      </c>
      <c r="L175" s="234" t="s">
        <v>458</v>
      </c>
      <c r="M175" s="234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  <c r="AA175" s="221"/>
      <c r="AB175" s="221"/>
      <c r="AC175" s="221"/>
      <c r="AD175" s="221"/>
      <c r="AE175" s="221"/>
      <c r="AF175" s="221"/>
      <c r="AG175" s="221"/>
      <c r="AH175" s="221"/>
      <c r="AI175" s="221"/>
      <c r="AJ175" s="221"/>
      <c r="AK175" s="221"/>
      <c r="AL175" s="221"/>
      <c r="AM175" s="221"/>
      <c r="AN175" s="221"/>
      <c r="AO175" s="221"/>
      <c r="AP175" s="221"/>
      <c r="AQ175" s="221"/>
      <c r="AR175" s="221"/>
      <c r="AS175" s="221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1"/>
      <c r="BD175" s="221"/>
      <c r="BE175" s="221"/>
      <c r="BF175" s="221"/>
      <c r="BG175" s="221"/>
      <c r="BH175" s="221"/>
      <c r="BI175" s="221"/>
      <c r="BJ175" s="221"/>
      <c r="BK175" s="221"/>
      <c r="BL175" s="221"/>
      <c r="BM175" s="221"/>
      <c r="BN175" s="221"/>
      <c r="BO175" s="221"/>
      <c r="BP175" s="221"/>
      <c r="BQ175" s="221"/>
      <c r="BR175" s="221"/>
      <c r="BS175" s="221"/>
      <c r="BT175" s="221"/>
      <c r="BU175" s="221"/>
      <c r="BV175" s="221"/>
      <c r="BW175" s="221"/>
      <c r="BX175" s="221"/>
      <c r="BY175" s="221"/>
      <c r="BZ175" s="221"/>
      <c r="CA175" s="221"/>
      <c r="CB175" s="221"/>
      <c r="CC175" s="221"/>
      <c r="CD175" s="221"/>
      <c r="CE175" s="221"/>
      <c r="CF175" s="221"/>
      <c r="CG175" s="221"/>
      <c r="CH175" s="221"/>
      <c r="CI175" s="221"/>
      <c r="CJ175" s="221"/>
      <c r="CK175" s="221"/>
      <c r="CL175" s="221"/>
      <c r="CM175" s="221"/>
      <c r="CN175" s="221"/>
      <c r="CO175" s="221"/>
      <c r="CP175" s="221"/>
      <c r="CQ175" s="221"/>
      <c r="CR175" s="221"/>
      <c r="CS175" s="221"/>
      <c r="CT175" s="221"/>
      <c r="CU175" s="221"/>
      <c r="CV175" s="221"/>
      <c r="CW175" s="221"/>
      <c r="CX175" s="221"/>
      <c r="CY175" s="221"/>
      <c r="CZ175" s="221"/>
      <c r="DA175" s="221"/>
      <c r="DB175" s="221"/>
      <c r="DC175" s="221"/>
      <c r="DD175" s="221"/>
      <c r="DE175" s="221"/>
      <c r="DF175" s="221"/>
      <c r="DG175" s="221"/>
      <c r="DH175" s="221"/>
      <c r="DI175" s="221"/>
      <c r="DJ175" s="221"/>
      <c r="DK175" s="221"/>
      <c r="DL175" s="221"/>
      <c r="DM175" s="221"/>
      <c r="DN175" s="221"/>
      <c r="DO175" s="221"/>
      <c r="DP175" s="221"/>
      <c r="DQ175" s="221"/>
      <c r="DR175" s="221"/>
      <c r="DS175" s="221"/>
      <c r="DT175" s="221"/>
      <c r="DU175" s="221"/>
      <c r="DV175" s="221"/>
      <c r="DW175" s="221"/>
      <c r="DX175" s="221"/>
      <c r="DY175" s="221"/>
      <c r="DZ175" s="221"/>
      <c r="EA175" s="221"/>
      <c r="EB175" s="221"/>
      <c r="EC175" s="221"/>
      <c r="ED175" s="221"/>
      <c r="EE175" s="221"/>
      <c r="EF175" s="221"/>
      <c r="EG175" s="221"/>
      <c r="EH175" s="221"/>
      <c r="EI175" s="221"/>
      <c r="EJ175" s="221"/>
      <c r="EK175" s="221"/>
      <c r="EL175" s="221"/>
      <c r="EM175" s="221"/>
      <c r="EN175" s="221"/>
      <c r="EO175" s="221"/>
      <c r="EP175" s="221"/>
      <c r="EQ175" s="221"/>
      <c r="ER175" s="221"/>
      <c r="ES175" s="221"/>
      <c r="ET175" s="221"/>
      <c r="EU175" s="221"/>
      <c r="EV175" s="221"/>
      <c r="EW175" s="221"/>
      <c r="EX175" s="221"/>
      <c r="EY175" s="221"/>
      <c r="EZ175" s="221"/>
      <c r="FA175" s="221"/>
      <c r="FB175" s="221"/>
      <c r="FC175" s="221"/>
      <c r="FD175" s="221"/>
      <c r="FE175" s="221"/>
      <c r="FF175" s="221"/>
      <c r="FG175" s="221"/>
      <c r="FH175" s="221"/>
      <c r="FI175" s="221"/>
      <c r="FJ175" s="221"/>
      <c r="FK175" s="221"/>
      <c r="FL175" s="221"/>
      <c r="FM175" s="221"/>
      <c r="FN175" s="221"/>
      <c r="FO175" s="221"/>
      <c r="FP175" s="221"/>
      <c r="FQ175" s="221"/>
      <c r="FR175" s="221"/>
      <c r="FS175" s="221"/>
      <c r="FT175" s="221"/>
      <c r="FU175" s="221"/>
      <c r="FV175" s="221"/>
      <c r="FW175" s="221"/>
      <c r="FX175" s="221"/>
      <c r="FY175" s="221"/>
      <c r="FZ175" s="221"/>
      <c r="GA175" s="221"/>
      <c r="GB175" s="221"/>
      <c r="GC175" s="221"/>
      <c r="GD175" s="221"/>
      <c r="GE175" s="221"/>
      <c r="GF175" s="221"/>
      <c r="GG175" s="221"/>
      <c r="GH175" s="221"/>
      <c r="GI175" s="221"/>
      <c r="GJ175" s="221"/>
      <c r="GK175" s="221"/>
      <c r="GL175" s="221"/>
      <c r="GM175" s="221"/>
      <c r="GN175" s="221"/>
      <c r="GO175" s="221"/>
      <c r="GP175" s="221"/>
      <c r="GQ175" s="221"/>
      <c r="GR175" s="221"/>
      <c r="GS175" s="221"/>
      <c r="GT175" s="221"/>
      <c r="GU175" s="221"/>
      <c r="GV175" s="221"/>
      <c r="GW175" s="221"/>
      <c r="GX175" s="221"/>
      <c r="GY175" s="221"/>
      <c r="GZ175" s="221"/>
      <c r="HA175" s="221"/>
      <c r="HB175" s="221"/>
      <c r="HC175" s="221"/>
      <c r="HD175" s="221"/>
      <c r="HE175" s="221"/>
      <c r="HF175" s="221"/>
      <c r="HG175" s="221"/>
      <c r="HH175" s="221"/>
      <c r="HI175" s="221"/>
      <c r="HJ175" s="221"/>
      <c r="HK175" s="221"/>
      <c r="HL175" s="221"/>
      <c r="HM175" s="221"/>
      <c r="HN175" s="221"/>
      <c r="HO175" s="221"/>
      <c r="HP175" s="221"/>
      <c r="HQ175" s="221"/>
      <c r="HR175" s="221"/>
      <c r="HS175" s="221"/>
      <c r="HT175" s="221"/>
      <c r="HU175" s="221"/>
      <c r="HV175" s="221"/>
      <c r="HW175" s="221"/>
      <c r="HX175" s="221"/>
      <c r="HY175" s="221"/>
      <c r="HZ175" s="221"/>
      <c r="IA175" s="221"/>
      <c r="IB175" s="221"/>
      <c r="IC175" s="221"/>
      <c r="ID175" s="221"/>
      <c r="IE175" s="221"/>
      <c r="IF175" s="221"/>
      <c r="IG175" s="221"/>
      <c r="IH175" s="221"/>
      <c r="II175" s="221"/>
      <c r="IJ175" s="221"/>
      <c r="IK175" s="221"/>
      <c r="IL175" s="221"/>
      <c r="IM175" s="221"/>
      <c r="IN175" s="221"/>
      <c r="IO175" s="221"/>
      <c r="IP175" s="221"/>
      <c r="IQ175" s="221"/>
      <c r="IR175" s="221"/>
      <c r="IS175" s="221"/>
      <c r="IT175" s="221"/>
      <c r="IU175" s="221"/>
      <c r="IV175" s="221"/>
      <c r="IW175" s="221"/>
      <c r="IX175" s="221"/>
      <c r="IY175" s="221"/>
      <c r="IZ175" s="221"/>
      <c r="JA175" s="221"/>
      <c r="JB175" s="221"/>
      <c r="JC175" s="221"/>
      <c r="JD175" s="221"/>
      <c r="JE175" s="221"/>
      <c r="JF175" s="221"/>
      <c r="JG175" s="221"/>
      <c r="JH175" s="221"/>
      <c r="JI175" s="221"/>
      <c r="JJ175" s="221"/>
      <c r="JK175" s="221"/>
      <c r="JL175" s="221"/>
      <c r="JM175" s="221"/>
      <c r="JN175" s="221"/>
      <c r="JO175" s="221"/>
      <c r="JP175" s="221"/>
      <c r="JQ175" s="221"/>
      <c r="JR175" s="221"/>
      <c r="JS175" s="221"/>
      <c r="JT175" s="221"/>
      <c r="JU175" s="221"/>
      <c r="JV175" s="221"/>
      <c r="JW175" s="221"/>
      <c r="JX175" s="221"/>
      <c r="JY175" s="221"/>
      <c r="JZ175" s="221"/>
      <c r="KA175" s="221"/>
      <c r="KB175" s="221"/>
      <c r="KC175" s="221"/>
      <c r="KD175" s="221"/>
      <c r="KE175" s="221"/>
      <c r="KF175" s="221"/>
      <c r="KG175" s="221"/>
      <c r="KH175" s="221"/>
      <c r="KI175" s="221"/>
      <c r="KJ175" s="221"/>
      <c r="KK175" s="221"/>
      <c r="KL175" s="221"/>
      <c r="KM175" s="221"/>
      <c r="KN175" s="221"/>
      <c r="KO175" s="221"/>
      <c r="KP175" s="221"/>
      <c r="KQ175" s="221"/>
      <c r="KR175" s="221"/>
      <c r="KS175" s="221"/>
      <c r="KT175" s="221"/>
      <c r="KU175" s="221"/>
      <c r="KV175" s="221"/>
      <c r="KW175" s="221"/>
      <c r="KX175" s="221"/>
      <c r="KY175" s="221"/>
      <c r="KZ175" s="221"/>
      <c r="LA175" s="221"/>
      <c r="LB175" s="221"/>
      <c r="LC175" s="221"/>
      <c r="LD175" s="221"/>
      <c r="LE175" s="221"/>
      <c r="LF175" s="221"/>
      <c r="LG175" s="221"/>
      <c r="LH175" s="221"/>
      <c r="LI175" s="221"/>
      <c r="LJ175" s="221"/>
      <c r="LK175" s="221"/>
      <c r="LL175" s="221"/>
      <c r="LM175" s="221"/>
      <c r="LN175" s="221"/>
      <c r="LO175" s="221"/>
      <c r="LP175" s="221"/>
      <c r="LQ175" s="221"/>
      <c r="LR175" s="221"/>
      <c r="LS175" s="221"/>
      <c r="LT175" s="221"/>
      <c r="LU175" s="221"/>
      <c r="LV175" s="221"/>
      <c r="LW175" s="221"/>
      <c r="LX175" s="221"/>
      <c r="LY175" s="221"/>
      <c r="LZ175" s="221"/>
      <c r="MA175" s="221"/>
      <c r="MB175" s="221"/>
      <c r="MC175" s="221"/>
      <c r="MD175" s="221"/>
      <c r="ME175" s="221"/>
      <c r="MF175" s="221"/>
      <c r="MG175" s="221"/>
      <c r="MH175" s="221"/>
      <c r="MI175" s="221"/>
      <c r="MJ175" s="221"/>
      <c r="MK175" s="221"/>
      <c r="ML175" s="221"/>
      <c r="MM175" s="221"/>
      <c r="MN175" s="221"/>
      <c r="MO175" s="221"/>
      <c r="MP175" s="221"/>
      <c r="MQ175" s="221"/>
      <c r="MR175" s="221"/>
      <c r="MS175" s="221"/>
      <c r="MT175" s="221"/>
      <c r="MU175" s="221"/>
      <c r="MV175" s="221"/>
      <c r="MW175" s="221"/>
      <c r="MX175" s="221"/>
      <c r="MY175" s="221"/>
      <c r="MZ175" s="221"/>
      <c r="NA175" s="221"/>
      <c r="NB175" s="221"/>
      <c r="NC175" s="221"/>
      <c r="ND175" s="221"/>
      <c r="NE175" s="221"/>
      <c r="NF175" s="221"/>
      <c r="NG175" s="221"/>
      <c r="NH175" s="221"/>
      <c r="NI175" s="221"/>
      <c r="NJ175" s="221"/>
      <c r="NK175" s="221"/>
      <c r="NL175" s="221"/>
      <c r="NM175" s="221"/>
      <c r="NN175" s="221"/>
      <c r="NO175" s="221"/>
      <c r="NP175" s="221"/>
      <c r="NQ175" s="221"/>
      <c r="NR175" s="221"/>
      <c r="NS175" s="221"/>
      <c r="NT175" s="221"/>
      <c r="NU175" s="221"/>
      <c r="NV175" s="221"/>
      <c r="NW175" s="221"/>
      <c r="NX175" s="221"/>
      <c r="NY175" s="221"/>
      <c r="NZ175" s="221"/>
      <c r="OA175" s="221"/>
      <c r="OB175" s="221"/>
      <c r="OC175" s="221"/>
      <c r="OD175" s="221"/>
      <c r="OE175" s="221"/>
      <c r="OF175" s="221"/>
      <c r="OG175" s="221"/>
      <c r="OH175" s="221"/>
      <c r="OI175" s="221"/>
      <c r="OJ175" s="221"/>
      <c r="OK175" s="221"/>
      <c r="OL175" s="221"/>
      <c r="OM175" s="221"/>
      <c r="ON175" s="221"/>
      <c r="OO175" s="221"/>
      <c r="OP175" s="221"/>
      <c r="OQ175" s="221"/>
      <c r="OR175" s="221"/>
      <c r="OS175" s="221"/>
      <c r="OT175" s="221"/>
      <c r="OU175" s="221"/>
      <c r="OV175" s="221"/>
      <c r="OW175" s="221"/>
      <c r="OX175" s="221"/>
      <c r="OY175" s="221"/>
      <c r="OZ175" s="221"/>
      <c r="PA175" s="221"/>
      <c r="PB175" s="221"/>
      <c r="PC175" s="221"/>
      <c r="PD175" s="221"/>
      <c r="PE175" s="221"/>
      <c r="PF175" s="221"/>
      <c r="PG175" s="221"/>
      <c r="PH175" s="221"/>
      <c r="PI175" s="221"/>
      <c r="PJ175" s="221"/>
      <c r="PK175" s="221"/>
      <c r="PL175" s="221"/>
      <c r="PM175" s="221"/>
      <c r="PN175" s="221"/>
      <c r="PO175" s="221"/>
      <c r="PP175" s="221"/>
      <c r="PQ175" s="221"/>
      <c r="PR175" s="221"/>
      <c r="PS175" s="221"/>
      <c r="PT175" s="221"/>
      <c r="PU175" s="221"/>
      <c r="PV175" s="221"/>
      <c r="PW175" s="221"/>
      <c r="PX175" s="221"/>
      <c r="PY175" s="221"/>
      <c r="PZ175" s="221"/>
      <c r="QA175" s="221"/>
      <c r="QB175" s="221"/>
      <c r="QC175" s="221"/>
      <c r="QD175" s="221"/>
      <c r="QE175" s="221"/>
      <c r="QF175" s="221"/>
      <c r="QG175" s="221"/>
      <c r="QH175" s="221"/>
      <c r="QI175" s="221"/>
      <c r="QJ175" s="221"/>
      <c r="QK175" s="221"/>
      <c r="QL175" s="221"/>
      <c r="QM175" s="221"/>
      <c r="QN175" s="221"/>
      <c r="QO175" s="221"/>
      <c r="QP175" s="221"/>
      <c r="QQ175" s="221"/>
      <c r="QR175" s="221"/>
      <c r="QS175" s="221"/>
      <c r="QT175" s="221"/>
      <c r="QU175" s="221"/>
      <c r="QV175" s="221"/>
      <c r="QW175" s="221"/>
      <c r="QX175" s="221"/>
      <c r="QY175" s="221"/>
      <c r="QZ175" s="221"/>
      <c r="RA175" s="221"/>
      <c r="RB175" s="221"/>
      <c r="RC175" s="221"/>
      <c r="RD175" s="221"/>
      <c r="RE175" s="221"/>
      <c r="RF175" s="221"/>
      <c r="RG175" s="221"/>
      <c r="RH175" s="221"/>
      <c r="RI175" s="221"/>
      <c r="RJ175" s="221"/>
      <c r="RK175" s="221"/>
      <c r="RL175" s="221"/>
      <c r="RM175" s="221"/>
      <c r="RN175" s="221"/>
      <c r="RO175" s="221"/>
      <c r="RP175" s="221"/>
      <c r="RQ175" s="221"/>
      <c r="RR175" s="221"/>
      <c r="RS175" s="221"/>
      <c r="RT175" s="221"/>
      <c r="RU175" s="221"/>
      <c r="RV175" s="221"/>
      <c r="RW175" s="221"/>
      <c r="RX175" s="221"/>
      <c r="RY175" s="221"/>
      <c r="RZ175" s="221"/>
      <c r="SA175" s="221"/>
      <c r="SB175" s="221"/>
      <c r="SC175" s="221"/>
      <c r="SD175" s="221"/>
      <c r="SE175" s="221"/>
      <c r="SF175" s="221"/>
      <c r="SG175" s="221"/>
      <c r="SH175" s="221"/>
      <c r="SI175" s="221"/>
      <c r="SJ175" s="221"/>
      <c r="SK175" s="221"/>
      <c r="SL175" s="221"/>
      <c r="SM175" s="221"/>
      <c r="SN175" s="221"/>
      <c r="SO175" s="221"/>
      <c r="SP175" s="221"/>
      <c r="SQ175" s="221"/>
      <c r="SR175" s="221"/>
      <c r="SS175" s="221"/>
      <c r="ST175" s="221"/>
      <c r="SU175" s="221"/>
      <c r="SV175" s="221"/>
      <c r="SW175" s="221"/>
      <c r="SX175" s="221"/>
      <c r="SY175" s="221"/>
      <c r="SZ175" s="221"/>
      <c r="TA175" s="221"/>
      <c r="TB175" s="221"/>
      <c r="TC175" s="221"/>
      <c r="TD175" s="221"/>
      <c r="TE175" s="221"/>
      <c r="TF175" s="221"/>
      <c r="TG175" s="221"/>
      <c r="TH175" s="221"/>
      <c r="TI175" s="221"/>
      <c r="TJ175" s="221"/>
      <c r="TK175" s="221"/>
      <c r="TL175" s="221"/>
      <c r="TM175" s="221"/>
      <c r="TN175" s="221"/>
      <c r="TO175" s="221"/>
      <c r="TP175" s="221"/>
      <c r="TQ175" s="221"/>
      <c r="TR175" s="221"/>
      <c r="TS175" s="221"/>
      <c r="TT175" s="221"/>
      <c r="TU175" s="221"/>
      <c r="TV175" s="221"/>
      <c r="TW175" s="221"/>
      <c r="TX175" s="221"/>
      <c r="TY175" s="221"/>
      <c r="TZ175" s="221"/>
      <c r="UA175" s="221"/>
      <c r="UB175" s="221"/>
      <c r="UC175" s="221"/>
      <c r="UD175" s="221"/>
      <c r="UE175" s="221"/>
      <c r="UF175" s="221"/>
      <c r="UG175" s="221"/>
      <c r="UH175" s="221"/>
      <c r="UI175" s="221"/>
      <c r="UJ175" s="221"/>
      <c r="UK175" s="221"/>
      <c r="UL175" s="221"/>
      <c r="UM175" s="221"/>
      <c r="UN175" s="221"/>
      <c r="UO175" s="221"/>
      <c r="UP175" s="221"/>
      <c r="UQ175" s="221"/>
      <c r="UR175" s="221"/>
      <c r="US175" s="221"/>
      <c r="UT175" s="221"/>
      <c r="UU175" s="221"/>
      <c r="UV175" s="221"/>
      <c r="UW175" s="221"/>
      <c r="UX175" s="221"/>
      <c r="UY175" s="221"/>
      <c r="UZ175" s="221"/>
      <c r="VA175" s="221"/>
      <c r="VB175" s="221"/>
      <c r="VC175" s="221"/>
      <c r="VD175" s="221"/>
      <c r="VE175" s="221"/>
      <c r="VF175" s="221"/>
      <c r="VG175" s="221"/>
      <c r="VH175" s="221"/>
      <c r="VI175" s="221"/>
      <c r="VJ175" s="221"/>
      <c r="VK175" s="221"/>
      <c r="VL175" s="221"/>
      <c r="VM175" s="221"/>
      <c r="VN175" s="221"/>
      <c r="VO175" s="221"/>
      <c r="VP175" s="221"/>
      <c r="VQ175" s="221"/>
      <c r="VR175" s="221"/>
      <c r="VS175" s="221"/>
      <c r="VT175" s="221"/>
      <c r="VU175" s="221"/>
      <c r="VV175" s="221"/>
      <c r="VW175" s="221"/>
      <c r="VX175" s="221"/>
      <c r="VY175" s="221"/>
      <c r="VZ175" s="221"/>
      <c r="WA175" s="221"/>
      <c r="WB175" s="221"/>
      <c r="WC175" s="221"/>
      <c r="WD175" s="221"/>
      <c r="WE175" s="221"/>
      <c r="WF175" s="221"/>
      <c r="WG175" s="221"/>
      <c r="WH175" s="221"/>
      <c r="WI175" s="221"/>
      <c r="WJ175" s="221"/>
      <c r="WK175" s="221"/>
      <c r="WL175" s="221"/>
      <c r="WM175" s="221"/>
      <c r="WN175" s="221"/>
      <c r="WO175" s="221"/>
      <c r="WP175" s="221"/>
      <c r="WQ175" s="221"/>
      <c r="WR175" s="221"/>
      <c r="WS175" s="221"/>
      <c r="WT175" s="221"/>
      <c r="WU175" s="221"/>
      <c r="WV175" s="221"/>
      <c r="WW175" s="221"/>
      <c r="WX175" s="221"/>
      <c r="WY175" s="221"/>
      <c r="WZ175" s="221"/>
      <c r="XA175" s="221"/>
      <c r="XB175" s="221"/>
      <c r="XC175" s="221"/>
      <c r="XD175" s="221"/>
      <c r="XE175" s="221"/>
      <c r="XF175" s="221"/>
      <c r="XG175" s="221"/>
      <c r="XH175" s="221"/>
      <c r="XI175" s="221"/>
      <c r="XJ175" s="221"/>
      <c r="XK175" s="221"/>
      <c r="XL175" s="221"/>
      <c r="XM175" s="221"/>
      <c r="XN175" s="221"/>
      <c r="XO175" s="221"/>
      <c r="XP175" s="221"/>
      <c r="XQ175" s="221"/>
      <c r="XR175" s="221"/>
      <c r="XS175" s="221"/>
      <c r="XT175" s="221"/>
      <c r="XU175" s="221"/>
      <c r="XV175" s="221"/>
      <c r="XW175" s="221"/>
      <c r="XX175" s="221"/>
      <c r="XY175" s="221"/>
      <c r="XZ175" s="221"/>
      <c r="YA175" s="221"/>
      <c r="YB175" s="221"/>
      <c r="YC175" s="221"/>
      <c r="YD175" s="221"/>
      <c r="YE175" s="221"/>
      <c r="YF175" s="221"/>
      <c r="YG175" s="221"/>
      <c r="YH175" s="221"/>
      <c r="YI175" s="221"/>
      <c r="YJ175" s="221"/>
      <c r="YK175" s="221"/>
      <c r="YL175" s="221"/>
      <c r="YM175" s="221"/>
      <c r="YN175" s="221"/>
      <c r="YO175" s="221"/>
      <c r="YP175" s="221"/>
      <c r="YQ175" s="221"/>
      <c r="YR175" s="221"/>
      <c r="YS175" s="221"/>
      <c r="YT175" s="221"/>
      <c r="YU175" s="221"/>
      <c r="YV175" s="221"/>
      <c r="YW175" s="221"/>
      <c r="YX175" s="221"/>
      <c r="YY175" s="221"/>
      <c r="YZ175" s="221"/>
      <c r="ZA175" s="221"/>
      <c r="ZB175" s="221"/>
      <c r="ZC175" s="221"/>
      <c r="ZD175" s="221"/>
      <c r="ZE175" s="221"/>
      <c r="ZF175" s="221"/>
      <c r="ZG175" s="221"/>
      <c r="ZH175" s="221"/>
      <c r="ZI175" s="221"/>
      <c r="ZJ175" s="221"/>
      <c r="ZK175" s="221"/>
      <c r="ZL175" s="221"/>
      <c r="ZM175" s="221"/>
      <c r="ZN175" s="221"/>
      <c r="ZO175" s="221"/>
      <c r="ZP175" s="221"/>
      <c r="ZQ175" s="221"/>
      <c r="ZR175" s="221"/>
      <c r="ZS175" s="221"/>
      <c r="ZT175" s="221"/>
      <c r="ZU175" s="221"/>
      <c r="ZV175" s="221"/>
      <c r="ZW175" s="221"/>
      <c r="ZX175" s="221"/>
      <c r="ZY175" s="221"/>
      <c r="ZZ175" s="221"/>
      <c r="AAA175" s="221"/>
      <c r="AAB175" s="221"/>
      <c r="AAC175" s="221"/>
      <c r="AAD175" s="221"/>
      <c r="AAE175" s="221"/>
      <c r="AAF175" s="221"/>
      <c r="AAG175" s="221"/>
      <c r="AAH175" s="221"/>
      <c r="AAI175" s="221"/>
      <c r="AAJ175" s="221"/>
      <c r="AAK175" s="221"/>
      <c r="AAL175" s="221"/>
      <c r="AAM175" s="221"/>
      <c r="AAN175" s="221"/>
      <c r="AAO175" s="221"/>
      <c r="AAP175" s="221"/>
      <c r="AAQ175" s="221"/>
      <c r="AAR175" s="221"/>
      <c r="AAS175" s="221"/>
      <c r="AAT175" s="221"/>
      <c r="AAU175" s="221"/>
      <c r="AAV175" s="221"/>
      <c r="AAW175" s="221"/>
      <c r="AAX175" s="221"/>
      <c r="AAY175" s="221"/>
      <c r="AAZ175" s="221"/>
      <c r="ABA175" s="221"/>
      <c r="ABB175" s="221"/>
      <c r="ABC175" s="221"/>
      <c r="ABD175" s="221"/>
      <c r="ABE175" s="221"/>
      <c r="ABF175" s="221"/>
      <c r="ABG175" s="221"/>
      <c r="ABH175" s="221"/>
      <c r="ABI175" s="221"/>
      <c r="ABJ175" s="221"/>
      <c r="ABK175" s="221"/>
      <c r="ABL175" s="221"/>
      <c r="ABM175" s="221"/>
      <c r="ABN175" s="221"/>
      <c r="ABO175" s="221"/>
      <c r="ABP175" s="221"/>
      <c r="ABQ175" s="221"/>
      <c r="ABR175" s="221"/>
      <c r="ABS175" s="221"/>
      <c r="ABT175" s="221"/>
      <c r="ABU175" s="221"/>
      <c r="ABV175" s="221"/>
      <c r="ABW175" s="221"/>
      <c r="ABX175" s="221"/>
      <c r="ABY175" s="221"/>
      <c r="ABZ175" s="221"/>
      <c r="ACA175" s="221"/>
      <c r="ACB175" s="221"/>
      <c r="ACC175" s="221"/>
      <c r="ACD175" s="221"/>
      <c r="ACE175" s="221"/>
      <c r="ACF175" s="221"/>
      <c r="ACG175" s="221"/>
      <c r="ACH175" s="221"/>
      <c r="ACI175" s="221"/>
      <c r="ACJ175" s="221"/>
      <c r="ACK175" s="221"/>
      <c r="ACL175" s="221"/>
      <c r="ACM175" s="221"/>
      <c r="ACN175" s="221"/>
      <c r="ACO175" s="221"/>
      <c r="ACP175" s="221"/>
      <c r="ACQ175" s="221"/>
      <c r="ACR175" s="221"/>
      <c r="ACS175" s="221"/>
      <c r="ACT175" s="221"/>
      <c r="ACU175" s="221"/>
      <c r="ACV175" s="221"/>
      <c r="ACW175" s="221"/>
      <c r="ACX175" s="221"/>
      <c r="ACY175" s="221"/>
      <c r="ACZ175" s="221"/>
      <c r="ADA175" s="221"/>
      <c r="ADB175" s="221"/>
      <c r="ADC175" s="221"/>
      <c r="ADD175" s="221"/>
      <c r="ADE175" s="221"/>
      <c r="ADF175" s="221"/>
      <c r="ADG175" s="221"/>
      <c r="ADH175" s="221"/>
      <c r="ADI175" s="221"/>
      <c r="ADJ175" s="221"/>
      <c r="ADK175" s="221"/>
      <c r="ADL175" s="221"/>
      <c r="ADM175" s="221"/>
      <c r="ADN175" s="221"/>
      <c r="ADO175" s="221"/>
      <c r="ADP175" s="221"/>
      <c r="ADQ175" s="221"/>
      <c r="ADR175" s="221"/>
      <c r="ADS175" s="221"/>
      <c r="ADT175" s="221"/>
      <c r="ADU175" s="221"/>
      <c r="ADV175" s="221"/>
      <c r="ADW175" s="221"/>
      <c r="ADX175" s="221"/>
      <c r="ADY175" s="221"/>
      <c r="ADZ175" s="221"/>
      <c r="AEA175" s="221"/>
      <c r="AEB175" s="221"/>
      <c r="AEC175" s="221"/>
      <c r="AED175" s="221"/>
      <c r="AEE175" s="221"/>
      <c r="AEF175" s="221"/>
      <c r="AEG175" s="221"/>
      <c r="AEH175" s="221"/>
      <c r="AEI175" s="221"/>
      <c r="AEJ175" s="221"/>
      <c r="AEK175" s="221"/>
      <c r="AEL175" s="221"/>
      <c r="AEM175" s="221"/>
      <c r="AEN175" s="221"/>
      <c r="AEO175" s="221"/>
      <c r="AEP175" s="221"/>
      <c r="AEQ175" s="221"/>
      <c r="AER175" s="221"/>
      <c r="AES175" s="221"/>
      <c r="AET175" s="221"/>
      <c r="AEU175" s="221"/>
      <c r="AEV175" s="221"/>
      <c r="AEW175" s="221"/>
      <c r="AEX175" s="221"/>
      <c r="AEY175" s="221"/>
      <c r="AEZ175" s="221"/>
      <c r="AFA175" s="221"/>
      <c r="AFB175" s="221"/>
      <c r="AFC175" s="221"/>
      <c r="AFD175" s="221"/>
      <c r="AFE175" s="221"/>
      <c r="AFF175" s="221"/>
      <c r="AFG175" s="221"/>
      <c r="AFH175" s="221"/>
      <c r="AFI175" s="221"/>
      <c r="AFJ175" s="221"/>
      <c r="AFK175" s="221"/>
      <c r="AFL175" s="221"/>
      <c r="AFM175" s="221"/>
      <c r="AFN175" s="221"/>
      <c r="AFO175" s="221"/>
      <c r="AFP175" s="221"/>
      <c r="AFQ175" s="221"/>
      <c r="AFR175" s="221"/>
      <c r="AFS175" s="221"/>
      <c r="AFT175" s="221"/>
      <c r="AFU175" s="221"/>
      <c r="AFV175" s="221"/>
      <c r="AFW175" s="221"/>
      <c r="AFX175" s="221"/>
      <c r="AFY175" s="221"/>
      <c r="AFZ175" s="221"/>
      <c r="AGA175" s="221"/>
      <c r="AGB175" s="221"/>
      <c r="AGC175" s="221"/>
      <c r="AGD175" s="221"/>
      <c r="AGE175" s="221"/>
      <c r="AGF175" s="221"/>
      <c r="AGG175" s="221"/>
      <c r="AGH175" s="221"/>
      <c r="AGI175" s="221"/>
      <c r="AGJ175" s="221"/>
      <c r="AGK175" s="221"/>
      <c r="AGL175" s="221"/>
      <c r="AGM175" s="221"/>
      <c r="AGN175" s="221"/>
      <c r="AGO175" s="221"/>
      <c r="AGP175" s="221"/>
      <c r="AGQ175" s="221"/>
      <c r="AGR175" s="221"/>
      <c r="AGS175" s="221"/>
      <c r="AGT175" s="221"/>
      <c r="AGU175" s="221"/>
      <c r="AGV175" s="221"/>
      <c r="AGW175" s="221"/>
      <c r="AGX175" s="221"/>
      <c r="AGY175" s="221"/>
      <c r="AGZ175" s="221"/>
      <c r="AHA175" s="221"/>
      <c r="AHB175" s="221"/>
      <c r="AHC175" s="221"/>
      <c r="AHD175" s="221"/>
      <c r="AHE175" s="221"/>
      <c r="AHF175" s="221"/>
      <c r="AHG175" s="221"/>
      <c r="AHH175" s="221"/>
      <c r="AHI175" s="221"/>
      <c r="AHJ175" s="221"/>
      <c r="AHK175" s="221"/>
      <c r="AHL175" s="221"/>
      <c r="AHM175" s="221"/>
      <c r="AHN175" s="221"/>
      <c r="AHO175" s="221"/>
      <c r="AHP175" s="221"/>
      <c r="AHQ175" s="221"/>
      <c r="AHR175" s="221"/>
      <c r="AHS175" s="221"/>
      <c r="AHT175" s="221"/>
      <c r="AHU175" s="221"/>
      <c r="AHV175" s="221"/>
      <c r="AHW175" s="221"/>
      <c r="AHX175" s="221"/>
      <c r="AHY175" s="221"/>
      <c r="AHZ175" s="221"/>
      <c r="AIA175" s="221"/>
      <c r="AIB175" s="221"/>
      <c r="AIC175" s="221"/>
      <c r="AID175" s="221"/>
      <c r="AIE175" s="221"/>
      <c r="AIF175" s="221"/>
      <c r="AIG175" s="221"/>
      <c r="AIH175" s="221"/>
      <c r="AII175" s="221"/>
      <c r="AIJ175" s="221"/>
      <c r="AIK175" s="221"/>
      <c r="AIL175" s="221"/>
      <c r="AIM175" s="221"/>
      <c r="AIN175" s="221"/>
      <c r="AIO175" s="221"/>
      <c r="AIP175" s="221"/>
      <c r="AIQ175" s="221"/>
      <c r="AIR175" s="221"/>
      <c r="AIS175" s="221"/>
      <c r="AIT175" s="221"/>
      <c r="AIU175" s="221"/>
      <c r="AIV175" s="221"/>
      <c r="AIW175" s="221"/>
      <c r="AIX175" s="221"/>
      <c r="AIY175" s="221"/>
      <c r="AIZ175" s="221"/>
      <c r="AJA175" s="221"/>
      <c r="AJB175" s="221"/>
      <c r="AJC175" s="221"/>
      <c r="AJD175" s="221"/>
      <c r="AJE175" s="221"/>
      <c r="AJF175" s="221"/>
      <c r="AJG175" s="221"/>
      <c r="AJH175" s="221"/>
      <c r="AJI175" s="221"/>
      <c r="AJJ175" s="221"/>
      <c r="AJK175" s="221"/>
      <c r="AJL175" s="221"/>
      <c r="AJM175" s="221"/>
      <c r="AJN175" s="221"/>
      <c r="AJO175" s="221"/>
      <c r="AJP175" s="221"/>
      <c r="AJQ175" s="221"/>
      <c r="AJR175" s="221"/>
      <c r="AJS175" s="221"/>
      <c r="AJT175" s="221"/>
      <c r="AJU175" s="221"/>
      <c r="AJV175" s="221"/>
      <c r="AJW175" s="221"/>
      <c r="AJX175" s="221"/>
      <c r="AJY175" s="221"/>
      <c r="AJZ175" s="221"/>
      <c r="AKA175" s="221"/>
      <c r="AKB175" s="221"/>
      <c r="AKC175" s="221"/>
      <c r="AKD175" s="221"/>
      <c r="AKE175" s="221"/>
      <c r="AKF175" s="221"/>
      <c r="AKG175" s="221"/>
      <c r="AKH175" s="221"/>
      <c r="AKI175" s="221"/>
      <c r="AKJ175" s="221"/>
      <c r="AKK175" s="221"/>
      <c r="AKL175" s="221"/>
      <c r="AKM175" s="221"/>
      <c r="AKN175" s="221"/>
      <c r="AKO175" s="221"/>
      <c r="AKP175" s="221"/>
      <c r="AKQ175" s="221"/>
      <c r="AKR175" s="221"/>
      <c r="AKS175" s="221"/>
      <c r="AKT175" s="221"/>
      <c r="AKU175" s="221"/>
      <c r="AKV175" s="221"/>
      <c r="AKW175" s="221"/>
      <c r="AKX175" s="221"/>
      <c r="AKY175" s="221"/>
      <c r="AKZ175" s="221"/>
      <c r="ALA175" s="221"/>
      <c r="ALB175" s="221"/>
      <c r="ALC175" s="221"/>
      <c r="ALD175" s="221"/>
      <c r="ALE175" s="221"/>
      <c r="ALF175" s="221"/>
      <c r="ALG175" s="221"/>
      <c r="ALH175" s="221"/>
      <c r="ALI175" s="221"/>
      <c r="ALJ175" s="221"/>
      <c r="ALK175" s="221"/>
      <c r="ALL175" s="221"/>
      <c r="ALM175" s="221"/>
      <c r="ALN175" s="221"/>
      <c r="ALO175" s="221"/>
      <c r="ALP175" s="221"/>
      <c r="ALQ175" s="221"/>
      <c r="ALR175" s="221"/>
      <c r="ALS175" s="221"/>
      <c r="ALT175" s="221"/>
      <c r="ALU175" s="221"/>
      <c r="ALV175" s="221"/>
      <c r="ALW175" s="221"/>
      <c r="ALX175" s="221"/>
      <c r="ALY175" s="221"/>
      <c r="ALZ175" s="221"/>
      <c r="AMA175" s="221"/>
      <c r="AMB175" s="221"/>
      <c r="AMC175" s="221"/>
      <c r="AMD175" s="221"/>
      <c r="AME175" s="221"/>
      <c r="AMF175" s="221"/>
      <c r="AMG175" s="221"/>
      <c r="AMH175" s="221"/>
      <c r="AMI175" s="221"/>
      <c r="AMJ175" s="221"/>
      <c r="AMK175" s="221"/>
    </row>
    <row r="176" spans="1:1025" s="221" customFormat="1" x14ac:dyDescent="0.25">
      <c r="A176" s="221" t="s">
        <v>369</v>
      </c>
      <c r="B176" s="221" t="s">
        <v>392</v>
      </c>
      <c r="C176" s="227">
        <f>'common foods'!$D$187</f>
        <v>10121</v>
      </c>
      <c r="D176" s="223">
        <v>2848</v>
      </c>
      <c r="E176" s="223">
        <v>35.200000000000003</v>
      </c>
      <c r="F176" s="223">
        <v>7.1</v>
      </c>
      <c r="G176" s="223">
        <v>60</v>
      </c>
      <c r="H176" s="223">
        <v>8.9</v>
      </c>
      <c r="I176" s="223">
        <v>7.7</v>
      </c>
      <c r="J176" s="223">
        <v>28.1</v>
      </c>
      <c r="K176" s="223">
        <v>1042</v>
      </c>
      <c r="L176" s="221" t="s">
        <v>432</v>
      </c>
    </row>
    <row r="177" spans="1:1025" s="225" customFormat="1" x14ac:dyDescent="0.25">
      <c r="A177" s="234" t="s">
        <v>180</v>
      </c>
      <c r="B177" s="234" t="s">
        <v>246</v>
      </c>
      <c r="C177" s="235" t="str">
        <f>'common foods'!D116</f>
        <v>05105</v>
      </c>
      <c r="D177" s="232">
        <v>539</v>
      </c>
      <c r="E177" s="232">
        <v>7.8</v>
      </c>
      <c r="F177" s="232">
        <v>1</v>
      </c>
      <c r="G177" s="232">
        <v>0</v>
      </c>
      <c r="H177" s="232">
        <v>0</v>
      </c>
      <c r="I177" s="232">
        <v>1.1000000000000001</v>
      </c>
      <c r="J177" s="232">
        <v>14.2</v>
      </c>
      <c r="K177" s="232">
        <f>4.3/1000</f>
        <v>4.3E-3</v>
      </c>
      <c r="L177" s="234" t="s">
        <v>433</v>
      </c>
      <c r="M177" s="234"/>
      <c r="N177" s="221"/>
      <c r="O177" s="221"/>
      <c r="P177" s="221"/>
      <c r="Q177" s="221"/>
      <c r="R177" s="221"/>
      <c r="S177" s="221"/>
      <c r="T177" s="221"/>
      <c r="U177" s="221"/>
      <c r="V177" s="221"/>
      <c r="W177" s="221"/>
      <c r="X177" s="221"/>
      <c r="Y177" s="221"/>
      <c r="Z177" s="221"/>
      <c r="AA177" s="221"/>
      <c r="AB177" s="221"/>
      <c r="AC177" s="221"/>
      <c r="AD177" s="221"/>
      <c r="AE177" s="221"/>
      <c r="AF177" s="221"/>
      <c r="AG177" s="221"/>
      <c r="AH177" s="221"/>
      <c r="AI177" s="221"/>
      <c r="AJ177" s="221"/>
      <c r="AK177" s="221"/>
      <c r="AL177" s="221"/>
      <c r="AM177" s="221"/>
      <c r="AN177" s="221"/>
      <c r="AO177" s="221"/>
      <c r="AP177" s="221"/>
      <c r="AQ177" s="221"/>
      <c r="AR177" s="221"/>
      <c r="AS177" s="221"/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1"/>
      <c r="BD177" s="221"/>
      <c r="BE177" s="221"/>
      <c r="BF177" s="221"/>
      <c r="BG177" s="221"/>
      <c r="BH177" s="221"/>
      <c r="BI177" s="221"/>
      <c r="BJ177" s="221"/>
      <c r="BK177" s="221"/>
      <c r="BL177" s="221"/>
      <c r="BM177" s="221"/>
      <c r="BN177" s="221"/>
      <c r="BO177" s="221"/>
      <c r="BP177" s="221"/>
      <c r="BQ177" s="221"/>
      <c r="BR177" s="221"/>
      <c r="BS177" s="221"/>
      <c r="BT177" s="221"/>
      <c r="BU177" s="221"/>
      <c r="BV177" s="221"/>
      <c r="BW177" s="221"/>
      <c r="BX177" s="221"/>
      <c r="BY177" s="221"/>
      <c r="BZ177" s="221"/>
      <c r="CA177" s="221"/>
      <c r="CB177" s="221"/>
      <c r="CC177" s="221"/>
      <c r="CD177" s="221"/>
      <c r="CE177" s="221"/>
      <c r="CF177" s="221"/>
      <c r="CG177" s="221"/>
      <c r="CH177" s="221"/>
      <c r="CI177" s="221"/>
      <c r="CJ177" s="221"/>
      <c r="CK177" s="221"/>
      <c r="CL177" s="221"/>
      <c r="CM177" s="221"/>
      <c r="CN177" s="221"/>
      <c r="CO177" s="221"/>
      <c r="CP177" s="221"/>
      <c r="CQ177" s="221"/>
      <c r="CR177" s="221"/>
      <c r="CS177" s="221"/>
      <c r="CT177" s="221"/>
      <c r="CU177" s="221"/>
      <c r="CV177" s="221"/>
      <c r="CW177" s="221"/>
      <c r="CX177" s="221"/>
      <c r="CY177" s="221"/>
      <c r="CZ177" s="221"/>
      <c r="DA177" s="221"/>
      <c r="DB177" s="221"/>
      <c r="DC177" s="221"/>
      <c r="DD177" s="221"/>
      <c r="DE177" s="221"/>
      <c r="DF177" s="221"/>
      <c r="DG177" s="221"/>
      <c r="DH177" s="221"/>
      <c r="DI177" s="221"/>
      <c r="DJ177" s="221"/>
      <c r="DK177" s="221"/>
      <c r="DL177" s="221"/>
      <c r="DM177" s="221"/>
      <c r="DN177" s="221"/>
      <c r="DO177" s="221"/>
      <c r="DP177" s="221"/>
      <c r="DQ177" s="221"/>
      <c r="DR177" s="221"/>
      <c r="DS177" s="221"/>
      <c r="DT177" s="221"/>
      <c r="DU177" s="221"/>
      <c r="DV177" s="221"/>
      <c r="DW177" s="221"/>
      <c r="DX177" s="221"/>
      <c r="DY177" s="221"/>
      <c r="DZ177" s="221"/>
      <c r="EA177" s="221"/>
      <c r="EB177" s="221"/>
      <c r="EC177" s="221"/>
      <c r="ED177" s="221"/>
      <c r="EE177" s="221"/>
      <c r="EF177" s="221"/>
      <c r="EG177" s="221"/>
      <c r="EH177" s="221"/>
      <c r="EI177" s="221"/>
      <c r="EJ177" s="221"/>
      <c r="EK177" s="221"/>
      <c r="EL177" s="221"/>
      <c r="EM177" s="221"/>
      <c r="EN177" s="221"/>
      <c r="EO177" s="221"/>
      <c r="EP177" s="221"/>
      <c r="EQ177" s="221"/>
      <c r="ER177" s="221"/>
      <c r="ES177" s="221"/>
      <c r="ET177" s="221"/>
      <c r="EU177" s="221"/>
      <c r="EV177" s="221"/>
      <c r="EW177" s="221"/>
      <c r="EX177" s="221"/>
      <c r="EY177" s="221"/>
      <c r="EZ177" s="221"/>
      <c r="FA177" s="221"/>
      <c r="FB177" s="221"/>
      <c r="FC177" s="221"/>
      <c r="FD177" s="221"/>
      <c r="FE177" s="221"/>
      <c r="FF177" s="221"/>
      <c r="FG177" s="221"/>
      <c r="FH177" s="221"/>
      <c r="FI177" s="221"/>
      <c r="FJ177" s="221"/>
      <c r="FK177" s="221"/>
      <c r="FL177" s="221"/>
      <c r="FM177" s="221"/>
      <c r="FN177" s="221"/>
      <c r="FO177" s="221"/>
      <c r="FP177" s="221"/>
      <c r="FQ177" s="221"/>
      <c r="FR177" s="221"/>
      <c r="FS177" s="221"/>
      <c r="FT177" s="221"/>
      <c r="FU177" s="221"/>
      <c r="FV177" s="221"/>
      <c r="FW177" s="221"/>
      <c r="FX177" s="221"/>
      <c r="FY177" s="221"/>
      <c r="FZ177" s="221"/>
      <c r="GA177" s="221"/>
      <c r="GB177" s="221"/>
      <c r="GC177" s="221"/>
      <c r="GD177" s="221"/>
      <c r="GE177" s="221"/>
      <c r="GF177" s="221"/>
      <c r="GG177" s="221"/>
      <c r="GH177" s="221"/>
      <c r="GI177" s="221"/>
      <c r="GJ177" s="221"/>
      <c r="GK177" s="221"/>
      <c r="GL177" s="221"/>
      <c r="GM177" s="221"/>
      <c r="GN177" s="221"/>
      <c r="GO177" s="221"/>
      <c r="GP177" s="221"/>
      <c r="GQ177" s="221"/>
      <c r="GR177" s="221"/>
      <c r="GS177" s="221"/>
      <c r="GT177" s="221"/>
      <c r="GU177" s="221"/>
      <c r="GV177" s="221"/>
      <c r="GW177" s="221"/>
      <c r="GX177" s="221"/>
      <c r="GY177" s="221"/>
      <c r="GZ177" s="221"/>
      <c r="HA177" s="221"/>
      <c r="HB177" s="221"/>
      <c r="HC177" s="221"/>
      <c r="HD177" s="221"/>
      <c r="HE177" s="221"/>
      <c r="HF177" s="221"/>
      <c r="HG177" s="221"/>
      <c r="HH177" s="221"/>
      <c r="HI177" s="221"/>
      <c r="HJ177" s="221"/>
      <c r="HK177" s="221"/>
      <c r="HL177" s="221"/>
      <c r="HM177" s="221"/>
      <c r="HN177" s="221"/>
      <c r="HO177" s="221"/>
      <c r="HP177" s="221"/>
      <c r="HQ177" s="221"/>
      <c r="HR177" s="221"/>
      <c r="HS177" s="221"/>
      <c r="HT177" s="221"/>
      <c r="HU177" s="221"/>
      <c r="HV177" s="221"/>
      <c r="HW177" s="221"/>
      <c r="HX177" s="221"/>
      <c r="HY177" s="221"/>
      <c r="HZ177" s="221"/>
      <c r="IA177" s="221"/>
      <c r="IB177" s="221"/>
      <c r="IC177" s="221"/>
      <c r="ID177" s="221"/>
      <c r="IE177" s="221"/>
      <c r="IF177" s="221"/>
      <c r="IG177" s="221"/>
      <c r="IH177" s="221"/>
      <c r="II177" s="221"/>
      <c r="IJ177" s="221"/>
      <c r="IK177" s="221"/>
      <c r="IL177" s="221"/>
      <c r="IM177" s="221"/>
      <c r="IN177" s="221"/>
      <c r="IO177" s="221"/>
      <c r="IP177" s="221"/>
      <c r="IQ177" s="221"/>
      <c r="IR177" s="221"/>
      <c r="IS177" s="221"/>
      <c r="IT177" s="221"/>
      <c r="IU177" s="221"/>
      <c r="IV177" s="221"/>
      <c r="IW177" s="221"/>
      <c r="IX177" s="221"/>
      <c r="IY177" s="221"/>
      <c r="IZ177" s="221"/>
      <c r="JA177" s="221"/>
      <c r="JB177" s="221"/>
      <c r="JC177" s="221"/>
      <c r="JD177" s="221"/>
      <c r="JE177" s="221"/>
      <c r="JF177" s="221"/>
      <c r="JG177" s="221"/>
      <c r="JH177" s="221"/>
      <c r="JI177" s="221"/>
      <c r="JJ177" s="221"/>
      <c r="JK177" s="221"/>
      <c r="JL177" s="221"/>
      <c r="JM177" s="221"/>
      <c r="JN177" s="221"/>
      <c r="JO177" s="221"/>
      <c r="JP177" s="221"/>
      <c r="JQ177" s="221"/>
      <c r="JR177" s="221"/>
      <c r="JS177" s="221"/>
      <c r="JT177" s="221"/>
      <c r="JU177" s="221"/>
      <c r="JV177" s="221"/>
      <c r="JW177" s="221"/>
      <c r="JX177" s="221"/>
      <c r="JY177" s="221"/>
      <c r="JZ177" s="221"/>
      <c r="KA177" s="221"/>
      <c r="KB177" s="221"/>
      <c r="KC177" s="221"/>
      <c r="KD177" s="221"/>
      <c r="KE177" s="221"/>
      <c r="KF177" s="221"/>
      <c r="KG177" s="221"/>
      <c r="KH177" s="221"/>
      <c r="KI177" s="221"/>
      <c r="KJ177" s="221"/>
      <c r="KK177" s="221"/>
      <c r="KL177" s="221"/>
      <c r="KM177" s="221"/>
      <c r="KN177" s="221"/>
      <c r="KO177" s="221"/>
      <c r="KP177" s="221"/>
      <c r="KQ177" s="221"/>
      <c r="KR177" s="221"/>
      <c r="KS177" s="221"/>
      <c r="KT177" s="221"/>
      <c r="KU177" s="221"/>
      <c r="KV177" s="221"/>
      <c r="KW177" s="221"/>
      <c r="KX177" s="221"/>
      <c r="KY177" s="221"/>
      <c r="KZ177" s="221"/>
      <c r="LA177" s="221"/>
      <c r="LB177" s="221"/>
      <c r="LC177" s="221"/>
      <c r="LD177" s="221"/>
      <c r="LE177" s="221"/>
      <c r="LF177" s="221"/>
      <c r="LG177" s="221"/>
      <c r="LH177" s="221"/>
      <c r="LI177" s="221"/>
      <c r="LJ177" s="221"/>
      <c r="LK177" s="221"/>
      <c r="LL177" s="221"/>
      <c r="LM177" s="221"/>
      <c r="LN177" s="221"/>
      <c r="LO177" s="221"/>
      <c r="LP177" s="221"/>
      <c r="LQ177" s="221"/>
      <c r="LR177" s="221"/>
      <c r="LS177" s="221"/>
      <c r="LT177" s="221"/>
      <c r="LU177" s="221"/>
      <c r="LV177" s="221"/>
      <c r="LW177" s="221"/>
      <c r="LX177" s="221"/>
      <c r="LY177" s="221"/>
      <c r="LZ177" s="221"/>
      <c r="MA177" s="221"/>
      <c r="MB177" s="221"/>
      <c r="MC177" s="221"/>
      <c r="MD177" s="221"/>
      <c r="ME177" s="221"/>
      <c r="MF177" s="221"/>
      <c r="MG177" s="221"/>
      <c r="MH177" s="221"/>
      <c r="MI177" s="221"/>
      <c r="MJ177" s="221"/>
      <c r="MK177" s="221"/>
      <c r="ML177" s="221"/>
      <c r="MM177" s="221"/>
      <c r="MN177" s="221"/>
      <c r="MO177" s="221"/>
      <c r="MP177" s="221"/>
      <c r="MQ177" s="221"/>
      <c r="MR177" s="221"/>
      <c r="MS177" s="221"/>
      <c r="MT177" s="221"/>
      <c r="MU177" s="221"/>
      <c r="MV177" s="221"/>
      <c r="MW177" s="221"/>
      <c r="MX177" s="221"/>
      <c r="MY177" s="221"/>
      <c r="MZ177" s="221"/>
      <c r="NA177" s="221"/>
      <c r="NB177" s="221"/>
      <c r="NC177" s="221"/>
      <c r="ND177" s="221"/>
      <c r="NE177" s="221"/>
      <c r="NF177" s="221"/>
      <c r="NG177" s="221"/>
      <c r="NH177" s="221"/>
      <c r="NI177" s="221"/>
      <c r="NJ177" s="221"/>
      <c r="NK177" s="221"/>
      <c r="NL177" s="221"/>
      <c r="NM177" s="221"/>
      <c r="NN177" s="221"/>
      <c r="NO177" s="221"/>
      <c r="NP177" s="221"/>
      <c r="NQ177" s="221"/>
      <c r="NR177" s="221"/>
      <c r="NS177" s="221"/>
      <c r="NT177" s="221"/>
      <c r="NU177" s="221"/>
      <c r="NV177" s="221"/>
      <c r="NW177" s="221"/>
      <c r="NX177" s="221"/>
      <c r="NY177" s="221"/>
      <c r="NZ177" s="221"/>
      <c r="OA177" s="221"/>
      <c r="OB177" s="221"/>
      <c r="OC177" s="221"/>
      <c r="OD177" s="221"/>
      <c r="OE177" s="221"/>
      <c r="OF177" s="221"/>
      <c r="OG177" s="221"/>
      <c r="OH177" s="221"/>
      <c r="OI177" s="221"/>
      <c r="OJ177" s="221"/>
      <c r="OK177" s="221"/>
      <c r="OL177" s="221"/>
      <c r="OM177" s="221"/>
      <c r="ON177" s="221"/>
      <c r="OO177" s="221"/>
      <c r="OP177" s="221"/>
      <c r="OQ177" s="221"/>
      <c r="OR177" s="221"/>
      <c r="OS177" s="221"/>
      <c r="OT177" s="221"/>
      <c r="OU177" s="221"/>
      <c r="OV177" s="221"/>
      <c r="OW177" s="221"/>
      <c r="OX177" s="221"/>
      <c r="OY177" s="221"/>
      <c r="OZ177" s="221"/>
      <c r="PA177" s="221"/>
      <c r="PB177" s="221"/>
      <c r="PC177" s="221"/>
      <c r="PD177" s="221"/>
      <c r="PE177" s="221"/>
      <c r="PF177" s="221"/>
      <c r="PG177" s="221"/>
      <c r="PH177" s="221"/>
      <c r="PI177" s="221"/>
      <c r="PJ177" s="221"/>
      <c r="PK177" s="221"/>
      <c r="PL177" s="221"/>
      <c r="PM177" s="221"/>
      <c r="PN177" s="221"/>
      <c r="PO177" s="221"/>
      <c r="PP177" s="221"/>
      <c r="PQ177" s="221"/>
      <c r="PR177" s="221"/>
      <c r="PS177" s="221"/>
      <c r="PT177" s="221"/>
      <c r="PU177" s="221"/>
      <c r="PV177" s="221"/>
      <c r="PW177" s="221"/>
      <c r="PX177" s="221"/>
      <c r="PY177" s="221"/>
      <c r="PZ177" s="221"/>
      <c r="QA177" s="221"/>
      <c r="QB177" s="221"/>
      <c r="QC177" s="221"/>
      <c r="QD177" s="221"/>
      <c r="QE177" s="221"/>
      <c r="QF177" s="221"/>
      <c r="QG177" s="221"/>
      <c r="QH177" s="221"/>
      <c r="QI177" s="221"/>
      <c r="QJ177" s="221"/>
      <c r="QK177" s="221"/>
      <c r="QL177" s="221"/>
      <c r="QM177" s="221"/>
      <c r="QN177" s="221"/>
      <c r="QO177" s="221"/>
      <c r="QP177" s="221"/>
      <c r="QQ177" s="221"/>
      <c r="QR177" s="221"/>
      <c r="QS177" s="221"/>
      <c r="QT177" s="221"/>
      <c r="QU177" s="221"/>
      <c r="QV177" s="221"/>
      <c r="QW177" s="221"/>
      <c r="QX177" s="221"/>
      <c r="QY177" s="221"/>
      <c r="QZ177" s="221"/>
      <c r="RA177" s="221"/>
      <c r="RB177" s="221"/>
      <c r="RC177" s="221"/>
      <c r="RD177" s="221"/>
      <c r="RE177" s="221"/>
      <c r="RF177" s="221"/>
      <c r="RG177" s="221"/>
      <c r="RH177" s="221"/>
      <c r="RI177" s="221"/>
      <c r="RJ177" s="221"/>
      <c r="RK177" s="221"/>
      <c r="RL177" s="221"/>
      <c r="RM177" s="221"/>
      <c r="RN177" s="221"/>
      <c r="RO177" s="221"/>
      <c r="RP177" s="221"/>
      <c r="RQ177" s="221"/>
      <c r="RR177" s="221"/>
      <c r="RS177" s="221"/>
      <c r="RT177" s="221"/>
      <c r="RU177" s="221"/>
      <c r="RV177" s="221"/>
      <c r="RW177" s="221"/>
      <c r="RX177" s="221"/>
      <c r="RY177" s="221"/>
      <c r="RZ177" s="221"/>
      <c r="SA177" s="221"/>
      <c r="SB177" s="221"/>
      <c r="SC177" s="221"/>
      <c r="SD177" s="221"/>
      <c r="SE177" s="221"/>
      <c r="SF177" s="221"/>
      <c r="SG177" s="221"/>
      <c r="SH177" s="221"/>
      <c r="SI177" s="221"/>
      <c r="SJ177" s="221"/>
      <c r="SK177" s="221"/>
      <c r="SL177" s="221"/>
      <c r="SM177" s="221"/>
      <c r="SN177" s="221"/>
      <c r="SO177" s="221"/>
      <c r="SP177" s="221"/>
      <c r="SQ177" s="221"/>
      <c r="SR177" s="221"/>
      <c r="SS177" s="221"/>
      <c r="ST177" s="221"/>
      <c r="SU177" s="221"/>
      <c r="SV177" s="221"/>
      <c r="SW177" s="221"/>
      <c r="SX177" s="221"/>
      <c r="SY177" s="221"/>
      <c r="SZ177" s="221"/>
      <c r="TA177" s="221"/>
      <c r="TB177" s="221"/>
      <c r="TC177" s="221"/>
      <c r="TD177" s="221"/>
      <c r="TE177" s="221"/>
      <c r="TF177" s="221"/>
      <c r="TG177" s="221"/>
      <c r="TH177" s="221"/>
      <c r="TI177" s="221"/>
      <c r="TJ177" s="221"/>
      <c r="TK177" s="221"/>
      <c r="TL177" s="221"/>
      <c r="TM177" s="221"/>
      <c r="TN177" s="221"/>
      <c r="TO177" s="221"/>
      <c r="TP177" s="221"/>
      <c r="TQ177" s="221"/>
      <c r="TR177" s="221"/>
      <c r="TS177" s="221"/>
      <c r="TT177" s="221"/>
      <c r="TU177" s="221"/>
      <c r="TV177" s="221"/>
      <c r="TW177" s="221"/>
      <c r="TX177" s="221"/>
      <c r="TY177" s="221"/>
      <c r="TZ177" s="221"/>
      <c r="UA177" s="221"/>
      <c r="UB177" s="221"/>
      <c r="UC177" s="221"/>
      <c r="UD177" s="221"/>
      <c r="UE177" s="221"/>
      <c r="UF177" s="221"/>
      <c r="UG177" s="221"/>
      <c r="UH177" s="221"/>
      <c r="UI177" s="221"/>
      <c r="UJ177" s="221"/>
      <c r="UK177" s="221"/>
      <c r="UL177" s="221"/>
      <c r="UM177" s="221"/>
      <c r="UN177" s="221"/>
      <c r="UO177" s="221"/>
      <c r="UP177" s="221"/>
      <c r="UQ177" s="221"/>
      <c r="UR177" s="221"/>
      <c r="US177" s="221"/>
      <c r="UT177" s="221"/>
      <c r="UU177" s="221"/>
      <c r="UV177" s="221"/>
      <c r="UW177" s="221"/>
      <c r="UX177" s="221"/>
      <c r="UY177" s="221"/>
      <c r="UZ177" s="221"/>
      <c r="VA177" s="221"/>
      <c r="VB177" s="221"/>
      <c r="VC177" s="221"/>
      <c r="VD177" s="221"/>
      <c r="VE177" s="221"/>
      <c r="VF177" s="221"/>
      <c r="VG177" s="221"/>
      <c r="VH177" s="221"/>
      <c r="VI177" s="221"/>
      <c r="VJ177" s="221"/>
      <c r="VK177" s="221"/>
      <c r="VL177" s="221"/>
      <c r="VM177" s="221"/>
      <c r="VN177" s="221"/>
      <c r="VO177" s="221"/>
      <c r="VP177" s="221"/>
      <c r="VQ177" s="221"/>
      <c r="VR177" s="221"/>
      <c r="VS177" s="221"/>
      <c r="VT177" s="221"/>
      <c r="VU177" s="221"/>
      <c r="VV177" s="221"/>
      <c r="VW177" s="221"/>
      <c r="VX177" s="221"/>
      <c r="VY177" s="221"/>
      <c r="VZ177" s="221"/>
      <c r="WA177" s="221"/>
      <c r="WB177" s="221"/>
      <c r="WC177" s="221"/>
      <c r="WD177" s="221"/>
      <c r="WE177" s="221"/>
      <c r="WF177" s="221"/>
      <c r="WG177" s="221"/>
      <c r="WH177" s="221"/>
      <c r="WI177" s="221"/>
      <c r="WJ177" s="221"/>
      <c r="WK177" s="221"/>
      <c r="WL177" s="221"/>
      <c r="WM177" s="221"/>
      <c r="WN177" s="221"/>
      <c r="WO177" s="221"/>
      <c r="WP177" s="221"/>
      <c r="WQ177" s="221"/>
      <c r="WR177" s="221"/>
      <c r="WS177" s="221"/>
      <c r="WT177" s="221"/>
      <c r="WU177" s="221"/>
      <c r="WV177" s="221"/>
      <c r="WW177" s="221"/>
      <c r="WX177" s="221"/>
      <c r="WY177" s="221"/>
      <c r="WZ177" s="221"/>
      <c r="XA177" s="221"/>
      <c r="XB177" s="221"/>
      <c r="XC177" s="221"/>
      <c r="XD177" s="221"/>
      <c r="XE177" s="221"/>
      <c r="XF177" s="221"/>
      <c r="XG177" s="221"/>
      <c r="XH177" s="221"/>
      <c r="XI177" s="221"/>
      <c r="XJ177" s="221"/>
      <c r="XK177" s="221"/>
      <c r="XL177" s="221"/>
      <c r="XM177" s="221"/>
      <c r="XN177" s="221"/>
      <c r="XO177" s="221"/>
      <c r="XP177" s="221"/>
      <c r="XQ177" s="221"/>
      <c r="XR177" s="221"/>
      <c r="XS177" s="221"/>
      <c r="XT177" s="221"/>
      <c r="XU177" s="221"/>
      <c r="XV177" s="221"/>
      <c r="XW177" s="221"/>
      <c r="XX177" s="221"/>
      <c r="XY177" s="221"/>
      <c r="XZ177" s="221"/>
      <c r="YA177" s="221"/>
      <c r="YB177" s="221"/>
      <c r="YC177" s="221"/>
      <c r="YD177" s="221"/>
      <c r="YE177" s="221"/>
      <c r="YF177" s="221"/>
      <c r="YG177" s="221"/>
      <c r="YH177" s="221"/>
      <c r="YI177" s="221"/>
      <c r="YJ177" s="221"/>
      <c r="YK177" s="221"/>
      <c r="YL177" s="221"/>
      <c r="YM177" s="221"/>
      <c r="YN177" s="221"/>
      <c r="YO177" s="221"/>
      <c r="YP177" s="221"/>
      <c r="YQ177" s="221"/>
      <c r="YR177" s="221"/>
      <c r="YS177" s="221"/>
      <c r="YT177" s="221"/>
      <c r="YU177" s="221"/>
      <c r="YV177" s="221"/>
      <c r="YW177" s="221"/>
      <c r="YX177" s="221"/>
      <c r="YY177" s="221"/>
      <c r="YZ177" s="221"/>
      <c r="ZA177" s="221"/>
      <c r="ZB177" s="221"/>
      <c r="ZC177" s="221"/>
      <c r="ZD177" s="221"/>
      <c r="ZE177" s="221"/>
      <c r="ZF177" s="221"/>
      <c r="ZG177" s="221"/>
      <c r="ZH177" s="221"/>
      <c r="ZI177" s="221"/>
      <c r="ZJ177" s="221"/>
      <c r="ZK177" s="221"/>
      <c r="ZL177" s="221"/>
      <c r="ZM177" s="221"/>
      <c r="ZN177" s="221"/>
      <c r="ZO177" s="221"/>
      <c r="ZP177" s="221"/>
      <c r="ZQ177" s="221"/>
      <c r="ZR177" s="221"/>
      <c r="ZS177" s="221"/>
      <c r="ZT177" s="221"/>
      <c r="ZU177" s="221"/>
      <c r="ZV177" s="221"/>
      <c r="ZW177" s="221"/>
      <c r="ZX177" s="221"/>
      <c r="ZY177" s="221"/>
      <c r="ZZ177" s="221"/>
      <c r="AAA177" s="221"/>
      <c r="AAB177" s="221"/>
      <c r="AAC177" s="221"/>
      <c r="AAD177" s="221"/>
      <c r="AAE177" s="221"/>
      <c r="AAF177" s="221"/>
      <c r="AAG177" s="221"/>
      <c r="AAH177" s="221"/>
      <c r="AAI177" s="221"/>
      <c r="AAJ177" s="221"/>
      <c r="AAK177" s="221"/>
      <c r="AAL177" s="221"/>
      <c r="AAM177" s="221"/>
      <c r="AAN177" s="221"/>
      <c r="AAO177" s="221"/>
      <c r="AAP177" s="221"/>
      <c r="AAQ177" s="221"/>
      <c r="AAR177" s="221"/>
      <c r="AAS177" s="221"/>
      <c r="AAT177" s="221"/>
      <c r="AAU177" s="221"/>
      <c r="AAV177" s="221"/>
      <c r="AAW177" s="221"/>
      <c r="AAX177" s="221"/>
      <c r="AAY177" s="221"/>
      <c r="AAZ177" s="221"/>
      <c r="ABA177" s="221"/>
      <c r="ABB177" s="221"/>
      <c r="ABC177" s="221"/>
      <c r="ABD177" s="221"/>
      <c r="ABE177" s="221"/>
      <c r="ABF177" s="221"/>
      <c r="ABG177" s="221"/>
      <c r="ABH177" s="221"/>
      <c r="ABI177" s="221"/>
      <c r="ABJ177" s="221"/>
      <c r="ABK177" s="221"/>
      <c r="ABL177" s="221"/>
      <c r="ABM177" s="221"/>
      <c r="ABN177" s="221"/>
      <c r="ABO177" s="221"/>
      <c r="ABP177" s="221"/>
      <c r="ABQ177" s="221"/>
      <c r="ABR177" s="221"/>
      <c r="ABS177" s="221"/>
      <c r="ABT177" s="221"/>
      <c r="ABU177" s="221"/>
      <c r="ABV177" s="221"/>
      <c r="ABW177" s="221"/>
      <c r="ABX177" s="221"/>
      <c r="ABY177" s="221"/>
      <c r="ABZ177" s="221"/>
      <c r="ACA177" s="221"/>
      <c r="ACB177" s="221"/>
      <c r="ACC177" s="221"/>
      <c r="ACD177" s="221"/>
      <c r="ACE177" s="221"/>
      <c r="ACF177" s="221"/>
      <c r="ACG177" s="221"/>
      <c r="ACH177" s="221"/>
      <c r="ACI177" s="221"/>
      <c r="ACJ177" s="221"/>
      <c r="ACK177" s="221"/>
      <c r="ACL177" s="221"/>
      <c r="ACM177" s="221"/>
      <c r="ACN177" s="221"/>
      <c r="ACO177" s="221"/>
      <c r="ACP177" s="221"/>
      <c r="ACQ177" s="221"/>
      <c r="ACR177" s="221"/>
      <c r="ACS177" s="221"/>
      <c r="ACT177" s="221"/>
      <c r="ACU177" s="221"/>
      <c r="ACV177" s="221"/>
      <c r="ACW177" s="221"/>
      <c r="ACX177" s="221"/>
      <c r="ACY177" s="221"/>
      <c r="ACZ177" s="221"/>
      <c r="ADA177" s="221"/>
      <c r="ADB177" s="221"/>
      <c r="ADC177" s="221"/>
      <c r="ADD177" s="221"/>
      <c r="ADE177" s="221"/>
      <c r="ADF177" s="221"/>
      <c r="ADG177" s="221"/>
      <c r="ADH177" s="221"/>
      <c r="ADI177" s="221"/>
      <c r="ADJ177" s="221"/>
      <c r="ADK177" s="221"/>
      <c r="ADL177" s="221"/>
      <c r="ADM177" s="221"/>
      <c r="ADN177" s="221"/>
      <c r="ADO177" s="221"/>
      <c r="ADP177" s="221"/>
      <c r="ADQ177" s="221"/>
      <c r="ADR177" s="221"/>
      <c r="ADS177" s="221"/>
      <c r="ADT177" s="221"/>
      <c r="ADU177" s="221"/>
      <c r="ADV177" s="221"/>
      <c r="ADW177" s="221"/>
      <c r="ADX177" s="221"/>
      <c r="ADY177" s="221"/>
      <c r="ADZ177" s="221"/>
      <c r="AEA177" s="221"/>
      <c r="AEB177" s="221"/>
      <c r="AEC177" s="221"/>
      <c r="AED177" s="221"/>
      <c r="AEE177" s="221"/>
      <c r="AEF177" s="221"/>
      <c r="AEG177" s="221"/>
      <c r="AEH177" s="221"/>
      <c r="AEI177" s="221"/>
      <c r="AEJ177" s="221"/>
      <c r="AEK177" s="221"/>
      <c r="AEL177" s="221"/>
      <c r="AEM177" s="221"/>
      <c r="AEN177" s="221"/>
      <c r="AEO177" s="221"/>
      <c r="AEP177" s="221"/>
      <c r="AEQ177" s="221"/>
      <c r="AER177" s="221"/>
      <c r="AES177" s="221"/>
      <c r="AET177" s="221"/>
      <c r="AEU177" s="221"/>
      <c r="AEV177" s="221"/>
      <c r="AEW177" s="221"/>
      <c r="AEX177" s="221"/>
      <c r="AEY177" s="221"/>
      <c r="AEZ177" s="221"/>
      <c r="AFA177" s="221"/>
      <c r="AFB177" s="221"/>
      <c r="AFC177" s="221"/>
      <c r="AFD177" s="221"/>
      <c r="AFE177" s="221"/>
      <c r="AFF177" s="221"/>
      <c r="AFG177" s="221"/>
      <c r="AFH177" s="221"/>
      <c r="AFI177" s="221"/>
      <c r="AFJ177" s="221"/>
      <c r="AFK177" s="221"/>
      <c r="AFL177" s="221"/>
      <c r="AFM177" s="221"/>
      <c r="AFN177" s="221"/>
      <c r="AFO177" s="221"/>
      <c r="AFP177" s="221"/>
      <c r="AFQ177" s="221"/>
      <c r="AFR177" s="221"/>
      <c r="AFS177" s="221"/>
      <c r="AFT177" s="221"/>
      <c r="AFU177" s="221"/>
      <c r="AFV177" s="221"/>
      <c r="AFW177" s="221"/>
      <c r="AFX177" s="221"/>
      <c r="AFY177" s="221"/>
      <c r="AFZ177" s="221"/>
      <c r="AGA177" s="221"/>
      <c r="AGB177" s="221"/>
      <c r="AGC177" s="221"/>
      <c r="AGD177" s="221"/>
      <c r="AGE177" s="221"/>
      <c r="AGF177" s="221"/>
      <c r="AGG177" s="221"/>
      <c r="AGH177" s="221"/>
      <c r="AGI177" s="221"/>
      <c r="AGJ177" s="221"/>
      <c r="AGK177" s="221"/>
      <c r="AGL177" s="221"/>
      <c r="AGM177" s="221"/>
      <c r="AGN177" s="221"/>
      <c r="AGO177" s="221"/>
      <c r="AGP177" s="221"/>
      <c r="AGQ177" s="221"/>
      <c r="AGR177" s="221"/>
      <c r="AGS177" s="221"/>
      <c r="AGT177" s="221"/>
      <c r="AGU177" s="221"/>
      <c r="AGV177" s="221"/>
      <c r="AGW177" s="221"/>
      <c r="AGX177" s="221"/>
      <c r="AGY177" s="221"/>
      <c r="AGZ177" s="221"/>
      <c r="AHA177" s="221"/>
      <c r="AHB177" s="221"/>
      <c r="AHC177" s="221"/>
      <c r="AHD177" s="221"/>
      <c r="AHE177" s="221"/>
      <c r="AHF177" s="221"/>
      <c r="AHG177" s="221"/>
      <c r="AHH177" s="221"/>
      <c r="AHI177" s="221"/>
      <c r="AHJ177" s="221"/>
      <c r="AHK177" s="221"/>
      <c r="AHL177" s="221"/>
      <c r="AHM177" s="221"/>
      <c r="AHN177" s="221"/>
      <c r="AHO177" s="221"/>
      <c r="AHP177" s="221"/>
      <c r="AHQ177" s="221"/>
      <c r="AHR177" s="221"/>
      <c r="AHS177" s="221"/>
      <c r="AHT177" s="221"/>
      <c r="AHU177" s="221"/>
      <c r="AHV177" s="221"/>
      <c r="AHW177" s="221"/>
      <c r="AHX177" s="221"/>
      <c r="AHY177" s="221"/>
      <c r="AHZ177" s="221"/>
      <c r="AIA177" s="221"/>
      <c r="AIB177" s="221"/>
      <c r="AIC177" s="221"/>
      <c r="AID177" s="221"/>
      <c r="AIE177" s="221"/>
      <c r="AIF177" s="221"/>
      <c r="AIG177" s="221"/>
      <c r="AIH177" s="221"/>
      <c r="AII177" s="221"/>
      <c r="AIJ177" s="221"/>
      <c r="AIK177" s="221"/>
      <c r="AIL177" s="221"/>
      <c r="AIM177" s="221"/>
      <c r="AIN177" s="221"/>
      <c r="AIO177" s="221"/>
      <c r="AIP177" s="221"/>
      <c r="AIQ177" s="221"/>
      <c r="AIR177" s="221"/>
      <c r="AIS177" s="221"/>
      <c r="AIT177" s="221"/>
      <c r="AIU177" s="221"/>
      <c r="AIV177" s="221"/>
      <c r="AIW177" s="221"/>
      <c r="AIX177" s="221"/>
      <c r="AIY177" s="221"/>
      <c r="AIZ177" s="221"/>
      <c r="AJA177" s="221"/>
      <c r="AJB177" s="221"/>
      <c r="AJC177" s="221"/>
      <c r="AJD177" s="221"/>
      <c r="AJE177" s="221"/>
      <c r="AJF177" s="221"/>
      <c r="AJG177" s="221"/>
      <c r="AJH177" s="221"/>
      <c r="AJI177" s="221"/>
      <c r="AJJ177" s="221"/>
      <c r="AJK177" s="221"/>
      <c r="AJL177" s="221"/>
      <c r="AJM177" s="221"/>
      <c r="AJN177" s="221"/>
      <c r="AJO177" s="221"/>
      <c r="AJP177" s="221"/>
      <c r="AJQ177" s="221"/>
      <c r="AJR177" s="221"/>
      <c r="AJS177" s="221"/>
      <c r="AJT177" s="221"/>
      <c r="AJU177" s="221"/>
      <c r="AJV177" s="221"/>
      <c r="AJW177" s="221"/>
      <c r="AJX177" s="221"/>
      <c r="AJY177" s="221"/>
      <c r="AJZ177" s="221"/>
      <c r="AKA177" s="221"/>
      <c r="AKB177" s="221"/>
      <c r="AKC177" s="221"/>
      <c r="AKD177" s="221"/>
      <c r="AKE177" s="221"/>
      <c r="AKF177" s="221"/>
      <c r="AKG177" s="221"/>
      <c r="AKH177" s="221"/>
      <c r="AKI177" s="221"/>
      <c r="AKJ177" s="221"/>
      <c r="AKK177" s="221"/>
      <c r="AKL177" s="221"/>
      <c r="AKM177" s="221"/>
      <c r="AKN177" s="221"/>
      <c r="AKO177" s="221"/>
      <c r="AKP177" s="221"/>
      <c r="AKQ177" s="221"/>
      <c r="AKR177" s="221"/>
      <c r="AKS177" s="221"/>
      <c r="AKT177" s="221"/>
      <c r="AKU177" s="221"/>
      <c r="AKV177" s="221"/>
      <c r="AKW177" s="221"/>
      <c r="AKX177" s="221"/>
      <c r="AKY177" s="221"/>
      <c r="AKZ177" s="221"/>
      <c r="ALA177" s="221"/>
      <c r="ALB177" s="221"/>
      <c r="ALC177" s="221"/>
      <c r="ALD177" s="221"/>
      <c r="ALE177" s="221"/>
      <c r="ALF177" s="221"/>
      <c r="ALG177" s="221"/>
      <c r="ALH177" s="221"/>
      <c r="ALI177" s="221"/>
      <c r="ALJ177" s="221"/>
      <c r="ALK177" s="221"/>
      <c r="ALL177" s="221"/>
      <c r="ALM177" s="221"/>
      <c r="ALN177" s="221"/>
      <c r="ALO177" s="221"/>
      <c r="ALP177" s="221"/>
      <c r="ALQ177" s="221"/>
      <c r="ALR177" s="221"/>
      <c r="ALS177" s="221"/>
      <c r="ALT177" s="221"/>
      <c r="ALU177" s="221"/>
      <c r="ALV177" s="221"/>
      <c r="ALW177" s="221"/>
      <c r="ALX177" s="221"/>
      <c r="ALY177" s="221"/>
      <c r="ALZ177" s="221"/>
      <c r="AMA177" s="221"/>
      <c r="AMB177" s="221"/>
      <c r="AMC177" s="221"/>
      <c r="AMD177" s="221"/>
      <c r="AME177" s="221"/>
      <c r="AMF177" s="221"/>
      <c r="AMG177" s="221"/>
      <c r="AMH177" s="221"/>
      <c r="AMI177" s="221"/>
      <c r="AMJ177" s="221"/>
      <c r="AMK177" s="221"/>
    </row>
    <row r="178" spans="1:1025" s="225" customFormat="1" x14ac:dyDescent="0.25">
      <c r="A178" s="234" t="s">
        <v>106</v>
      </c>
      <c r="B178" s="234" t="s">
        <v>150</v>
      </c>
      <c r="C178" s="235" t="str">
        <f>'common foods'!$D$69</f>
        <v>03071</v>
      </c>
      <c r="D178" s="232">
        <v>1030</v>
      </c>
      <c r="E178" s="232">
        <v>2.2000000000000002</v>
      </c>
      <c r="F178" s="232">
        <v>0.3</v>
      </c>
      <c r="G178" s="232">
        <v>41.9</v>
      </c>
      <c r="H178" s="232">
        <v>2.2000000000000002</v>
      </c>
      <c r="I178" s="232">
        <v>7.8</v>
      </c>
      <c r="J178" s="232">
        <v>10.1</v>
      </c>
      <c r="K178" s="232">
        <f>320/1000</f>
        <v>0.32</v>
      </c>
      <c r="L178" s="222" t="s">
        <v>433</v>
      </c>
      <c r="M178" s="234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  <c r="AA178" s="221"/>
      <c r="AB178" s="221"/>
      <c r="AC178" s="221"/>
      <c r="AD178" s="221"/>
      <c r="AE178" s="221"/>
      <c r="AF178" s="221"/>
      <c r="AG178" s="221"/>
      <c r="AH178" s="221"/>
      <c r="AI178" s="221"/>
      <c r="AJ178" s="221"/>
      <c r="AK178" s="221"/>
      <c r="AL178" s="221"/>
      <c r="AM178" s="221"/>
      <c r="AN178" s="221"/>
      <c r="AO178" s="221"/>
      <c r="AP178" s="221"/>
      <c r="AQ178" s="221"/>
      <c r="AR178" s="221"/>
      <c r="AS178" s="221"/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1"/>
      <c r="BD178" s="221"/>
      <c r="BE178" s="221"/>
      <c r="BF178" s="221"/>
      <c r="BG178" s="221"/>
      <c r="BH178" s="221"/>
      <c r="BI178" s="221"/>
      <c r="BJ178" s="221"/>
      <c r="BK178" s="221"/>
      <c r="BL178" s="221"/>
      <c r="BM178" s="221"/>
      <c r="BN178" s="221"/>
      <c r="BO178" s="221"/>
      <c r="BP178" s="221"/>
      <c r="BQ178" s="221"/>
      <c r="BR178" s="221"/>
      <c r="BS178" s="221"/>
      <c r="BT178" s="221"/>
      <c r="BU178" s="221"/>
      <c r="BV178" s="221"/>
      <c r="BW178" s="221"/>
      <c r="BX178" s="221"/>
      <c r="BY178" s="221"/>
      <c r="BZ178" s="221"/>
      <c r="CA178" s="221"/>
      <c r="CB178" s="221"/>
      <c r="CC178" s="221"/>
      <c r="CD178" s="221"/>
      <c r="CE178" s="221"/>
      <c r="CF178" s="221"/>
      <c r="CG178" s="221"/>
      <c r="CH178" s="221"/>
      <c r="CI178" s="221"/>
      <c r="CJ178" s="221"/>
      <c r="CK178" s="221"/>
      <c r="CL178" s="221"/>
      <c r="CM178" s="221"/>
      <c r="CN178" s="221"/>
      <c r="CO178" s="221"/>
      <c r="CP178" s="221"/>
      <c r="CQ178" s="221"/>
      <c r="CR178" s="221"/>
      <c r="CS178" s="221"/>
      <c r="CT178" s="221"/>
      <c r="CU178" s="221"/>
      <c r="CV178" s="221"/>
      <c r="CW178" s="221"/>
      <c r="CX178" s="221"/>
      <c r="CY178" s="221"/>
      <c r="CZ178" s="221"/>
      <c r="DA178" s="221"/>
      <c r="DB178" s="221"/>
      <c r="DC178" s="221"/>
      <c r="DD178" s="221"/>
      <c r="DE178" s="221"/>
      <c r="DF178" s="221"/>
      <c r="DG178" s="221"/>
      <c r="DH178" s="221"/>
      <c r="DI178" s="221"/>
      <c r="DJ178" s="221"/>
      <c r="DK178" s="221"/>
      <c r="DL178" s="221"/>
      <c r="DM178" s="221"/>
      <c r="DN178" s="221"/>
      <c r="DO178" s="221"/>
      <c r="DP178" s="221"/>
      <c r="DQ178" s="221"/>
      <c r="DR178" s="221"/>
      <c r="DS178" s="221"/>
      <c r="DT178" s="221"/>
      <c r="DU178" s="221"/>
      <c r="DV178" s="221"/>
      <c r="DW178" s="221"/>
      <c r="DX178" s="221"/>
      <c r="DY178" s="221"/>
      <c r="DZ178" s="221"/>
      <c r="EA178" s="221"/>
      <c r="EB178" s="221"/>
      <c r="EC178" s="221"/>
      <c r="ED178" s="221"/>
      <c r="EE178" s="221"/>
      <c r="EF178" s="221"/>
      <c r="EG178" s="221"/>
      <c r="EH178" s="221"/>
      <c r="EI178" s="221"/>
      <c r="EJ178" s="221"/>
      <c r="EK178" s="221"/>
      <c r="EL178" s="221"/>
      <c r="EM178" s="221"/>
      <c r="EN178" s="221"/>
      <c r="EO178" s="221"/>
      <c r="EP178" s="221"/>
      <c r="EQ178" s="221"/>
      <c r="ER178" s="221"/>
      <c r="ES178" s="221"/>
      <c r="ET178" s="221"/>
      <c r="EU178" s="221"/>
      <c r="EV178" s="221"/>
      <c r="EW178" s="221"/>
      <c r="EX178" s="221"/>
      <c r="EY178" s="221"/>
      <c r="EZ178" s="221"/>
      <c r="FA178" s="221"/>
      <c r="FB178" s="221"/>
      <c r="FC178" s="221"/>
      <c r="FD178" s="221"/>
      <c r="FE178" s="221"/>
      <c r="FF178" s="221"/>
      <c r="FG178" s="221"/>
      <c r="FH178" s="221"/>
      <c r="FI178" s="221"/>
      <c r="FJ178" s="221"/>
      <c r="FK178" s="221"/>
      <c r="FL178" s="221"/>
      <c r="FM178" s="221"/>
      <c r="FN178" s="221"/>
      <c r="FO178" s="221"/>
      <c r="FP178" s="221"/>
      <c r="FQ178" s="221"/>
      <c r="FR178" s="221"/>
      <c r="FS178" s="221"/>
      <c r="FT178" s="221"/>
      <c r="FU178" s="221"/>
      <c r="FV178" s="221"/>
      <c r="FW178" s="221"/>
      <c r="FX178" s="221"/>
      <c r="FY178" s="221"/>
      <c r="FZ178" s="221"/>
      <c r="GA178" s="221"/>
      <c r="GB178" s="221"/>
      <c r="GC178" s="221"/>
      <c r="GD178" s="221"/>
      <c r="GE178" s="221"/>
      <c r="GF178" s="221"/>
      <c r="GG178" s="221"/>
      <c r="GH178" s="221"/>
      <c r="GI178" s="221"/>
      <c r="GJ178" s="221"/>
      <c r="GK178" s="221"/>
      <c r="GL178" s="221"/>
      <c r="GM178" s="221"/>
      <c r="GN178" s="221"/>
      <c r="GO178" s="221"/>
      <c r="GP178" s="221"/>
      <c r="GQ178" s="221"/>
      <c r="GR178" s="221"/>
      <c r="GS178" s="221"/>
      <c r="GT178" s="221"/>
      <c r="GU178" s="221"/>
      <c r="GV178" s="221"/>
      <c r="GW178" s="221"/>
      <c r="GX178" s="221"/>
      <c r="GY178" s="221"/>
      <c r="GZ178" s="221"/>
      <c r="HA178" s="221"/>
      <c r="HB178" s="221"/>
      <c r="HC178" s="221"/>
      <c r="HD178" s="221"/>
      <c r="HE178" s="221"/>
      <c r="HF178" s="221"/>
      <c r="HG178" s="221"/>
      <c r="HH178" s="221"/>
      <c r="HI178" s="221"/>
      <c r="HJ178" s="221"/>
      <c r="HK178" s="221"/>
      <c r="HL178" s="221"/>
      <c r="HM178" s="221"/>
      <c r="HN178" s="221"/>
      <c r="HO178" s="221"/>
      <c r="HP178" s="221"/>
      <c r="HQ178" s="221"/>
      <c r="HR178" s="221"/>
      <c r="HS178" s="221"/>
      <c r="HT178" s="221"/>
      <c r="HU178" s="221"/>
      <c r="HV178" s="221"/>
      <c r="HW178" s="221"/>
      <c r="HX178" s="221"/>
      <c r="HY178" s="221"/>
      <c r="HZ178" s="221"/>
      <c r="IA178" s="221"/>
      <c r="IB178" s="221"/>
      <c r="IC178" s="221"/>
      <c r="ID178" s="221"/>
      <c r="IE178" s="221"/>
      <c r="IF178" s="221"/>
      <c r="IG178" s="221"/>
      <c r="IH178" s="221"/>
      <c r="II178" s="221"/>
      <c r="IJ178" s="221"/>
      <c r="IK178" s="221"/>
      <c r="IL178" s="221"/>
      <c r="IM178" s="221"/>
      <c r="IN178" s="221"/>
      <c r="IO178" s="221"/>
      <c r="IP178" s="221"/>
      <c r="IQ178" s="221"/>
      <c r="IR178" s="221"/>
      <c r="IS178" s="221"/>
      <c r="IT178" s="221"/>
      <c r="IU178" s="221"/>
      <c r="IV178" s="221"/>
      <c r="IW178" s="221"/>
      <c r="IX178" s="221"/>
      <c r="IY178" s="221"/>
      <c r="IZ178" s="221"/>
      <c r="JA178" s="221"/>
      <c r="JB178" s="221"/>
      <c r="JC178" s="221"/>
      <c r="JD178" s="221"/>
      <c r="JE178" s="221"/>
      <c r="JF178" s="221"/>
      <c r="JG178" s="221"/>
      <c r="JH178" s="221"/>
      <c r="JI178" s="221"/>
      <c r="JJ178" s="221"/>
      <c r="JK178" s="221"/>
      <c r="JL178" s="221"/>
      <c r="JM178" s="221"/>
      <c r="JN178" s="221"/>
      <c r="JO178" s="221"/>
      <c r="JP178" s="221"/>
      <c r="JQ178" s="221"/>
      <c r="JR178" s="221"/>
      <c r="JS178" s="221"/>
      <c r="JT178" s="221"/>
      <c r="JU178" s="221"/>
      <c r="JV178" s="221"/>
      <c r="JW178" s="221"/>
      <c r="JX178" s="221"/>
      <c r="JY178" s="221"/>
      <c r="JZ178" s="221"/>
      <c r="KA178" s="221"/>
      <c r="KB178" s="221"/>
      <c r="KC178" s="221"/>
      <c r="KD178" s="221"/>
      <c r="KE178" s="221"/>
      <c r="KF178" s="221"/>
      <c r="KG178" s="221"/>
      <c r="KH178" s="221"/>
      <c r="KI178" s="221"/>
      <c r="KJ178" s="221"/>
      <c r="KK178" s="221"/>
      <c r="KL178" s="221"/>
      <c r="KM178" s="221"/>
      <c r="KN178" s="221"/>
      <c r="KO178" s="221"/>
      <c r="KP178" s="221"/>
      <c r="KQ178" s="221"/>
      <c r="KR178" s="221"/>
      <c r="KS178" s="221"/>
      <c r="KT178" s="221"/>
      <c r="KU178" s="221"/>
      <c r="KV178" s="221"/>
      <c r="KW178" s="221"/>
      <c r="KX178" s="221"/>
      <c r="KY178" s="221"/>
      <c r="KZ178" s="221"/>
      <c r="LA178" s="221"/>
      <c r="LB178" s="221"/>
      <c r="LC178" s="221"/>
      <c r="LD178" s="221"/>
      <c r="LE178" s="221"/>
      <c r="LF178" s="221"/>
      <c r="LG178" s="221"/>
      <c r="LH178" s="221"/>
      <c r="LI178" s="221"/>
      <c r="LJ178" s="221"/>
      <c r="LK178" s="221"/>
      <c r="LL178" s="221"/>
      <c r="LM178" s="221"/>
      <c r="LN178" s="221"/>
      <c r="LO178" s="221"/>
      <c r="LP178" s="221"/>
      <c r="LQ178" s="221"/>
      <c r="LR178" s="221"/>
      <c r="LS178" s="221"/>
      <c r="LT178" s="221"/>
      <c r="LU178" s="221"/>
      <c r="LV178" s="221"/>
      <c r="LW178" s="221"/>
      <c r="LX178" s="221"/>
      <c r="LY178" s="221"/>
      <c r="LZ178" s="221"/>
      <c r="MA178" s="221"/>
      <c r="MB178" s="221"/>
      <c r="MC178" s="221"/>
      <c r="MD178" s="221"/>
      <c r="ME178" s="221"/>
      <c r="MF178" s="221"/>
      <c r="MG178" s="221"/>
      <c r="MH178" s="221"/>
      <c r="MI178" s="221"/>
      <c r="MJ178" s="221"/>
      <c r="MK178" s="221"/>
      <c r="ML178" s="221"/>
      <c r="MM178" s="221"/>
      <c r="MN178" s="221"/>
      <c r="MO178" s="221"/>
      <c r="MP178" s="221"/>
      <c r="MQ178" s="221"/>
      <c r="MR178" s="221"/>
      <c r="MS178" s="221"/>
      <c r="MT178" s="221"/>
      <c r="MU178" s="221"/>
      <c r="MV178" s="221"/>
      <c r="MW178" s="221"/>
      <c r="MX178" s="221"/>
      <c r="MY178" s="221"/>
      <c r="MZ178" s="221"/>
      <c r="NA178" s="221"/>
      <c r="NB178" s="221"/>
      <c r="NC178" s="221"/>
      <c r="ND178" s="221"/>
      <c r="NE178" s="221"/>
      <c r="NF178" s="221"/>
      <c r="NG178" s="221"/>
      <c r="NH178" s="221"/>
      <c r="NI178" s="221"/>
      <c r="NJ178" s="221"/>
      <c r="NK178" s="221"/>
      <c r="NL178" s="221"/>
      <c r="NM178" s="221"/>
      <c r="NN178" s="221"/>
      <c r="NO178" s="221"/>
      <c r="NP178" s="221"/>
      <c r="NQ178" s="221"/>
      <c r="NR178" s="221"/>
      <c r="NS178" s="221"/>
      <c r="NT178" s="221"/>
      <c r="NU178" s="221"/>
      <c r="NV178" s="221"/>
      <c r="NW178" s="221"/>
      <c r="NX178" s="221"/>
      <c r="NY178" s="221"/>
      <c r="NZ178" s="221"/>
      <c r="OA178" s="221"/>
      <c r="OB178" s="221"/>
      <c r="OC178" s="221"/>
      <c r="OD178" s="221"/>
      <c r="OE178" s="221"/>
      <c r="OF178" s="221"/>
      <c r="OG178" s="221"/>
      <c r="OH178" s="221"/>
      <c r="OI178" s="221"/>
      <c r="OJ178" s="221"/>
      <c r="OK178" s="221"/>
      <c r="OL178" s="221"/>
      <c r="OM178" s="221"/>
      <c r="ON178" s="221"/>
      <c r="OO178" s="221"/>
      <c r="OP178" s="221"/>
      <c r="OQ178" s="221"/>
      <c r="OR178" s="221"/>
      <c r="OS178" s="221"/>
      <c r="OT178" s="221"/>
      <c r="OU178" s="221"/>
      <c r="OV178" s="221"/>
      <c r="OW178" s="221"/>
      <c r="OX178" s="221"/>
      <c r="OY178" s="221"/>
      <c r="OZ178" s="221"/>
      <c r="PA178" s="221"/>
      <c r="PB178" s="221"/>
      <c r="PC178" s="221"/>
      <c r="PD178" s="221"/>
      <c r="PE178" s="221"/>
      <c r="PF178" s="221"/>
      <c r="PG178" s="221"/>
      <c r="PH178" s="221"/>
      <c r="PI178" s="221"/>
      <c r="PJ178" s="221"/>
      <c r="PK178" s="221"/>
      <c r="PL178" s="221"/>
      <c r="PM178" s="221"/>
      <c r="PN178" s="221"/>
      <c r="PO178" s="221"/>
      <c r="PP178" s="221"/>
      <c r="PQ178" s="221"/>
      <c r="PR178" s="221"/>
      <c r="PS178" s="221"/>
      <c r="PT178" s="221"/>
      <c r="PU178" s="221"/>
      <c r="PV178" s="221"/>
      <c r="PW178" s="221"/>
      <c r="PX178" s="221"/>
      <c r="PY178" s="221"/>
      <c r="PZ178" s="221"/>
      <c r="QA178" s="221"/>
      <c r="QB178" s="221"/>
      <c r="QC178" s="221"/>
      <c r="QD178" s="221"/>
      <c r="QE178" s="221"/>
      <c r="QF178" s="221"/>
      <c r="QG178" s="221"/>
      <c r="QH178" s="221"/>
      <c r="QI178" s="221"/>
      <c r="QJ178" s="221"/>
      <c r="QK178" s="221"/>
      <c r="QL178" s="221"/>
      <c r="QM178" s="221"/>
      <c r="QN178" s="221"/>
      <c r="QO178" s="221"/>
      <c r="QP178" s="221"/>
      <c r="QQ178" s="221"/>
      <c r="QR178" s="221"/>
      <c r="QS178" s="221"/>
      <c r="QT178" s="221"/>
      <c r="QU178" s="221"/>
      <c r="QV178" s="221"/>
      <c r="QW178" s="221"/>
      <c r="QX178" s="221"/>
      <c r="QY178" s="221"/>
      <c r="QZ178" s="221"/>
      <c r="RA178" s="221"/>
      <c r="RB178" s="221"/>
      <c r="RC178" s="221"/>
      <c r="RD178" s="221"/>
      <c r="RE178" s="221"/>
      <c r="RF178" s="221"/>
      <c r="RG178" s="221"/>
      <c r="RH178" s="221"/>
      <c r="RI178" s="221"/>
      <c r="RJ178" s="221"/>
      <c r="RK178" s="221"/>
      <c r="RL178" s="221"/>
      <c r="RM178" s="221"/>
      <c r="RN178" s="221"/>
      <c r="RO178" s="221"/>
      <c r="RP178" s="221"/>
      <c r="RQ178" s="221"/>
      <c r="RR178" s="221"/>
      <c r="RS178" s="221"/>
      <c r="RT178" s="221"/>
      <c r="RU178" s="221"/>
      <c r="RV178" s="221"/>
      <c r="RW178" s="221"/>
      <c r="RX178" s="221"/>
      <c r="RY178" s="221"/>
      <c r="RZ178" s="221"/>
      <c r="SA178" s="221"/>
      <c r="SB178" s="221"/>
      <c r="SC178" s="221"/>
      <c r="SD178" s="221"/>
      <c r="SE178" s="221"/>
      <c r="SF178" s="221"/>
      <c r="SG178" s="221"/>
      <c r="SH178" s="221"/>
      <c r="SI178" s="221"/>
      <c r="SJ178" s="221"/>
      <c r="SK178" s="221"/>
      <c r="SL178" s="221"/>
      <c r="SM178" s="221"/>
      <c r="SN178" s="221"/>
      <c r="SO178" s="221"/>
      <c r="SP178" s="221"/>
      <c r="SQ178" s="221"/>
      <c r="SR178" s="221"/>
      <c r="SS178" s="221"/>
      <c r="ST178" s="221"/>
      <c r="SU178" s="221"/>
      <c r="SV178" s="221"/>
      <c r="SW178" s="221"/>
      <c r="SX178" s="221"/>
      <c r="SY178" s="221"/>
      <c r="SZ178" s="221"/>
      <c r="TA178" s="221"/>
      <c r="TB178" s="221"/>
      <c r="TC178" s="221"/>
      <c r="TD178" s="221"/>
      <c r="TE178" s="221"/>
      <c r="TF178" s="221"/>
      <c r="TG178" s="221"/>
      <c r="TH178" s="221"/>
      <c r="TI178" s="221"/>
      <c r="TJ178" s="221"/>
      <c r="TK178" s="221"/>
      <c r="TL178" s="221"/>
      <c r="TM178" s="221"/>
      <c r="TN178" s="221"/>
      <c r="TO178" s="221"/>
      <c r="TP178" s="221"/>
      <c r="TQ178" s="221"/>
      <c r="TR178" s="221"/>
      <c r="TS178" s="221"/>
      <c r="TT178" s="221"/>
      <c r="TU178" s="221"/>
      <c r="TV178" s="221"/>
      <c r="TW178" s="221"/>
      <c r="TX178" s="221"/>
      <c r="TY178" s="221"/>
      <c r="TZ178" s="221"/>
      <c r="UA178" s="221"/>
      <c r="UB178" s="221"/>
      <c r="UC178" s="221"/>
      <c r="UD178" s="221"/>
      <c r="UE178" s="221"/>
      <c r="UF178" s="221"/>
      <c r="UG178" s="221"/>
      <c r="UH178" s="221"/>
      <c r="UI178" s="221"/>
      <c r="UJ178" s="221"/>
      <c r="UK178" s="221"/>
      <c r="UL178" s="221"/>
      <c r="UM178" s="221"/>
      <c r="UN178" s="221"/>
      <c r="UO178" s="221"/>
      <c r="UP178" s="221"/>
      <c r="UQ178" s="221"/>
      <c r="UR178" s="221"/>
      <c r="US178" s="221"/>
      <c r="UT178" s="221"/>
      <c r="UU178" s="221"/>
      <c r="UV178" s="221"/>
      <c r="UW178" s="221"/>
      <c r="UX178" s="221"/>
      <c r="UY178" s="221"/>
      <c r="UZ178" s="221"/>
      <c r="VA178" s="221"/>
      <c r="VB178" s="221"/>
      <c r="VC178" s="221"/>
      <c r="VD178" s="221"/>
      <c r="VE178" s="221"/>
      <c r="VF178" s="221"/>
      <c r="VG178" s="221"/>
      <c r="VH178" s="221"/>
      <c r="VI178" s="221"/>
      <c r="VJ178" s="221"/>
      <c r="VK178" s="221"/>
      <c r="VL178" s="221"/>
      <c r="VM178" s="221"/>
      <c r="VN178" s="221"/>
      <c r="VO178" s="221"/>
      <c r="VP178" s="221"/>
      <c r="VQ178" s="221"/>
      <c r="VR178" s="221"/>
      <c r="VS178" s="221"/>
      <c r="VT178" s="221"/>
      <c r="VU178" s="221"/>
      <c r="VV178" s="221"/>
      <c r="VW178" s="221"/>
      <c r="VX178" s="221"/>
      <c r="VY178" s="221"/>
      <c r="VZ178" s="221"/>
      <c r="WA178" s="221"/>
      <c r="WB178" s="221"/>
      <c r="WC178" s="221"/>
      <c r="WD178" s="221"/>
      <c r="WE178" s="221"/>
      <c r="WF178" s="221"/>
      <c r="WG178" s="221"/>
      <c r="WH178" s="221"/>
      <c r="WI178" s="221"/>
      <c r="WJ178" s="221"/>
      <c r="WK178" s="221"/>
      <c r="WL178" s="221"/>
      <c r="WM178" s="221"/>
      <c r="WN178" s="221"/>
      <c r="WO178" s="221"/>
      <c r="WP178" s="221"/>
      <c r="WQ178" s="221"/>
      <c r="WR178" s="221"/>
      <c r="WS178" s="221"/>
      <c r="WT178" s="221"/>
      <c r="WU178" s="221"/>
      <c r="WV178" s="221"/>
      <c r="WW178" s="221"/>
      <c r="WX178" s="221"/>
      <c r="WY178" s="221"/>
      <c r="WZ178" s="221"/>
      <c r="XA178" s="221"/>
      <c r="XB178" s="221"/>
      <c r="XC178" s="221"/>
      <c r="XD178" s="221"/>
      <c r="XE178" s="221"/>
      <c r="XF178" s="221"/>
      <c r="XG178" s="221"/>
      <c r="XH178" s="221"/>
      <c r="XI178" s="221"/>
      <c r="XJ178" s="221"/>
      <c r="XK178" s="221"/>
      <c r="XL178" s="221"/>
      <c r="XM178" s="221"/>
      <c r="XN178" s="221"/>
      <c r="XO178" s="221"/>
      <c r="XP178" s="221"/>
      <c r="XQ178" s="221"/>
      <c r="XR178" s="221"/>
      <c r="XS178" s="221"/>
      <c r="XT178" s="221"/>
      <c r="XU178" s="221"/>
      <c r="XV178" s="221"/>
      <c r="XW178" s="221"/>
      <c r="XX178" s="221"/>
      <c r="XY178" s="221"/>
      <c r="XZ178" s="221"/>
      <c r="YA178" s="221"/>
      <c r="YB178" s="221"/>
      <c r="YC178" s="221"/>
      <c r="YD178" s="221"/>
      <c r="YE178" s="221"/>
      <c r="YF178" s="221"/>
      <c r="YG178" s="221"/>
      <c r="YH178" s="221"/>
      <c r="YI178" s="221"/>
      <c r="YJ178" s="221"/>
      <c r="YK178" s="221"/>
      <c r="YL178" s="221"/>
      <c r="YM178" s="221"/>
      <c r="YN178" s="221"/>
      <c r="YO178" s="221"/>
      <c r="YP178" s="221"/>
      <c r="YQ178" s="221"/>
      <c r="YR178" s="221"/>
      <c r="YS178" s="221"/>
      <c r="YT178" s="221"/>
      <c r="YU178" s="221"/>
      <c r="YV178" s="221"/>
      <c r="YW178" s="221"/>
      <c r="YX178" s="221"/>
      <c r="YY178" s="221"/>
      <c r="YZ178" s="221"/>
      <c r="ZA178" s="221"/>
      <c r="ZB178" s="221"/>
      <c r="ZC178" s="221"/>
      <c r="ZD178" s="221"/>
      <c r="ZE178" s="221"/>
      <c r="ZF178" s="221"/>
      <c r="ZG178" s="221"/>
      <c r="ZH178" s="221"/>
      <c r="ZI178" s="221"/>
      <c r="ZJ178" s="221"/>
      <c r="ZK178" s="221"/>
      <c r="ZL178" s="221"/>
      <c r="ZM178" s="221"/>
      <c r="ZN178" s="221"/>
      <c r="ZO178" s="221"/>
      <c r="ZP178" s="221"/>
      <c r="ZQ178" s="221"/>
      <c r="ZR178" s="221"/>
      <c r="ZS178" s="221"/>
      <c r="ZT178" s="221"/>
      <c r="ZU178" s="221"/>
      <c r="ZV178" s="221"/>
      <c r="ZW178" s="221"/>
      <c r="ZX178" s="221"/>
      <c r="ZY178" s="221"/>
      <c r="ZZ178" s="221"/>
      <c r="AAA178" s="221"/>
      <c r="AAB178" s="221"/>
      <c r="AAC178" s="221"/>
      <c r="AAD178" s="221"/>
      <c r="AAE178" s="221"/>
      <c r="AAF178" s="221"/>
      <c r="AAG178" s="221"/>
      <c r="AAH178" s="221"/>
      <c r="AAI178" s="221"/>
      <c r="AAJ178" s="221"/>
      <c r="AAK178" s="221"/>
      <c r="AAL178" s="221"/>
      <c r="AAM178" s="221"/>
      <c r="AAN178" s="221"/>
      <c r="AAO178" s="221"/>
      <c r="AAP178" s="221"/>
      <c r="AAQ178" s="221"/>
      <c r="AAR178" s="221"/>
      <c r="AAS178" s="221"/>
      <c r="AAT178" s="221"/>
      <c r="AAU178" s="221"/>
      <c r="AAV178" s="221"/>
      <c r="AAW178" s="221"/>
      <c r="AAX178" s="221"/>
      <c r="AAY178" s="221"/>
      <c r="AAZ178" s="221"/>
      <c r="ABA178" s="221"/>
      <c r="ABB178" s="221"/>
      <c r="ABC178" s="221"/>
      <c r="ABD178" s="221"/>
      <c r="ABE178" s="221"/>
      <c r="ABF178" s="221"/>
      <c r="ABG178" s="221"/>
      <c r="ABH178" s="221"/>
      <c r="ABI178" s="221"/>
      <c r="ABJ178" s="221"/>
      <c r="ABK178" s="221"/>
      <c r="ABL178" s="221"/>
      <c r="ABM178" s="221"/>
      <c r="ABN178" s="221"/>
      <c r="ABO178" s="221"/>
      <c r="ABP178" s="221"/>
      <c r="ABQ178" s="221"/>
      <c r="ABR178" s="221"/>
      <c r="ABS178" s="221"/>
      <c r="ABT178" s="221"/>
      <c r="ABU178" s="221"/>
      <c r="ABV178" s="221"/>
      <c r="ABW178" s="221"/>
      <c r="ABX178" s="221"/>
      <c r="ABY178" s="221"/>
      <c r="ABZ178" s="221"/>
      <c r="ACA178" s="221"/>
      <c r="ACB178" s="221"/>
      <c r="ACC178" s="221"/>
      <c r="ACD178" s="221"/>
      <c r="ACE178" s="221"/>
      <c r="ACF178" s="221"/>
      <c r="ACG178" s="221"/>
      <c r="ACH178" s="221"/>
      <c r="ACI178" s="221"/>
      <c r="ACJ178" s="221"/>
      <c r="ACK178" s="221"/>
      <c r="ACL178" s="221"/>
      <c r="ACM178" s="221"/>
      <c r="ACN178" s="221"/>
      <c r="ACO178" s="221"/>
      <c r="ACP178" s="221"/>
      <c r="ACQ178" s="221"/>
      <c r="ACR178" s="221"/>
      <c r="ACS178" s="221"/>
      <c r="ACT178" s="221"/>
      <c r="ACU178" s="221"/>
      <c r="ACV178" s="221"/>
      <c r="ACW178" s="221"/>
      <c r="ACX178" s="221"/>
      <c r="ACY178" s="221"/>
      <c r="ACZ178" s="221"/>
      <c r="ADA178" s="221"/>
      <c r="ADB178" s="221"/>
      <c r="ADC178" s="221"/>
      <c r="ADD178" s="221"/>
      <c r="ADE178" s="221"/>
      <c r="ADF178" s="221"/>
      <c r="ADG178" s="221"/>
      <c r="ADH178" s="221"/>
      <c r="ADI178" s="221"/>
      <c r="ADJ178" s="221"/>
      <c r="ADK178" s="221"/>
      <c r="ADL178" s="221"/>
      <c r="ADM178" s="221"/>
      <c r="ADN178" s="221"/>
      <c r="ADO178" s="221"/>
      <c r="ADP178" s="221"/>
      <c r="ADQ178" s="221"/>
      <c r="ADR178" s="221"/>
      <c r="ADS178" s="221"/>
      <c r="ADT178" s="221"/>
      <c r="ADU178" s="221"/>
      <c r="ADV178" s="221"/>
      <c r="ADW178" s="221"/>
      <c r="ADX178" s="221"/>
      <c r="ADY178" s="221"/>
      <c r="ADZ178" s="221"/>
      <c r="AEA178" s="221"/>
      <c r="AEB178" s="221"/>
      <c r="AEC178" s="221"/>
      <c r="AED178" s="221"/>
      <c r="AEE178" s="221"/>
      <c r="AEF178" s="221"/>
      <c r="AEG178" s="221"/>
      <c r="AEH178" s="221"/>
      <c r="AEI178" s="221"/>
      <c r="AEJ178" s="221"/>
      <c r="AEK178" s="221"/>
      <c r="AEL178" s="221"/>
      <c r="AEM178" s="221"/>
      <c r="AEN178" s="221"/>
      <c r="AEO178" s="221"/>
      <c r="AEP178" s="221"/>
      <c r="AEQ178" s="221"/>
      <c r="AER178" s="221"/>
      <c r="AES178" s="221"/>
      <c r="AET178" s="221"/>
      <c r="AEU178" s="221"/>
      <c r="AEV178" s="221"/>
      <c r="AEW178" s="221"/>
      <c r="AEX178" s="221"/>
      <c r="AEY178" s="221"/>
      <c r="AEZ178" s="221"/>
      <c r="AFA178" s="221"/>
      <c r="AFB178" s="221"/>
      <c r="AFC178" s="221"/>
      <c r="AFD178" s="221"/>
      <c r="AFE178" s="221"/>
      <c r="AFF178" s="221"/>
      <c r="AFG178" s="221"/>
      <c r="AFH178" s="221"/>
      <c r="AFI178" s="221"/>
      <c r="AFJ178" s="221"/>
      <c r="AFK178" s="221"/>
      <c r="AFL178" s="221"/>
      <c r="AFM178" s="221"/>
      <c r="AFN178" s="221"/>
      <c r="AFO178" s="221"/>
      <c r="AFP178" s="221"/>
      <c r="AFQ178" s="221"/>
      <c r="AFR178" s="221"/>
      <c r="AFS178" s="221"/>
      <c r="AFT178" s="221"/>
      <c r="AFU178" s="221"/>
      <c r="AFV178" s="221"/>
      <c r="AFW178" s="221"/>
      <c r="AFX178" s="221"/>
      <c r="AFY178" s="221"/>
      <c r="AFZ178" s="221"/>
      <c r="AGA178" s="221"/>
      <c r="AGB178" s="221"/>
      <c r="AGC178" s="221"/>
      <c r="AGD178" s="221"/>
      <c r="AGE178" s="221"/>
      <c r="AGF178" s="221"/>
      <c r="AGG178" s="221"/>
      <c r="AGH178" s="221"/>
      <c r="AGI178" s="221"/>
      <c r="AGJ178" s="221"/>
      <c r="AGK178" s="221"/>
      <c r="AGL178" s="221"/>
      <c r="AGM178" s="221"/>
      <c r="AGN178" s="221"/>
      <c r="AGO178" s="221"/>
      <c r="AGP178" s="221"/>
      <c r="AGQ178" s="221"/>
      <c r="AGR178" s="221"/>
      <c r="AGS178" s="221"/>
      <c r="AGT178" s="221"/>
      <c r="AGU178" s="221"/>
      <c r="AGV178" s="221"/>
      <c r="AGW178" s="221"/>
      <c r="AGX178" s="221"/>
      <c r="AGY178" s="221"/>
      <c r="AGZ178" s="221"/>
      <c r="AHA178" s="221"/>
      <c r="AHB178" s="221"/>
      <c r="AHC178" s="221"/>
      <c r="AHD178" s="221"/>
      <c r="AHE178" s="221"/>
      <c r="AHF178" s="221"/>
      <c r="AHG178" s="221"/>
      <c r="AHH178" s="221"/>
      <c r="AHI178" s="221"/>
      <c r="AHJ178" s="221"/>
      <c r="AHK178" s="221"/>
      <c r="AHL178" s="221"/>
      <c r="AHM178" s="221"/>
      <c r="AHN178" s="221"/>
      <c r="AHO178" s="221"/>
      <c r="AHP178" s="221"/>
      <c r="AHQ178" s="221"/>
      <c r="AHR178" s="221"/>
      <c r="AHS178" s="221"/>
      <c r="AHT178" s="221"/>
      <c r="AHU178" s="221"/>
      <c r="AHV178" s="221"/>
      <c r="AHW178" s="221"/>
      <c r="AHX178" s="221"/>
      <c r="AHY178" s="221"/>
      <c r="AHZ178" s="221"/>
      <c r="AIA178" s="221"/>
      <c r="AIB178" s="221"/>
      <c r="AIC178" s="221"/>
      <c r="AID178" s="221"/>
      <c r="AIE178" s="221"/>
      <c r="AIF178" s="221"/>
      <c r="AIG178" s="221"/>
      <c r="AIH178" s="221"/>
      <c r="AII178" s="221"/>
      <c r="AIJ178" s="221"/>
      <c r="AIK178" s="221"/>
      <c r="AIL178" s="221"/>
      <c r="AIM178" s="221"/>
      <c r="AIN178" s="221"/>
      <c r="AIO178" s="221"/>
      <c r="AIP178" s="221"/>
      <c r="AIQ178" s="221"/>
      <c r="AIR178" s="221"/>
      <c r="AIS178" s="221"/>
      <c r="AIT178" s="221"/>
      <c r="AIU178" s="221"/>
      <c r="AIV178" s="221"/>
      <c r="AIW178" s="221"/>
      <c r="AIX178" s="221"/>
      <c r="AIY178" s="221"/>
      <c r="AIZ178" s="221"/>
      <c r="AJA178" s="221"/>
      <c r="AJB178" s="221"/>
      <c r="AJC178" s="221"/>
      <c r="AJD178" s="221"/>
      <c r="AJE178" s="221"/>
      <c r="AJF178" s="221"/>
      <c r="AJG178" s="221"/>
      <c r="AJH178" s="221"/>
      <c r="AJI178" s="221"/>
      <c r="AJJ178" s="221"/>
      <c r="AJK178" s="221"/>
      <c r="AJL178" s="221"/>
      <c r="AJM178" s="221"/>
      <c r="AJN178" s="221"/>
      <c r="AJO178" s="221"/>
      <c r="AJP178" s="221"/>
      <c r="AJQ178" s="221"/>
      <c r="AJR178" s="221"/>
      <c r="AJS178" s="221"/>
      <c r="AJT178" s="221"/>
      <c r="AJU178" s="221"/>
      <c r="AJV178" s="221"/>
      <c r="AJW178" s="221"/>
      <c r="AJX178" s="221"/>
      <c r="AJY178" s="221"/>
      <c r="AJZ178" s="221"/>
      <c r="AKA178" s="221"/>
      <c r="AKB178" s="221"/>
      <c r="AKC178" s="221"/>
      <c r="AKD178" s="221"/>
      <c r="AKE178" s="221"/>
      <c r="AKF178" s="221"/>
      <c r="AKG178" s="221"/>
      <c r="AKH178" s="221"/>
      <c r="AKI178" s="221"/>
      <c r="AKJ178" s="221"/>
      <c r="AKK178" s="221"/>
      <c r="AKL178" s="221"/>
      <c r="AKM178" s="221"/>
      <c r="AKN178" s="221"/>
      <c r="AKO178" s="221"/>
      <c r="AKP178" s="221"/>
      <c r="AKQ178" s="221"/>
      <c r="AKR178" s="221"/>
      <c r="AKS178" s="221"/>
      <c r="AKT178" s="221"/>
      <c r="AKU178" s="221"/>
      <c r="AKV178" s="221"/>
      <c r="AKW178" s="221"/>
      <c r="AKX178" s="221"/>
      <c r="AKY178" s="221"/>
      <c r="AKZ178" s="221"/>
      <c r="ALA178" s="221"/>
      <c r="ALB178" s="221"/>
      <c r="ALC178" s="221"/>
      <c r="ALD178" s="221"/>
      <c r="ALE178" s="221"/>
      <c r="ALF178" s="221"/>
      <c r="ALG178" s="221"/>
      <c r="ALH178" s="221"/>
      <c r="ALI178" s="221"/>
      <c r="ALJ178" s="221"/>
      <c r="ALK178" s="221"/>
      <c r="ALL178" s="221"/>
      <c r="ALM178" s="221"/>
      <c r="ALN178" s="221"/>
      <c r="ALO178" s="221"/>
      <c r="ALP178" s="221"/>
      <c r="ALQ178" s="221"/>
      <c r="ALR178" s="221"/>
      <c r="ALS178" s="221"/>
      <c r="ALT178" s="221"/>
      <c r="ALU178" s="221"/>
      <c r="ALV178" s="221"/>
      <c r="ALW178" s="221"/>
      <c r="ALX178" s="221"/>
      <c r="ALY178" s="221"/>
      <c r="ALZ178" s="221"/>
      <c r="AMA178" s="221"/>
      <c r="AMB178" s="221"/>
      <c r="AMC178" s="221"/>
      <c r="AMD178" s="221"/>
      <c r="AME178" s="221"/>
      <c r="AMF178" s="221"/>
      <c r="AMG178" s="221"/>
      <c r="AMH178" s="221"/>
      <c r="AMI178" s="221"/>
      <c r="AMJ178" s="221"/>
      <c r="AMK178" s="221"/>
    </row>
    <row r="179" spans="1:1025" s="225" customFormat="1" x14ac:dyDescent="0.25">
      <c r="A179" s="234" t="s">
        <v>180</v>
      </c>
      <c r="B179" s="234" t="s">
        <v>248</v>
      </c>
      <c r="C179" s="235" t="str">
        <f>'common foods'!D117</f>
        <v>05106</v>
      </c>
      <c r="D179" s="232">
        <v>512</v>
      </c>
      <c r="E179" s="232">
        <v>3.9</v>
      </c>
      <c r="F179" s="232">
        <v>0.4</v>
      </c>
      <c r="G179" s="232">
        <v>14.3</v>
      </c>
      <c r="H179" s="232">
        <v>2.4</v>
      </c>
      <c r="I179" s="232">
        <v>5.8</v>
      </c>
      <c r="J179" s="232">
        <v>4.5999999999999996</v>
      </c>
      <c r="K179" s="232">
        <v>370</v>
      </c>
      <c r="L179" s="234" t="s">
        <v>440</v>
      </c>
      <c r="M179" s="234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/>
      <c r="Z179" s="221"/>
      <c r="AA179" s="221"/>
      <c r="AB179" s="221"/>
      <c r="AC179" s="221"/>
      <c r="AD179" s="221"/>
      <c r="AE179" s="221"/>
      <c r="AF179" s="221"/>
      <c r="AG179" s="221"/>
      <c r="AH179" s="221"/>
      <c r="AI179" s="221"/>
      <c r="AJ179" s="221"/>
      <c r="AK179" s="221"/>
      <c r="AL179" s="221"/>
      <c r="AM179" s="221"/>
      <c r="AN179" s="221"/>
      <c r="AO179" s="221"/>
      <c r="AP179" s="221"/>
      <c r="AQ179" s="221"/>
      <c r="AR179" s="221"/>
      <c r="AS179" s="221"/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1"/>
      <c r="BD179" s="221"/>
      <c r="BE179" s="221"/>
      <c r="BF179" s="221"/>
      <c r="BG179" s="221"/>
      <c r="BH179" s="221"/>
      <c r="BI179" s="221"/>
      <c r="BJ179" s="221"/>
      <c r="BK179" s="221"/>
      <c r="BL179" s="221"/>
      <c r="BM179" s="221"/>
      <c r="BN179" s="221"/>
      <c r="BO179" s="221"/>
      <c r="BP179" s="221"/>
      <c r="BQ179" s="221"/>
      <c r="BR179" s="221"/>
      <c r="BS179" s="221"/>
      <c r="BT179" s="221"/>
      <c r="BU179" s="221"/>
      <c r="BV179" s="221"/>
      <c r="BW179" s="221"/>
      <c r="BX179" s="221"/>
      <c r="BY179" s="221"/>
      <c r="BZ179" s="221"/>
      <c r="CA179" s="221"/>
      <c r="CB179" s="221"/>
      <c r="CC179" s="221"/>
      <c r="CD179" s="221"/>
      <c r="CE179" s="221"/>
      <c r="CF179" s="221"/>
      <c r="CG179" s="221"/>
      <c r="CH179" s="221"/>
      <c r="CI179" s="221"/>
      <c r="CJ179" s="221"/>
      <c r="CK179" s="221"/>
      <c r="CL179" s="221"/>
      <c r="CM179" s="221"/>
      <c r="CN179" s="221"/>
      <c r="CO179" s="221"/>
      <c r="CP179" s="221"/>
      <c r="CQ179" s="221"/>
      <c r="CR179" s="221"/>
      <c r="CS179" s="221"/>
      <c r="CT179" s="221"/>
      <c r="CU179" s="221"/>
      <c r="CV179" s="221"/>
      <c r="CW179" s="221"/>
      <c r="CX179" s="221"/>
      <c r="CY179" s="221"/>
      <c r="CZ179" s="221"/>
      <c r="DA179" s="221"/>
      <c r="DB179" s="221"/>
      <c r="DC179" s="221"/>
      <c r="DD179" s="221"/>
      <c r="DE179" s="221"/>
      <c r="DF179" s="221"/>
      <c r="DG179" s="221"/>
      <c r="DH179" s="221"/>
      <c r="DI179" s="221"/>
      <c r="DJ179" s="221"/>
      <c r="DK179" s="221"/>
      <c r="DL179" s="221"/>
      <c r="DM179" s="221"/>
      <c r="DN179" s="221"/>
      <c r="DO179" s="221"/>
      <c r="DP179" s="221"/>
      <c r="DQ179" s="221"/>
      <c r="DR179" s="221"/>
      <c r="DS179" s="221"/>
      <c r="DT179" s="221"/>
      <c r="DU179" s="221"/>
      <c r="DV179" s="221"/>
      <c r="DW179" s="221"/>
      <c r="DX179" s="221"/>
      <c r="DY179" s="221"/>
      <c r="DZ179" s="221"/>
      <c r="EA179" s="221"/>
      <c r="EB179" s="221"/>
      <c r="EC179" s="221"/>
      <c r="ED179" s="221"/>
      <c r="EE179" s="221"/>
      <c r="EF179" s="221"/>
      <c r="EG179" s="221"/>
      <c r="EH179" s="221"/>
      <c r="EI179" s="221"/>
      <c r="EJ179" s="221"/>
      <c r="EK179" s="221"/>
      <c r="EL179" s="221"/>
      <c r="EM179" s="221"/>
      <c r="EN179" s="221"/>
      <c r="EO179" s="221"/>
      <c r="EP179" s="221"/>
      <c r="EQ179" s="221"/>
      <c r="ER179" s="221"/>
      <c r="ES179" s="221"/>
      <c r="ET179" s="221"/>
      <c r="EU179" s="221"/>
      <c r="EV179" s="221"/>
      <c r="EW179" s="221"/>
      <c r="EX179" s="221"/>
      <c r="EY179" s="221"/>
      <c r="EZ179" s="221"/>
      <c r="FA179" s="221"/>
      <c r="FB179" s="221"/>
      <c r="FC179" s="221"/>
      <c r="FD179" s="221"/>
      <c r="FE179" s="221"/>
      <c r="FF179" s="221"/>
      <c r="FG179" s="221"/>
      <c r="FH179" s="221"/>
      <c r="FI179" s="221"/>
      <c r="FJ179" s="221"/>
      <c r="FK179" s="221"/>
      <c r="FL179" s="221"/>
      <c r="FM179" s="221"/>
      <c r="FN179" s="221"/>
      <c r="FO179" s="221"/>
      <c r="FP179" s="221"/>
      <c r="FQ179" s="221"/>
      <c r="FR179" s="221"/>
      <c r="FS179" s="221"/>
      <c r="FT179" s="221"/>
      <c r="FU179" s="221"/>
      <c r="FV179" s="221"/>
      <c r="FW179" s="221"/>
      <c r="FX179" s="221"/>
      <c r="FY179" s="221"/>
      <c r="FZ179" s="221"/>
      <c r="GA179" s="221"/>
      <c r="GB179" s="221"/>
      <c r="GC179" s="221"/>
      <c r="GD179" s="221"/>
      <c r="GE179" s="221"/>
      <c r="GF179" s="221"/>
      <c r="GG179" s="221"/>
      <c r="GH179" s="221"/>
      <c r="GI179" s="221"/>
      <c r="GJ179" s="221"/>
      <c r="GK179" s="221"/>
      <c r="GL179" s="221"/>
      <c r="GM179" s="221"/>
      <c r="GN179" s="221"/>
      <c r="GO179" s="221"/>
      <c r="GP179" s="221"/>
      <c r="GQ179" s="221"/>
      <c r="GR179" s="221"/>
      <c r="GS179" s="221"/>
      <c r="GT179" s="221"/>
      <c r="GU179" s="221"/>
      <c r="GV179" s="221"/>
      <c r="GW179" s="221"/>
      <c r="GX179" s="221"/>
      <c r="GY179" s="221"/>
      <c r="GZ179" s="221"/>
      <c r="HA179" s="221"/>
      <c r="HB179" s="221"/>
      <c r="HC179" s="221"/>
      <c r="HD179" s="221"/>
      <c r="HE179" s="221"/>
      <c r="HF179" s="221"/>
      <c r="HG179" s="221"/>
      <c r="HH179" s="221"/>
      <c r="HI179" s="221"/>
      <c r="HJ179" s="221"/>
      <c r="HK179" s="221"/>
      <c r="HL179" s="221"/>
      <c r="HM179" s="221"/>
      <c r="HN179" s="221"/>
      <c r="HO179" s="221"/>
      <c r="HP179" s="221"/>
      <c r="HQ179" s="221"/>
      <c r="HR179" s="221"/>
      <c r="HS179" s="221"/>
      <c r="HT179" s="221"/>
      <c r="HU179" s="221"/>
      <c r="HV179" s="221"/>
      <c r="HW179" s="221"/>
      <c r="HX179" s="221"/>
      <c r="HY179" s="221"/>
      <c r="HZ179" s="221"/>
      <c r="IA179" s="221"/>
      <c r="IB179" s="221"/>
      <c r="IC179" s="221"/>
      <c r="ID179" s="221"/>
      <c r="IE179" s="221"/>
      <c r="IF179" s="221"/>
      <c r="IG179" s="221"/>
      <c r="IH179" s="221"/>
      <c r="II179" s="221"/>
      <c r="IJ179" s="221"/>
      <c r="IK179" s="221"/>
      <c r="IL179" s="221"/>
      <c r="IM179" s="221"/>
      <c r="IN179" s="221"/>
      <c r="IO179" s="221"/>
      <c r="IP179" s="221"/>
      <c r="IQ179" s="221"/>
      <c r="IR179" s="221"/>
      <c r="IS179" s="221"/>
      <c r="IT179" s="221"/>
      <c r="IU179" s="221"/>
      <c r="IV179" s="221"/>
      <c r="IW179" s="221"/>
      <c r="IX179" s="221"/>
      <c r="IY179" s="221"/>
      <c r="IZ179" s="221"/>
      <c r="JA179" s="221"/>
      <c r="JB179" s="221"/>
      <c r="JC179" s="221"/>
      <c r="JD179" s="221"/>
      <c r="JE179" s="221"/>
      <c r="JF179" s="221"/>
      <c r="JG179" s="221"/>
      <c r="JH179" s="221"/>
      <c r="JI179" s="221"/>
      <c r="JJ179" s="221"/>
      <c r="JK179" s="221"/>
      <c r="JL179" s="221"/>
      <c r="JM179" s="221"/>
      <c r="JN179" s="221"/>
      <c r="JO179" s="221"/>
      <c r="JP179" s="221"/>
      <c r="JQ179" s="221"/>
      <c r="JR179" s="221"/>
      <c r="JS179" s="221"/>
      <c r="JT179" s="221"/>
      <c r="JU179" s="221"/>
      <c r="JV179" s="221"/>
      <c r="JW179" s="221"/>
      <c r="JX179" s="221"/>
      <c r="JY179" s="221"/>
      <c r="JZ179" s="221"/>
      <c r="KA179" s="221"/>
      <c r="KB179" s="221"/>
      <c r="KC179" s="221"/>
      <c r="KD179" s="221"/>
      <c r="KE179" s="221"/>
      <c r="KF179" s="221"/>
      <c r="KG179" s="221"/>
      <c r="KH179" s="221"/>
      <c r="KI179" s="221"/>
      <c r="KJ179" s="221"/>
      <c r="KK179" s="221"/>
      <c r="KL179" s="221"/>
      <c r="KM179" s="221"/>
      <c r="KN179" s="221"/>
      <c r="KO179" s="221"/>
      <c r="KP179" s="221"/>
      <c r="KQ179" s="221"/>
      <c r="KR179" s="221"/>
      <c r="KS179" s="221"/>
      <c r="KT179" s="221"/>
      <c r="KU179" s="221"/>
      <c r="KV179" s="221"/>
      <c r="KW179" s="221"/>
      <c r="KX179" s="221"/>
      <c r="KY179" s="221"/>
      <c r="KZ179" s="221"/>
      <c r="LA179" s="221"/>
      <c r="LB179" s="221"/>
      <c r="LC179" s="221"/>
      <c r="LD179" s="221"/>
      <c r="LE179" s="221"/>
      <c r="LF179" s="221"/>
      <c r="LG179" s="221"/>
      <c r="LH179" s="221"/>
      <c r="LI179" s="221"/>
      <c r="LJ179" s="221"/>
      <c r="LK179" s="221"/>
      <c r="LL179" s="221"/>
      <c r="LM179" s="221"/>
      <c r="LN179" s="221"/>
      <c r="LO179" s="221"/>
      <c r="LP179" s="221"/>
      <c r="LQ179" s="221"/>
      <c r="LR179" s="221"/>
      <c r="LS179" s="221"/>
      <c r="LT179" s="221"/>
      <c r="LU179" s="221"/>
      <c r="LV179" s="221"/>
      <c r="LW179" s="221"/>
      <c r="LX179" s="221"/>
      <c r="LY179" s="221"/>
      <c r="LZ179" s="221"/>
      <c r="MA179" s="221"/>
      <c r="MB179" s="221"/>
      <c r="MC179" s="221"/>
      <c r="MD179" s="221"/>
      <c r="ME179" s="221"/>
      <c r="MF179" s="221"/>
      <c r="MG179" s="221"/>
      <c r="MH179" s="221"/>
      <c r="MI179" s="221"/>
      <c r="MJ179" s="221"/>
      <c r="MK179" s="221"/>
      <c r="ML179" s="221"/>
      <c r="MM179" s="221"/>
      <c r="MN179" s="221"/>
      <c r="MO179" s="221"/>
      <c r="MP179" s="221"/>
      <c r="MQ179" s="221"/>
      <c r="MR179" s="221"/>
      <c r="MS179" s="221"/>
      <c r="MT179" s="221"/>
      <c r="MU179" s="221"/>
      <c r="MV179" s="221"/>
      <c r="MW179" s="221"/>
      <c r="MX179" s="221"/>
      <c r="MY179" s="221"/>
      <c r="MZ179" s="221"/>
      <c r="NA179" s="221"/>
      <c r="NB179" s="221"/>
      <c r="NC179" s="221"/>
      <c r="ND179" s="221"/>
      <c r="NE179" s="221"/>
      <c r="NF179" s="221"/>
      <c r="NG179" s="221"/>
      <c r="NH179" s="221"/>
      <c r="NI179" s="221"/>
      <c r="NJ179" s="221"/>
      <c r="NK179" s="221"/>
      <c r="NL179" s="221"/>
      <c r="NM179" s="221"/>
      <c r="NN179" s="221"/>
      <c r="NO179" s="221"/>
      <c r="NP179" s="221"/>
      <c r="NQ179" s="221"/>
      <c r="NR179" s="221"/>
      <c r="NS179" s="221"/>
      <c r="NT179" s="221"/>
      <c r="NU179" s="221"/>
      <c r="NV179" s="221"/>
      <c r="NW179" s="221"/>
      <c r="NX179" s="221"/>
      <c r="NY179" s="221"/>
      <c r="NZ179" s="221"/>
      <c r="OA179" s="221"/>
      <c r="OB179" s="221"/>
      <c r="OC179" s="221"/>
      <c r="OD179" s="221"/>
      <c r="OE179" s="221"/>
      <c r="OF179" s="221"/>
      <c r="OG179" s="221"/>
      <c r="OH179" s="221"/>
      <c r="OI179" s="221"/>
      <c r="OJ179" s="221"/>
      <c r="OK179" s="221"/>
      <c r="OL179" s="221"/>
      <c r="OM179" s="221"/>
      <c r="ON179" s="221"/>
      <c r="OO179" s="221"/>
      <c r="OP179" s="221"/>
      <c r="OQ179" s="221"/>
      <c r="OR179" s="221"/>
      <c r="OS179" s="221"/>
      <c r="OT179" s="221"/>
      <c r="OU179" s="221"/>
      <c r="OV179" s="221"/>
      <c r="OW179" s="221"/>
      <c r="OX179" s="221"/>
      <c r="OY179" s="221"/>
      <c r="OZ179" s="221"/>
      <c r="PA179" s="221"/>
      <c r="PB179" s="221"/>
      <c r="PC179" s="221"/>
      <c r="PD179" s="221"/>
      <c r="PE179" s="221"/>
      <c r="PF179" s="221"/>
      <c r="PG179" s="221"/>
      <c r="PH179" s="221"/>
      <c r="PI179" s="221"/>
      <c r="PJ179" s="221"/>
      <c r="PK179" s="221"/>
      <c r="PL179" s="221"/>
      <c r="PM179" s="221"/>
      <c r="PN179" s="221"/>
      <c r="PO179" s="221"/>
      <c r="PP179" s="221"/>
      <c r="PQ179" s="221"/>
      <c r="PR179" s="221"/>
      <c r="PS179" s="221"/>
      <c r="PT179" s="221"/>
      <c r="PU179" s="221"/>
      <c r="PV179" s="221"/>
      <c r="PW179" s="221"/>
      <c r="PX179" s="221"/>
      <c r="PY179" s="221"/>
      <c r="PZ179" s="221"/>
      <c r="QA179" s="221"/>
      <c r="QB179" s="221"/>
      <c r="QC179" s="221"/>
      <c r="QD179" s="221"/>
      <c r="QE179" s="221"/>
      <c r="QF179" s="221"/>
      <c r="QG179" s="221"/>
      <c r="QH179" s="221"/>
      <c r="QI179" s="221"/>
      <c r="QJ179" s="221"/>
      <c r="QK179" s="221"/>
      <c r="QL179" s="221"/>
      <c r="QM179" s="221"/>
      <c r="QN179" s="221"/>
      <c r="QO179" s="221"/>
      <c r="QP179" s="221"/>
      <c r="QQ179" s="221"/>
      <c r="QR179" s="221"/>
      <c r="QS179" s="221"/>
      <c r="QT179" s="221"/>
      <c r="QU179" s="221"/>
      <c r="QV179" s="221"/>
      <c r="QW179" s="221"/>
      <c r="QX179" s="221"/>
      <c r="QY179" s="221"/>
      <c r="QZ179" s="221"/>
      <c r="RA179" s="221"/>
      <c r="RB179" s="221"/>
      <c r="RC179" s="221"/>
      <c r="RD179" s="221"/>
      <c r="RE179" s="221"/>
      <c r="RF179" s="221"/>
      <c r="RG179" s="221"/>
      <c r="RH179" s="221"/>
      <c r="RI179" s="221"/>
      <c r="RJ179" s="221"/>
      <c r="RK179" s="221"/>
      <c r="RL179" s="221"/>
      <c r="RM179" s="221"/>
      <c r="RN179" s="221"/>
      <c r="RO179" s="221"/>
      <c r="RP179" s="221"/>
      <c r="RQ179" s="221"/>
      <c r="RR179" s="221"/>
      <c r="RS179" s="221"/>
      <c r="RT179" s="221"/>
      <c r="RU179" s="221"/>
      <c r="RV179" s="221"/>
      <c r="RW179" s="221"/>
      <c r="RX179" s="221"/>
      <c r="RY179" s="221"/>
      <c r="RZ179" s="221"/>
      <c r="SA179" s="221"/>
      <c r="SB179" s="221"/>
      <c r="SC179" s="221"/>
      <c r="SD179" s="221"/>
      <c r="SE179" s="221"/>
      <c r="SF179" s="221"/>
      <c r="SG179" s="221"/>
      <c r="SH179" s="221"/>
      <c r="SI179" s="221"/>
      <c r="SJ179" s="221"/>
      <c r="SK179" s="221"/>
      <c r="SL179" s="221"/>
      <c r="SM179" s="221"/>
      <c r="SN179" s="221"/>
      <c r="SO179" s="221"/>
      <c r="SP179" s="221"/>
      <c r="SQ179" s="221"/>
      <c r="SR179" s="221"/>
      <c r="SS179" s="221"/>
      <c r="ST179" s="221"/>
      <c r="SU179" s="221"/>
      <c r="SV179" s="221"/>
      <c r="SW179" s="221"/>
      <c r="SX179" s="221"/>
      <c r="SY179" s="221"/>
      <c r="SZ179" s="221"/>
      <c r="TA179" s="221"/>
      <c r="TB179" s="221"/>
      <c r="TC179" s="221"/>
      <c r="TD179" s="221"/>
      <c r="TE179" s="221"/>
      <c r="TF179" s="221"/>
      <c r="TG179" s="221"/>
      <c r="TH179" s="221"/>
      <c r="TI179" s="221"/>
      <c r="TJ179" s="221"/>
      <c r="TK179" s="221"/>
      <c r="TL179" s="221"/>
      <c r="TM179" s="221"/>
      <c r="TN179" s="221"/>
      <c r="TO179" s="221"/>
      <c r="TP179" s="221"/>
      <c r="TQ179" s="221"/>
      <c r="TR179" s="221"/>
      <c r="TS179" s="221"/>
      <c r="TT179" s="221"/>
      <c r="TU179" s="221"/>
      <c r="TV179" s="221"/>
      <c r="TW179" s="221"/>
      <c r="TX179" s="221"/>
      <c r="TY179" s="221"/>
      <c r="TZ179" s="221"/>
      <c r="UA179" s="221"/>
      <c r="UB179" s="221"/>
      <c r="UC179" s="221"/>
      <c r="UD179" s="221"/>
      <c r="UE179" s="221"/>
      <c r="UF179" s="221"/>
      <c r="UG179" s="221"/>
      <c r="UH179" s="221"/>
      <c r="UI179" s="221"/>
      <c r="UJ179" s="221"/>
      <c r="UK179" s="221"/>
      <c r="UL179" s="221"/>
      <c r="UM179" s="221"/>
      <c r="UN179" s="221"/>
      <c r="UO179" s="221"/>
      <c r="UP179" s="221"/>
      <c r="UQ179" s="221"/>
      <c r="UR179" s="221"/>
      <c r="US179" s="221"/>
      <c r="UT179" s="221"/>
      <c r="UU179" s="221"/>
      <c r="UV179" s="221"/>
      <c r="UW179" s="221"/>
      <c r="UX179" s="221"/>
      <c r="UY179" s="221"/>
      <c r="UZ179" s="221"/>
      <c r="VA179" s="221"/>
      <c r="VB179" s="221"/>
      <c r="VC179" s="221"/>
      <c r="VD179" s="221"/>
      <c r="VE179" s="221"/>
      <c r="VF179" s="221"/>
      <c r="VG179" s="221"/>
      <c r="VH179" s="221"/>
      <c r="VI179" s="221"/>
      <c r="VJ179" s="221"/>
      <c r="VK179" s="221"/>
      <c r="VL179" s="221"/>
      <c r="VM179" s="221"/>
      <c r="VN179" s="221"/>
      <c r="VO179" s="221"/>
      <c r="VP179" s="221"/>
      <c r="VQ179" s="221"/>
      <c r="VR179" s="221"/>
      <c r="VS179" s="221"/>
      <c r="VT179" s="221"/>
      <c r="VU179" s="221"/>
      <c r="VV179" s="221"/>
      <c r="VW179" s="221"/>
      <c r="VX179" s="221"/>
      <c r="VY179" s="221"/>
      <c r="VZ179" s="221"/>
      <c r="WA179" s="221"/>
      <c r="WB179" s="221"/>
      <c r="WC179" s="221"/>
      <c r="WD179" s="221"/>
      <c r="WE179" s="221"/>
      <c r="WF179" s="221"/>
      <c r="WG179" s="221"/>
      <c r="WH179" s="221"/>
      <c r="WI179" s="221"/>
      <c r="WJ179" s="221"/>
      <c r="WK179" s="221"/>
      <c r="WL179" s="221"/>
      <c r="WM179" s="221"/>
      <c r="WN179" s="221"/>
      <c r="WO179" s="221"/>
      <c r="WP179" s="221"/>
      <c r="WQ179" s="221"/>
      <c r="WR179" s="221"/>
      <c r="WS179" s="221"/>
      <c r="WT179" s="221"/>
      <c r="WU179" s="221"/>
      <c r="WV179" s="221"/>
      <c r="WW179" s="221"/>
      <c r="WX179" s="221"/>
      <c r="WY179" s="221"/>
      <c r="WZ179" s="221"/>
      <c r="XA179" s="221"/>
      <c r="XB179" s="221"/>
      <c r="XC179" s="221"/>
      <c r="XD179" s="221"/>
      <c r="XE179" s="221"/>
      <c r="XF179" s="221"/>
      <c r="XG179" s="221"/>
      <c r="XH179" s="221"/>
      <c r="XI179" s="221"/>
      <c r="XJ179" s="221"/>
      <c r="XK179" s="221"/>
      <c r="XL179" s="221"/>
      <c r="XM179" s="221"/>
      <c r="XN179" s="221"/>
      <c r="XO179" s="221"/>
      <c r="XP179" s="221"/>
      <c r="XQ179" s="221"/>
      <c r="XR179" s="221"/>
      <c r="XS179" s="221"/>
      <c r="XT179" s="221"/>
      <c r="XU179" s="221"/>
      <c r="XV179" s="221"/>
      <c r="XW179" s="221"/>
      <c r="XX179" s="221"/>
      <c r="XY179" s="221"/>
      <c r="XZ179" s="221"/>
      <c r="YA179" s="221"/>
      <c r="YB179" s="221"/>
      <c r="YC179" s="221"/>
      <c r="YD179" s="221"/>
      <c r="YE179" s="221"/>
      <c r="YF179" s="221"/>
      <c r="YG179" s="221"/>
      <c r="YH179" s="221"/>
      <c r="YI179" s="221"/>
      <c r="YJ179" s="221"/>
      <c r="YK179" s="221"/>
      <c r="YL179" s="221"/>
      <c r="YM179" s="221"/>
      <c r="YN179" s="221"/>
      <c r="YO179" s="221"/>
      <c r="YP179" s="221"/>
      <c r="YQ179" s="221"/>
      <c r="YR179" s="221"/>
      <c r="YS179" s="221"/>
      <c r="YT179" s="221"/>
      <c r="YU179" s="221"/>
      <c r="YV179" s="221"/>
      <c r="YW179" s="221"/>
      <c r="YX179" s="221"/>
      <c r="YY179" s="221"/>
      <c r="YZ179" s="221"/>
      <c r="ZA179" s="221"/>
      <c r="ZB179" s="221"/>
      <c r="ZC179" s="221"/>
      <c r="ZD179" s="221"/>
      <c r="ZE179" s="221"/>
      <c r="ZF179" s="221"/>
      <c r="ZG179" s="221"/>
      <c r="ZH179" s="221"/>
      <c r="ZI179" s="221"/>
      <c r="ZJ179" s="221"/>
      <c r="ZK179" s="221"/>
      <c r="ZL179" s="221"/>
      <c r="ZM179" s="221"/>
      <c r="ZN179" s="221"/>
      <c r="ZO179" s="221"/>
      <c r="ZP179" s="221"/>
      <c r="ZQ179" s="221"/>
      <c r="ZR179" s="221"/>
      <c r="ZS179" s="221"/>
      <c r="ZT179" s="221"/>
      <c r="ZU179" s="221"/>
      <c r="ZV179" s="221"/>
      <c r="ZW179" s="221"/>
      <c r="ZX179" s="221"/>
      <c r="ZY179" s="221"/>
      <c r="ZZ179" s="221"/>
      <c r="AAA179" s="221"/>
      <c r="AAB179" s="221"/>
      <c r="AAC179" s="221"/>
      <c r="AAD179" s="221"/>
      <c r="AAE179" s="221"/>
      <c r="AAF179" s="221"/>
      <c r="AAG179" s="221"/>
      <c r="AAH179" s="221"/>
      <c r="AAI179" s="221"/>
      <c r="AAJ179" s="221"/>
      <c r="AAK179" s="221"/>
      <c r="AAL179" s="221"/>
      <c r="AAM179" s="221"/>
      <c r="AAN179" s="221"/>
      <c r="AAO179" s="221"/>
      <c r="AAP179" s="221"/>
      <c r="AAQ179" s="221"/>
      <c r="AAR179" s="221"/>
      <c r="AAS179" s="221"/>
      <c r="AAT179" s="221"/>
      <c r="AAU179" s="221"/>
      <c r="AAV179" s="221"/>
      <c r="AAW179" s="221"/>
      <c r="AAX179" s="221"/>
      <c r="AAY179" s="221"/>
      <c r="AAZ179" s="221"/>
      <c r="ABA179" s="221"/>
      <c r="ABB179" s="221"/>
      <c r="ABC179" s="221"/>
      <c r="ABD179" s="221"/>
      <c r="ABE179" s="221"/>
      <c r="ABF179" s="221"/>
      <c r="ABG179" s="221"/>
      <c r="ABH179" s="221"/>
      <c r="ABI179" s="221"/>
      <c r="ABJ179" s="221"/>
      <c r="ABK179" s="221"/>
      <c r="ABL179" s="221"/>
      <c r="ABM179" s="221"/>
      <c r="ABN179" s="221"/>
      <c r="ABO179" s="221"/>
      <c r="ABP179" s="221"/>
      <c r="ABQ179" s="221"/>
      <c r="ABR179" s="221"/>
      <c r="ABS179" s="221"/>
      <c r="ABT179" s="221"/>
      <c r="ABU179" s="221"/>
      <c r="ABV179" s="221"/>
      <c r="ABW179" s="221"/>
      <c r="ABX179" s="221"/>
      <c r="ABY179" s="221"/>
      <c r="ABZ179" s="221"/>
      <c r="ACA179" s="221"/>
      <c r="ACB179" s="221"/>
      <c r="ACC179" s="221"/>
      <c r="ACD179" s="221"/>
      <c r="ACE179" s="221"/>
      <c r="ACF179" s="221"/>
      <c r="ACG179" s="221"/>
      <c r="ACH179" s="221"/>
      <c r="ACI179" s="221"/>
      <c r="ACJ179" s="221"/>
      <c r="ACK179" s="221"/>
      <c r="ACL179" s="221"/>
      <c r="ACM179" s="221"/>
      <c r="ACN179" s="221"/>
      <c r="ACO179" s="221"/>
      <c r="ACP179" s="221"/>
      <c r="ACQ179" s="221"/>
      <c r="ACR179" s="221"/>
      <c r="ACS179" s="221"/>
      <c r="ACT179" s="221"/>
      <c r="ACU179" s="221"/>
      <c r="ACV179" s="221"/>
      <c r="ACW179" s="221"/>
      <c r="ACX179" s="221"/>
      <c r="ACY179" s="221"/>
      <c r="ACZ179" s="221"/>
      <c r="ADA179" s="221"/>
      <c r="ADB179" s="221"/>
      <c r="ADC179" s="221"/>
      <c r="ADD179" s="221"/>
      <c r="ADE179" s="221"/>
      <c r="ADF179" s="221"/>
      <c r="ADG179" s="221"/>
      <c r="ADH179" s="221"/>
      <c r="ADI179" s="221"/>
      <c r="ADJ179" s="221"/>
      <c r="ADK179" s="221"/>
      <c r="ADL179" s="221"/>
      <c r="ADM179" s="221"/>
      <c r="ADN179" s="221"/>
      <c r="ADO179" s="221"/>
      <c r="ADP179" s="221"/>
      <c r="ADQ179" s="221"/>
      <c r="ADR179" s="221"/>
      <c r="ADS179" s="221"/>
      <c r="ADT179" s="221"/>
      <c r="ADU179" s="221"/>
      <c r="ADV179" s="221"/>
      <c r="ADW179" s="221"/>
      <c r="ADX179" s="221"/>
      <c r="ADY179" s="221"/>
      <c r="ADZ179" s="221"/>
      <c r="AEA179" s="221"/>
      <c r="AEB179" s="221"/>
      <c r="AEC179" s="221"/>
      <c r="AED179" s="221"/>
      <c r="AEE179" s="221"/>
      <c r="AEF179" s="221"/>
      <c r="AEG179" s="221"/>
      <c r="AEH179" s="221"/>
      <c r="AEI179" s="221"/>
      <c r="AEJ179" s="221"/>
      <c r="AEK179" s="221"/>
      <c r="AEL179" s="221"/>
      <c r="AEM179" s="221"/>
      <c r="AEN179" s="221"/>
      <c r="AEO179" s="221"/>
      <c r="AEP179" s="221"/>
      <c r="AEQ179" s="221"/>
      <c r="AER179" s="221"/>
      <c r="AES179" s="221"/>
      <c r="AET179" s="221"/>
      <c r="AEU179" s="221"/>
      <c r="AEV179" s="221"/>
      <c r="AEW179" s="221"/>
      <c r="AEX179" s="221"/>
      <c r="AEY179" s="221"/>
      <c r="AEZ179" s="221"/>
      <c r="AFA179" s="221"/>
      <c r="AFB179" s="221"/>
      <c r="AFC179" s="221"/>
      <c r="AFD179" s="221"/>
      <c r="AFE179" s="221"/>
      <c r="AFF179" s="221"/>
      <c r="AFG179" s="221"/>
      <c r="AFH179" s="221"/>
      <c r="AFI179" s="221"/>
      <c r="AFJ179" s="221"/>
      <c r="AFK179" s="221"/>
      <c r="AFL179" s="221"/>
      <c r="AFM179" s="221"/>
      <c r="AFN179" s="221"/>
      <c r="AFO179" s="221"/>
      <c r="AFP179" s="221"/>
      <c r="AFQ179" s="221"/>
      <c r="AFR179" s="221"/>
      <c r="AFS179" s="221"/>
      <c r="AFT179" s="221"/>
      <c r="AFU179" s="221"/>
      <c r="AFV179" s="221"/>
      <c r="AFW179" s="221"/>
      <c r="AFX179" s="221"/>
      <c r="AFY179" s="221"/>
      <c r="AFZ179" s="221"/>
      <c r="AGA179" s="221"/>
      <c r="AGB179" s="221"/>
      <c r="AGC179" s="221"/>
      <c r="AGD179" s="221"/>
      <c r="AGE179" s="221"/>
      <c r="AGF179" s="221"/>
      <c r="AGG179" s="221"/>
      <c r="AGH179" s="221"/>
      <c r="AGI179" s="221"/>
      <c r="AGJ179" s="221"/>
      <c r="AGK179" s="221"/>
      <c r="AGL179" s="221"/>
      <c r="AGM179" s="221"/>
      <c r="AGN179" s="221"/>
      <c r="AGO179" s="221"/>
      <c r="AGP179" s="221"/>
      <c r="AGQ179" s="221"/>
      <c r="AGR179" s="221"/>
      <c r="AGS179" s="221"/>
      <c r="AGT179" s="221"/>
      <c r="AGU179" s="221"/>
      <c r="AGV179" s="221"/>
      <c r="AGW179" s="221"/>
      <c r="AGX179" s="221"/>
      <c r="AGY179" s="221"/>
      <c r="AGZ179" s="221"/>
      <c r="AHA179" s="221"/>
      <c r="AHB179" s="221"/>
      <c r="AHC179" s="221"/>
      <c r="AHD179" s="221"/>
      <c r="AHE179" s="221"/>
      <c r="AHF179" s="221"/>
      <c r="AHG179" s="221"/>
      <c r="AHH179" s="221"/>
      <c r="AHI179" s="221"/>
      <c r="AHJ179" s="221"/>
      <c r="AHK179" s="221"/>
      <c r="AHL179" s="221"/>
      <c r="AHM179" s="221"/>
      <c r="AHN179" s="221"/>
      <c r="AHO179" s="221"/>
      <c r="AHP179" s="221"/>
      <c r="AHQ179" s="221"/>
      <c r="AHR179" s="221"/>
      <c r="AHS179" s="221"/>
      <c r="AHT179" s="221"/>
      <c r="AHU179" s="221"/>
      <c r="AHV179" s="221"/>
      <c r="AHW179" s="221"/>
      <c r="AHX179" s="221"/>
      <c r="AHY179" s="221"/>
      <c r="AHZ179" s="221"/>
      <c r="AIA179" s="221"/>
      <c r="AIB179" s="221"/>
      <c r="AIC179" s="221"/>
      <c r="AID179" s="221"/>
      <c r="AIE179" s="221"/>
      <c r="AIF179" s="221"/>
      <c r="AIG179" s="221"/>
      <c r="AIH179" s="221"/>
      <c r="AII179" s="221"/>
      <c r="AIJ179" s="221"/>
      <c r="AIK179" s="221"/>
      <c r="AIL179" s="221"/>
      <c r="AIM179" s="221"/>
      <c r="AIN179" s="221"/>
      <c r="AIO179" s="221"/>
      <c r="AIP179" s="221"/>
      <c r="AIQ179" s="221"/>
      <c r="AIR179" s="221"/>
      <c r="AIS179" s="221"/>
      <c r="AIT179" s="221"/>
      <c r="AIU179" s="221"/>
      <c r="AIV179" s="221"/>
      <c r="AIW179" s="221"/>
      <c r="AIX179" s="221"/>
      <c r="AIY179" s="221"/>
      <c r="AIZ179" s="221"/>
      <c r="AJA179" s="221"/>
      <c r="AJB179" s="221"/>
      <c r="AJC179" s="221"/>
      <c r="AJD179" s="221"/>
      <c r="AJE179" s="221"/>
      <c r="AJF179" s="221"/>
      <c r="AJG179" s="221"/>
      <c r="AJH179" s="221"/>
      <c r="AJI179" s="221"/>
      <c r="AJJ179" s="221"/>
      <c r="AJK179" s="221"/>
      <c r="AJL179" s="221"/>
      <c r="AJM179" s="221"/>
      <c r="AJN179" s="221"/>
      <c r="AJO179" s="221"/>
      <c r="AJP179" s="221"/>
      <c r="AJQ179" s="221"/>
      <c r="AJR179" s="221"/>
      <c r="AJS179" s="221"/>
      <c r="AJT179" s="221"/>
      <c r="AJU179" s="221"/>
      <c r="AJV179" s="221"/>
      <c r="AJW179" s="221"/>
      <c r="AJX179" s="221"/>
      <c r="AJY179" s="221"/>
      <c r="AJZ179" s="221"/>
      <c r="AKA179" s="221"/>
      <c r="AKB179" s="221"/>
      <c r="AKC179" s="221"/>
      <c r="AKD179" s="221"/>
      <c r="AKE179" s="221"/>
      <c r="AKF179" s="221"/>
      <c r="AKG179" s="221"/>
      <c r="AKH179" s="221"/>
      <c r="AKI179" s="221"/>
      <c r="AKJ179" s="221"/>
      <c r="AKK179" s="221"/>
      <c r="AKL179" s="221"/>
      <c r="AKM179" s="221"/>
      <c r="AKN179" s="221"/>
      <c r="AKO179" s="221"/>
      <c r="AKP179" s="221"/>
      <c r="AKQ179" s="221"/>
      <c r="AKR179" s="221"/>
      <c r="AKS179" s="221"/>
      <c r="AKT179" s="221"/>
      <c r="AKU179" s="221"/>
      <c r="AKV179" s="221"/>
      <c r="AKW179" s="221"/>
      <c r="AKX179" s="221"/>
      <c r="AKY179" s="221"/>
      <c r="AKZ179" s="221"/>
      <c r="ALA179" s="221"/>
      <c r="ALB179" s="221"/>
      <c r="ALC179" s="221"/>
      <c r="ALD179" s="221"/>
      <c r="ALE179" s="221"/>
      <c r="ALF179" s="221"/>
      <c r="ALG179" s="221"/>
      <c r="ALH179" s="221"/>
      <c r="ALI179" s="221"/>
      <c r="ALJ179" s="221"/>
      <c r="ALK179" s="221"/>
      <c r="ALL179" s="221"/>
      <c r="ALM179" s="221"/>
      <c r="ALN179" s="221"/>
      <c r="ALO179" s="221"/>
      <c r="ALP179" s="221"/>
      <c r="ALQ179" s="221"/>
      <c r="ALR179" s="221"/>
      <c r="ALS179" s="221"/>
      <c r="ALT179" s="221"/>
      <c r="ALU179" s="221"/>
      <c r="ALV179" s="221"/>
      <c r="ALW179" s="221"/>
      <c r="ALX179" s="221"/>
      <c r="ALY179" s="221"/>
      <c r="ALZ179" s="221"/>
      <c r="AMA179" s="221"/>
      <c r="AMB179" s="221"/>
      <c r="AMC179" s="221"/>
      <c r="AMD179" s="221"/>
      <c r="AME179" s="221"/>
      <c r="AMF179" s="221"/>
      <c r="AMG179" s="221"/>
      <c r="AMH179" s="221"/>
      <c r="AMI179" s="221"/>
      <c r="AMJ179" s="221"/>
      <c r="AMK179" s="221"/>
    </row>
    <row r="180" spans="1:1025" s="225" customFormat="1" x14ac:dyDescent="0.25">
      <c r="A180" s="234" t="s">
        <v>180</v>
      </c>
      <c r="B180" s="234" t="s">
        <v>250</v>
      </c>
      <c r="C180" s="235" t="str">
        <f>'common foods'!D118</f>
        <v>05107</v>
      </c>
      <c r="D180" s="232">
        <v>2510</v>
      </c>
      <c r="E180" s="232">
        <v>56.5</v>
      </c>
      <c r="F180" s="232">
        <v>9.1999999999999993</v>
      </c>
      <c r="G180" s="232">
        <v>1.4</v>
      </c>
      <c r="H180" s="232">
        <v>1.3</v>
      </c>
      <c r="I180" s="232">
        <v>10.8</v>
      </c>
      <c r="J180" s="232">
        <v>23.6</v>
      </c>
      <c r="K180" s="232">
        <f>24/1000</f>
        <v>2.4E-2</v>
      </c>
      <c r="L180" s="234" t="s">
        <v>433</v>
      </c>
      <c r="M180" s="234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221"/>
      <c r="Y180" s="221"/>
      <c r="Z180" s="221"/>
      <c r="AA180" s="221"/>
      <c r="AB180" s="221"/>
      <c r="AC180" s="221"/>
      <c r="AD180" s="221"/>
      <c r="AE180" s="221"/>
      <c r="AF180" s="221"/>
      <c r="AG180" s="221"/>
      <c r="AH180" s="221"/>
      <c r="AI180" s="221"/>
      <c r="AJ180" s="221"/>
      <c r="AK180" s="221"/>
      <c r="AL180" s="221"/>
      <c r="AM180" s="221"/>
      <c r="AN180" s="221"/>
      <c r="AO180" s="221"/>
      <c r="AP180" s="221"/>
      <c r="AQ180" s="221"/>
      <c r="AR180" s="221"/>
      <c r="AS180" s="221"/>
      <c r="AT180" s="221"/>
      <c r="AU180" s="221"/>
      <c r="AV180" s="221"/>
      <c r="AW180" s="221"/>
      <c r="AX180" s="221"/>
      <c r="AY180" s="221"/>
      <c r="AZ180" s="221"/>
      <c r="BA180" s="221"/>
      <c r="BB180" s="221"/>
      <c r="BC180" s="221"/>
      <c r="BD180" s="221"/>
      <c r="BE180" s="221"/>
      <c r="BF180" s="221"/>
      <c r="BG180" s="221"/>
      <c r="BH180" s="221"/>
      <c r="BI180" s="221"/>
      <c r="BJ180" s="221"/>
      <c r="BK180" s="221"/>
      <c r="BL180" s="221"/>
      <c r="BM180" s="221"/>
      <c r="BN180" s="221"/>
      <c r="BO180" s="221"/>
      <c r="BP180" s="221"/>
      <c r="BQ180" s="221"/>
      <c r="BR180" s="221"/>
      <c r="BS180" s="221"/>
      <c r="BT180" s="221"/>
      <c r="BU180" s="221"/>
      <c r="BV180" s="221"/>
      <c r="BW180" s="221"/>
      <c r="BX180" s="221"/>
      <c r="BY180" s="221"/>
      <c r="BZ180" s="221"/>
      <c r="CA180" s="221"/>
      <c r="CB180" s="221"/>
      <c r="CC180" s="221"/>
      <c r="CD180" s="221"/>
      <c r="CE180" s="221"/>
      <c r="CF180" s="221"/>
      <c r="CG180" s="221"/>
      <c r="CH180" s="221"/>
      <c r="CI180" s="221"/>
      <c r="CJ180" s="221"/>
      <c r="CK180" s="221"/>
      <c r="CL180" s="221"/>
      <c r="CM180" s="221"/>
      <c r="CN180" s="221"/>
      <c r="CO180" s="221"/>
      <c r="CP180" s="221"/>
      <c r="CQ180" s="221"/>
      <c r="CR180" s="221"/>
      <c r="CS180" s="221"/>
      <c r="CT180" s="221"/>
      <c r="CU180" s="221"/>
      <c r="CV180" s="221"/>
      <c r="CW180" s="221"/>
      <c r="CX180" s="221"/>
      <c r="CY180" s="221"/>
      <c r="CZ180" s="221"/>
      <c r="DA180" s="221"/>
      <c r="DB180" s="221"/>
      <c r="DC180" s="221"/>
      <c r="DD180" s="221"/>
      <c r="DE180" s="221"/>
      <c r="DF180" s="221"/>
      <c r="DG180" s="221"/>
      <c r="DH180" s="221"/>
      <c r="DI180" s="221"/>
      <c r="DJ180" s="221"/>
      <c r="DK180" s="221"/>
      <c r="DL180" s="221"/>
      <c r="DM180" s="221"/>
      <c r="DN180" s="221"/>
      <c r="DO180" s="221"/>
      <c r="DP180" s="221"/>
      <c r="DQ180" s="221"/>
      <c r="DR180" s="221"/>
      <c r="DS180" s="221"/>
      <c r="DT180" s="221"/>
      <c r="DU180" s="221"/>
      <c r="DV180" s="221"/>
      <c r="DW180" s="221"/>
      <c r="DX180" s="221"/>
      <c r="DY180" s="221"/>
      <c r="DZ180" s="221"/>
      <c r="EA180" s="221"/>
      <c r="EB180" s="221"/>
      <c r="EC180" s="221"/>
      <c r="ED180" s="221"/>
      <c r="EE180" s="221"/>
      <c r="EF180" s="221"/>
      <c r="EG180" s="221"/>
      <c r="EH180" s="221"/>
      <c r="EI180" s="221"/>
      <c r="EJ180" s="221"/>
      <c r="EK180" s="221"/>
      <c r="EL180" s="221"/>
      <c r="EM180" s="221"/>
      <c r="EN180" s="221"/>
      <c r="EO180" s="221"/>
      <c r="EP180" s="221"/>
      <c r="EQ180" s="221"/>
      <c r="ER180" s="221"/>
      <c r="ES180" s="221"/>
      <c r="ET180" s="221"/>
      <c r="EU180" s="221"/>
      <c r="EV180" s="221"/>
      <c r="EW180" s="221"/>
      <c r="EX180" s="221"/>
      <c r="EY180" s="221"/>
      <c r="EZ180" s="221"/>
      <c r="FA180" s="221"/>
      <c r="FB180" s="221"/>
      <c r="FC180" s="221"/>
      <c r="FD180" s="221"/>
      <c r="FE180" s="221"/>
      <c r="FF180" s="221"/>
      <c r="FG180" s="221"/>
      <c r="FH180" s="221"/>
      <c r="FI180" s="221"/>
      <c r="FJ180" s="221"/>
      <c r="FK180" s="221"/>
      <c r="FL180" s="221"/>
      <c r="FM180" s="221"/>
      <c r="FN180" s="221"/>
      <c r="FO180" s="221"/>
      <c r="FP180" s="221"/>
      <c r="FQ180" s="221"/>
      <c r="FR180" s="221"/>
      <c r="FS180" s="221"/>
      <c r="FT180" s="221"/>
      <c r="FU180" s="221"/>
      <c r="FV180" s="221"/>
      <c r="FW180" s="221"/>
      <c r="FX180" s="221"/>
      <c r="FY180" s="221"/>
      <c r="FZ180" s="221"/>
      <c r="GA180" s="221"/>
      <c r="GB180" s="221"/>
      <c r="GC180" s="221"/>
      <c r="GD180" s="221"/>
      <c r="GE180" s="221"/>
      <c r="GF180" s="221"/>
      <c r="GG180" s="221"/>
      <c r="GH180" s="221"/>
      <c r="GI180" s="221"/>
      <c r="GJ180" s="221"/>
      <c r="GK180" s="221"/>
      <c r="GL180" s="221"/>
      <c r="GM180" s="221"/>
      <c r="GN180" s="221"/>
      <c r="GO180" s="221"/>
      <c r="GP180" s="221"/>
      <c r="GQ180" s="221"/>
      <c r="GR180" s="221"/>
      <c r="GS180" s="221"/>
      <c r="GT180" s="221"/>
      <c r="GU180" s="221"/>
      <c r="GV180" s="221"/>
      <c r="GW180" s="221"/>
      <c r="GX180" s="221"/>
      <c r="GY180" s="221"/>
      <c r="GZ180" s="221"/>
      <c r="HA180" s="221"/>
      <c r="HB180" s="221"/>
      <c r="HC180" s="221"/>
      <c r="HD180" s="221"/>
      <c r="HE180" s="221"/>
      <c r="HF180" s="221"/>
      <c r="HG180" s="221"/>
      <c r="HH180" s="221"/>
      <c r="HI180" s="221"/>
      <c r="HJ180" s="221"/>
      <c r="HK180" s="221"/>
      <c r="HL180" s="221"/>
      <c r="HM180" s="221"/>
      <c r="HN180" s="221"/>
      <c r="HO180" s="221"/>
      <c r="HP180" s="221"/>
      <c r="HQ180" s="221"/>
      <c r="HR180" s="221"/>
      <c r="HS180" s="221"/>
      <c r="HT180" s="221"/>
      <c r="HU180" s="221"/>
      <c r="HV180" s="221"/>
      <c r="HW180" s="221"/>
      <c r="HX180" s="221"/>
      <c r="HY180" s="221"/>
      <c r="HZ180" s="221"/>
      <c r="IA180" s="221"/>
      <c r="IB180" s="221"/>
      <c r="IC180" s="221"/>
      <c r="ID180" s="221"/>
      <c r="IE180" s="221"/>
      <c r="IF180" s="221"/>
      <c r="IG180" s="221"/>
      <c r="IH180" s="221"/>
      <c r="II180" s="221"/>
      <c r="IJ180" s="221"/>
      <c r="IK180" s="221"/>
      <c r="IL180" s="221"/>
      <c r="IM180" s="221"/>
      <c r="IN180" s="221"/>
      <c r="IO180" s="221"/>
      <c r="IP180" s="221"/>
      <c r="IQ180" s="221"/>
      <c r="IR180" s="221"/>
      <c r="IS180" s="221"/>
      <c r="IT180" s="221"/>
      <c r="IU180" s="221"/>
      <c r="IV180" s="221"/>
      <c r="IW180" s="221"/>
      <c r="IX180" s="221"/>
      <c r="IY180" s="221"/>
      <c r="IZ180" s="221"/>
      <c r="JA180" s="221"/>
      <c r="JB180" s="221"/>
      <c r="JC180" s="221"/>
      <c r="JD180" s="221"/>
      <c r="JE180" s="221"/>
      <c r="JF180" s="221"/>
      <c r="JG180" s="221"/>
      <c r="JH180" s="221"/>
      <c r="JI180" s="221"/>
      <c r="JJ180" s="221"/>
      <c r="JK180" s="221"/>
      <c r="JL180" s="221"/>
      <c r="JM180" s="221"/>
      <c r="JN180" s="221"/>
      <c r="JO180" s="221"/>
      <c r="JP180" s="221"/>
      <c r="JQ180" s="221"/>
      <c r="JR180" s="221"/>
      <c r="JS180" s="221"/>
      <c r="JT180" s="221"/>
      <c r="JU180" s="221"/>
      <c r="JV180" s="221"/>
      <c r="JW180" s="221"/>
      <c r="JX180" s="221"/>
      <c r="JY180" s="221"/>
      <c r="JZ180" s="221"/>
      <c r="KA180" s="221"/>
      <c r="KB180" s="221"/>
      <c r="KC180" s="221"/>
      <c r="KD180" s="221"/>
      <c r="KE180" s="221"/>
      <c r="KF180" s="221"/>
      <c r="KG180" s="221"/>
      <c r="KH180" s="221"/>
      <c r="KI180" s="221"/>
      <c r="KJ180" s="221"/>
      <c r="KK180" s="221"/>
      <c r="KL180" s="221"/>
      <c r="KM180" s="221"/>
      <c r="KN180" s="221"/>
      <c r="KO180" s="221"/>
      <c r="KP180" s="221"/>
      <c r="KQ180" s="221"/>
      <c r="KR180" s="221"/>
      <c r="KS180" s="221"/>
      <c r="KT180" s="221"/>
      <c r="KU180" s="221"/>
      <c r="KV180" s="221"/>
      <c r="KW180" s="221"/>
      <c r="KX180" s="221"/>
      <c r="KY180" s="221"/>
      <c r="KZ180" s="221"/>
      <c r="LA180" s="221"/>
      <c r="LB180" s="221"/>
      <c r="LC180" s="221"/>
      <c r="LD180" s="221"/>
      <c r="LE180" s="221"/>
      <c r="LF180" s="221"/>
      <c r="LG180" s="221"/>
      <c r="LH180" s="221"/>
      <c r="LI180" s="221"/>
      <c r="LJ180" s="221"/>
      <c r="LK180" s="221"/>
      <c r="LL180" s="221"/>
      <c r="LM180" s="221"/>
      <c r="LN180" s="221"/>
      <c r="LO180" s="221"/>
      <c r="LP180" s="221"/>
      <c r="LQ180" s="221"/>
      <c r="LR180" s="221"/>
      <c r="LS180" s="221"/>
      <c r="LT180" s="221"/>
      <c r="LU180" s="221"/>
      <c r="LV180" s="221"/>
      <c r="LW180" s="221"/>
      <c r="LX180" s="221"/>
      <c r="LY180" s="221"/>
      <c r="LZ180" s="221"/>
      <c r="MA180" s="221"/>
      <c r="MB180" s="221"/>
      <c r="MC180" s="221"/>
      <c r="MD180" s="221"/>
      <c r="ME180" s="221"/>
      <c r="MF180" s="221"/>
      <c r="MG180" s="221"/>
      <c r="MH180" s="221"/>
      <c r="MI180" s="221"/>
      <c r="MJ180" s="221"/>
      <c r="MK180" s="221"/>
      <c r="ML180" s="221"/>
      <c r="MM180" s="221"/>
      <c r="MN180" s="221"/>
      <c r="MO180" s="221"/>
      <c r="MP180" s="221"/>
      <c r="MQ180" s="221"/>
      <c r="MR180" s="221"/>
      <c r="MS180" s="221"/>
      <c r="MT180" s="221"/>
      <c r="MU180" s="221"/>
      <c r="MV180" s="221"/>
      <c r="MW180" s="221"/>
      <c r="MX180" s="221"/>
      <c r="MY180" s="221"/>
      <c r="MZ180" s="221"/>
      <c r="NA180" s="221"/>
      <c r="NB180" s="221"/>
      <c r="NC180" s="221"/>
      <c r="ND180" s="221"/>
      <c r="NE180" s="221"/>
      <c r="NF180" s="221"/>
      <c r="NG180" s="221"/>
      <c r="NH180" s="221"/>
      <c r="NI180" s="221"/>
      <c r="NJ180" s="221"/>
      <c r="NK180" s="221"/>
      <c r="NL180" s="221"/>
      <c r="NM180" s="221"/>
      <c r="NN180" s="221"/>
      <c r="NO180" s="221"/>
      <c r="NP180" s="221"/>
      <c r="NQ180" s="221"/>
      <c r="NR180" s="221"/>
      <c r="NS180" s="221"/>
      <c r="NT180" s="221"/>
      <c r="NU180" s="221"/>
      <c r="NV180" s="221"/>
      <c r="NW180" s="221"/>
      <c r="NX180" s="221"/>
      <c r="NY180" s="221"/>
      <c r="NZ180" s="221"/>
      <c r="OA180" s="221"/>
      <c r="OB180" s="221"/>
      <c r="OC180" s="221"/>
      <c r="OD180" s="221"/>
      <c r="OE180" s="221"/>
      <c r="OF180" s="221"/>
      <c r="OG180" s="221"/>
      <c r="OH180" s="221"/>
      <c r="OI180" s="221"/>
      <c r="OJ180" s="221"/>
      <c r="OK180" s="221"/>
      <c r="OL180" s="221"/>
      <c r="OM180" s="221"/>
      <c r="ON180" s="221"/>
      <c r="OO180" s="221"/>
      <c r="OP180" s="221"/>
      <c r="OQ180" s="221"/>
      <c r="OR180" s="221"/>
      <c r="OS180" s="221"/>
      <c r="OT180" s="221"/>
      <c r="OU180" s="221"/>
      <c r="OV180" s="221"/>
      <c r="OW180" s="221"/>
      <c r="OX180" s="221"/>
      <c r="OY180" s="221"/>
      <c r="OZ180" s="221"/>
      <c r="PA180" s="221"/>
      <c r="PB180" s="221"/>
      <c r="PC180" s="221"/>
      <c r="PD180" s="221"/>
      <c r="PE180" s="221"/>
      <c r="PF180" s="221"/>
      <c r="PG180" s="221"/>
      <c r="PH180" s="221"/>
      <c r="PI180" s="221"/>
      <c r="PJ180" s="221"/>
      <c r="PK180" s="221"/>
      <c r="PL180" s="221"/>
      <c r="PM180" s="221"/>
      <c r="PN180" s="221"/>
      <c r="PO180" s="221"/>
      <c r="PP180" s="221"/>
      <c r="PQ180" s="221"/>
      <c r="PR180" s="221"/>
      <c r="PS180" s="221"/>
      <c r="PT180" s="221"/>
      <c r="PU180" s="221"/>
      <c r="PV180" s="221"/>
      <c r="PW180" s="221"/>
      <c r="PX180" s="221"/>
      <c r="PY180" s="221"/>
      <c r="PZ180" s="221"/>
      <c r="QA180" s="221"/>
      <c r="QB180" s="221"/>
      <c r="QC180" s="221"/>
      <c r="QD180" s="221"/>
      <c r="QE180" s="221"/>
      <c r="QF180" s="221"/>
      <c r="QG180" s="221"/>
      <c r="QH180" s="221"/>
      <c r="QI180" s="221"/>
      <c r="QJ180" s="221"/>
      <c r="QK180" s="221"/>
      <c r="QL180" s="221"/>
      <c r="QM180" s="221"/>
      <c r="QN180" s="221"/>
      <c r="QO180" s="221"/>
      <c r="QP180" s="221"/>
      <c r="QQ180" s="221"/>
      <c r="QR180" s="221"/>
      <c r="QS180" s="221"/>
      <c r="QT180" s="221"/>
      <c r="QU180" s="221"/>
      <c r="QV180" s="221"/>
      <c r="QW180" s="221"/>
      <c r="QX180" s="221"/>
      <c r="QY180" s="221"/>
      <c r="QZ180" s="221"/>
      <c r="RA180" s="221"/>
      <c r="RB180" s="221"/>
      <c r="RC180" s="221"/>
      <c r="RD180" s="221"/>
      <c r="RE180" s="221"/>
      <c r="RF180" s="221"/>
      <c r="RG180" s="221"/>
      <c r="RH180" s="221"/>
      <c r="RI180" s="221"/>
      <c r="RJ180" s="221"/>
      <c r="RK180" s="221"/>
      <c r="RL180" s="221"/>
      <c r="RM180" s="221"/>
      <c r="RN180" s="221"/>
      <c r="RO180" s="221"/>
      <c r="RP180" s="221"/>
      <c r="RQ180" s="221"/>
      <c r="RR180" s="221"/>
      <c r="RS180" s="221"/>
      <c r="RT180" s="221"/>
      <c r="RU180" s="221"/>
      <c r="RV180" s="221"/>
      <c r="RW180" s="221"/>
      <c r="RX180" s="221"/>
      <c r="RY180" s="221"/>
      <c r="RZ180" s="221"/>
      <c r="SA180" s="221"/>
      <c r="SB180" s="221"/>
      <c r="SC180" s="221"/>
      <c r="SD180" s="221"/>
      <c r="SE180" s="221"/>
      <c r="SF180" s="221"/>
      <c r="SG180" s="221"/>
      <c r="SH180" s="221"/>
      <c r="SI180" s="221"/>
      <c r="SJ180" s="221"/>
      <c r="SK180" s="221"/>
      <c r="SL180" s="221"/>
      <c r="SM180" s="221"/>
      <c r="SN180" s="221"/>
      <c r="SO180" s="221"/>
      <c r="SP180" s="221"/>
      <c r="SQ180" s="221"/>
      <c r="SR180" s="221"/>
      <c r="SS180" s="221"/>
      <c r="ST180" s="221"/>
      <c r="SU180" s="221"/>
      <c r="SV180" s="221"/>
      <c r="SW180" s="221"/>
      <c r="SX180" s="221"/>
      <c r="SY180" s="221"/>
      <c r="SZ180" s="221"/>
      <c r="TA180" s="221"/>
      <c r="TB180" s="221"/>
      <c r="TC180" s="221"/>
      <c r="TD180" s="221"/>
      <c r="TE180" s="221"/>
      <c r="TF180" s="221"/>
      <c r="TG180" s="221"/>
      <c r="TH180" s="221"/>
      <c r="TI180" s="221"/>
      <c r="TJ180" s="221"/>
      <c r="TK180" s="221"/>
      <c r="TL180" s="221"/>
      <c r="TM180" s="221"/>
      <c r="TN180" s="221"/>
      <c r="TO180" s="221"/>
      <c r="TP180" s="221"/>
      <c r="TQ180" s="221"/>
      <c r="TR180" s="221"/>
      <c r="TS180" s="221"/>
      <c r="TT180" s="221"/>
      <c r="TU180" s="221"/>
      <c r="TV180" s="221"/>
      <c r="TW180" s="221"/>
      <c r="TX180" s="221"/>
      <c r="TY180" s="221"/>
      <c r="TZ180" s="221"/>
      <c r="UA180" s="221"/>
      <c r="UB180" s="221"/>
      <c r="UC180" s="221"/>
      <c r="UD180" s="221"/>
      <c r="UE180" s="221"/>
      <c r="UF180" s="221"/>
      <c r="UG180" s="221"/>
      <c r="UH180" s="221"/>
      <c r="UI180" s="221"/>
      <c r="UJ180" s="221"/>
      <c r="UK180" s="221"/>
      <c r="UL180" s="221"/>
      <c r="UM180" s="221"/>
      <c r="UN180" s="221"/>
      <c r="UO180" s="221"/>
      <c r="UP180" s="221"/>
      <c r="UQ180" s="221"/>
      <c r="UR180" s="221"/>
      <c r="US180" s="221"/>
      <c r="UT180" s="221"/>
      <c r="UU180" s="221"/>
      <c r="UV180" s="221"/>
      <c r="UW180" s="221"/>
      <c r="UX180" s="221"/>
      <c r="UY180" s="221"/>
      <c r="UZ180" s="221"/>
      <c r="VA180" s="221"/>
      <c r="VB180" s="221"/>
      <c r="VC180" s="221"/>
      <c r="VD180" s="221"/>
      <c r="VE180" s="221"/>
      <c r="VF180" s="221"/>
      <c r="VG180" s="221"/>
      <c r="VH180" s="221"/>
      <c r="VI180" s="221"/>
      <c r="VJ180" s="221"/>
      <c r="VK180" s="221"/>
      <c r="VL180" s="221"/>
      <c r="VM180" s="221"/>
      <c r="VN180" s="221"/>
      <c r="VO180" s="221"/>
      <c r="VP180" s="221"/>
      <c r="VQ180" s="221"/>
      <c r="VR180" s="221"/>
      <c r="VS180" s="221"/>
      <c r="VT180" s="221"/>
      <c r="VU180" s="221"/>
      <c r="VV180" s="221"/>
      <c r="VW180" s="221"/>
      <c r="VX180" s="221"/>
      <c r="VY180" s="221"/>
      <c r="VZ180" s="221"/>
      <c r="WA180" s="221"/>
      <c r="WB180" s="221"/>
      <c r="WC180" s="221"/>
      <c r="WD180" s="221"/>
      <c r="WE180" s="221"/>
      <c r="WF180" s="221"/>
      <c r="WG180" s="221"/>
      <c r="WH180" s="221"/>
      <c r="WI180" s="221"/>
      <c r="WJ180" s="221"/>
      <c r="WK180" s="221"/>
      <c r="WL180" s="221"/>
      <c r="WM180" s="221"/>
      <c r="WN180" s="221"/>
      <c r="WO180" s="221"/>
      <c r="WP180" s="221"/>
      <c r="WQ180" s="221"/>
      <c r="WR180" s="221"/>
      <c r="WS180" s="221"/>
      <c r="WT180" s="221"/>
      <c r="WU180" s="221"/>
      <c r="WV180" s="221"/>
      <c r="WW180" s="221"/>
      <c r="WX180" s="221"/>
      <c r="WY180" s="221"/>
      <c r="WZ180" s="221"/>
      <c r="XA180" s="221"/>
      <c r="XB180" s="221"/>
      <c r="XC180" s="221"/>
      <c r="XD180" s="221"/>
      <c r="XE180" s="221"/>
      <c r="XF180" s="221"/>
      <c r="XG180" s="221"/>
      <c r="XH180" s="221"/>
      <c r="XI180" s="221"/>
      <c r="XJ180" s="221"/>
      <c r="XK180" s="221"/>
      <c r="XL180" s="221"/>
      <c r="XM180" s="221"/>
      <c r="XN180" s="221"/>
      <c r="XO180" s="221"/>
      <c r="XP180" s="221"/>
      <c r="XQ180" s="221"/>
      <c r="XR180" s="221"/>
      <c r="XS180" s="221"/>
      <c r="XT180" s="221"/>
      <c r="XU180" s="221"/>
      <c r="XV180" s="221"/>
      <c r="XW180" s="221"/>
      <c r="XX180" s="221"/>
      <c r="XY180" s="221"/>
      <c r="XZ180" s="221"/>
      <c r="YA180" s="221"/>
      <c r="YB180" s="221"/>
      <c r="YC180" s="221"/>
      <c r="YD180" s="221"/>
      <c r="YE180" s="221"/>
      <c r="YF180" s="221"/>
      <c r="YG180" s="221"/>
      <c r="YH180" s="221"/>
      <c r="YI180" s="221"/>
      <c r="YJ180" s="221"/>
      <c r="YK180" s="221"/>
      <c r="YL180" s="221"/>
      <c r="YM180" s="221"/>
      <c r="YN180" s="221"/>
      <c r="YO180" s="221"/>
      <c r="YP180" s="221"/>
      <c r="YQ180" s="221"/>
      <c r="YR180" s="221"/>
      <c r="YS180" s="221"/>
      <c r="YT180" s="221"/>
      <c r="YU180" s="221"/>
      <c r="YV180" s="221"/>
      <c r="YW180" s="221"/>
      <c r="YX180" s="221"/>
      <c r="YY180" s="221"/>
      <c r="YZ180" s="221"/>
      <c r="ZA180" s="221"/>
      <c r="ZB180" s="221"/>
      <c r="ZC180" s="221"/>
      <c r="ZD180" s="221"/>
      <c r="ZE180" s="221"/>
      <c r="ZF180" s="221"/>
      <c r="ZG180" s="221"/>
      <c r="ZH180" s="221"/>
      <c r="ZI180" s="221"/>
      <c r="ZJ180" s="221"/>
      <c r="ZK180" s="221"/>
      <c r="ZL180" s="221"/>
      <c r="ZM180" s="221"/>
      <c r="ZN180" s="221"/>
      <c r="ZO180" s="221"/>
      <c r="ZP180" s="221"/>
      <c r="ZQ180" s="221"/>
      <c r="ZR180" s="221"/>
      <c r="ZS180" s="221"/>
      <c r="ZT180" s="221"/>
      <c r="ZU180" s="221"/>
      <c r="ZV180" s="221"/>
      <c r="ZW180" s="221"/>
      <c r="ZX180" s="221"/>
      <c r="ZY180" s="221"/>
      <c r="ZZ180" s="221"/>
      <c r="AAA180" s="221"/>
      <c r="AAB180" s="221"/>
      <c r="AAC180" s="221"/>
      <c r="AAD180" s="221"/>
      <c r="AAE180" s="221"/>
      <c r="AAF180" s="221"/>
      <c r="AAG180" s="221"/>
      <c r="AAH180" s="221"/>
      <c r="AAI180" s="221"/>
      <c r="AAJ180" s="221"/>
      <c r="AAK180" s="221"/>
      <c r="AAL180" s="221"/>
      <c r="AAM180" s="221"/>
      <c r="AAN180" s="221"/>
      <c r="AAO180" s="221"/>
      <c r="AAP180" s="221"/>
      <c r="AAQ180" s="221"/>
      <c r="AAR180" s="221"/>
      <c r="AAS180" s="221"/>
      <c r="AAT180" s="221"/>
      <c r="AAU180" s="221"/>
      <c r="AAV180" s="221"/>
      <c r="AAW180" s="221"/>
      <c r="AAX180" s="221"/>
      <c r="AAY180" s="221"/>
      <c r="AAZ180" s="221"/>
      <c r="ABA180" s="221"/>
      <c r="ABB180" s="221"/>
      <c r="ABC180" s="221"/>
      <c r="ABD180" s="221"/>
      <c r="ABE180" s="221"/>
      <c r="ABF180" s="221"/>
      <c r="ABG180" s="221"/>
      <c r="ABH180" s="221"/>
      <c r="ABI180" s="221"/>
      <c r="ABJ180" s="221"/>
      <c r="ABK180" s="221"/>
      <c r="ABL180" s="221"/>
      <c r="ABM180" s="221"/>
      <c r="ABN180" s="221"/>
      <c r="ABO180" s="221"/>
      <c r="ABP180" s="221"/>
      <c r="ABQ180" s="221"/>
      <c r="ABR180" s="221"/>
      <c r="ABS180" s="221"/>
      <c r="ABT180" s="221"/>
      <c r="ABU180" s="221"/>
      <c r="ABV180" s="221"/>
      <c r="ABW180" s="221"/>
      <c r="ABX180" s="221"/>
      <c r="ABY180" s="221"/>
      <c r="ABZ180" s="221"/>
      <c r="ACA180" s="221"/>
      <c r="ACB180" s="221"/>
      <c r="ACC180" s="221"/>
      <c r="ACD180" s="221"/>
      <c r="ACE180" s="221"/>
      <c r="ACF180" s="221"/>
      <c r="ACG180" s="221"/>
      <c r="ACH180" s="221"/>
      <c r="ACI180" s="221"/>
      <c r="ACJ180" s="221"/>
      <c r="ACK180" s="221"/>
      <c r="ACL180" s="221"/>
      <c r="ACM180" s="221"/>
      <c r="ACN180" s="221"/>
      <c r="ACO180" s="221"/>
      <c r="ACP180" s="221"/>
      <c r="ACQ180" s="221"/>
      <c r="ACR180" s="221"/>
      <c r="ACS180" s="221"/>
      <c r="ACT180" s="221"/>
      <c r="ACU180" s="221"/>
      <c r="ACV180" s="221"/>
      <c r="ACW180" s="221"/>
      <c r="ACX180" s="221"/>
      <c r="ACY180" s="221"/>
      <c r="ACZ180" s="221"/>
      <c r="ADA180" s="221"/>
      <c r="ADB180" s="221"/>
      <c r="ADC180" s="221"/>
      <c r="ADD180" s="221"/>
      <c r="ADE180" s="221"/>
      <c r="ADF180" s="221"/>
      <c r="ADG180" s="221"/>
      <c r="ADH180" s="221"/>
      <c r="ADI180" s="221"/>
      <c r="ADJ180" s="221"/>
      <c r="ADK180" s="221"/>
      <c r="ADL180" s="221"/>
      <c r="ADM180" s="221"/>
      <c r="ADN180" s="221"/>
      <c r="ADO180" s="221"/>
      <c r="ADP180" s="221"/>
      <c r="ADQ180" s="221"/>
      <c r="ADR180" s="221"/>
      <c r="ADS180" s="221"/>
      <c r="ADT180" s="221"/>
      <c r="ADU180" s="221"/>
      <c r="ADV180" s="221"/>
      <c r="ADW180" s="221"/>
      <c r="ADX180" s="221"/>
      <c r="ADY180" s="221"/>
      <c r="ADZ180" s="221"/>
      <c r="AEA180" s="221"/>
      <c r="AEB180" s="221"/>
      <c r="AEC180" s="221"/>
      <c r="AED180" s="221"/>
      <c r="AEE180" s="221"/>
      <c r="AEF180" s="221"/>
      <c r="AEG180" s="221"/>
      <c r="AEH180" s="221"/>
      <c r="AEI180" s="221"/>
      <c r="AEJ180" s="221"/>
      <c r="AEK180" s="221"/>
      <c r="AEL180" s="221"/>
      <c r="AEM180" s="221"/>
      <c r="AEN180" s="221"/>
      <c r="AEO180" s="221"/>
      <c r="AEP180" s="221"/>
      <c r="AEQ180" s="221"/>
      <c r="AER180" s="221"/>
      <c r="AES180" s="221"/>
      <c r="AET180" s="221"/>
      <c r="AEU180" s="221"/>
      <c r="AEV180" s="221"/>
      <c r="AEW180" s="221"/>
      <c r="AEX180" s="221"/>
      <c r="AEY180" s="221"/>
      <c r="AEZ180" s="221"/>
      <c r="AFA180" s="221"/>
      <c r="AFB180" s="221"/>
      <c r="AFC180" s="221"/>
      <c r="AFD180" s="221"/>
      <c r="AFE180" s="221"/>
      <c r="AFF180" s="221"/>
      <c r="AFG180" s="221"/>
      <c r="AFH180" s="221"/>
      <c r="AFI180" s="221"/>
      <c r="AFJ180" s="221"/>
      <c r="AFK180" s="221"/>
      <c r="AFL180" s="221"/>
      <c r="AFM180" s="221"/>
      <c r="AFN180" s="221"/>
      <c r="AFO180" s="221"/>
      <c r="AFP180" s="221"/>
      <c r="AFQ180" s="221"/>
      <c r="AFR180" s="221"/>
      <c r="AFS180" s="221"/>
      <c r="AFT180" s="221"/>
      <c r="AFU180" s="221"/>
      <c r="AFV180" s="221"/>
      <c r="AFW180" s="221"/>
      <c r="AFX180" s="221"/>
      <c r="AFY180" s="221"/>
      <c r="AFZ180" s="221"/>
      <c r="AGA180" s="221"/>
      <c r="AGB180" s="221"/>
      <c r="AGC180" s="221"/>
      <c r="AGD180" s="221"/>
      <c r="AGE180" s="221"/>
      <c r="AGF180" s="221"/>
      <c r="AGG180" s="221"/>
      <c r="AGH180" s="221"/>
      <c r="AGI180" s="221"/>
      <c r="AGJ180" s="221"/>
      <c r="AGK180" s="221"/>
      <c r="AGL180" s="221"/>
      <c r="AGM180" s="221"/>
      <c r="AGN180" s="221"/>
      <c r="AGO180" s="221"/>
      <c r="AGP180" s="221"/>
      <c r="AGQ180" s="221"/>
      <c r="AGR180" s="221"/>
      <c r="AGS180" s="221"/>
      <c r="AGT180" s="221"/>
      <c r="AGU180" s="221"/>
      <c r="AGV180" s="221"/>
      <c r="AGW180" s="221"/>
      <c r="AGX180" s="221"/>
      <c r="AGY180" s="221"/>
      <c r="AGZ180" s="221"/>
      <c r="AHA180" s="221"/>
      <c r="AHB180" s="221"/>
      <c r="AHC180" s="221"/>
      <c r="AHD180" s="221"/>
      <c r="AHE180" s="221"/>
      <c r="AHF180" s="221"/>
      <c r="AHG180" s="221"/>
      <c r="AHH180" s="221"/>
      <c r="AHI180" s="221"/>
      <c r="AHJ180" s="221"/>
      <c r="AHK180" s="221"/>
      <c r="AHL180" s="221"/>
      <c r="AHM180" s="221"/>
      <c r="AHN180" s="221"/>
      <c r="AHO180" s="221"/>
      <c r="AHP180" s="221"/>
      <c r="AHQ180" s="221"/>
      <c r="AHR180" s="221"/>
      <c r="AHS180" s="221"/>
      <c r="AHT180" s="221"/>
      <c r="AHU180" s="221"/>
      <c r="AHV180" s="221"/>
      <c r="AHW180" s="221"/>
      <c r="AHX180" s="221"/>
      <c r="AHY180" s="221"/>
      <c r="AHZ180" s="221"/>
      <c r="AIA180" s="221"/>
      <c r="AIB180" s="221"/>
      <c r="AIC180" s="221"/>
      <c r="AID180" s="221"/>
      <c r="AIE180" s="221"/>
      <c r="AIF180" s="221"/>
      <c r="AIG180" s="221"/>
      <c r="AIH180" s="221"/>
      <c r="AII180" s="221"/>
      <c r="AIJ180" s="221"/>
      <c r="AIK180" s="221"/>
      <c r="AIL180" s="221"/>
      <c r="AIM180" s="221"/>
      <c r="AIN180" s="221"/>
      <c r="AIO180" s="221"/>
      <c r="AIP180" s="221"/>
      <c r="AIQ180" s="221"/>
      <c r="AIR180" s="221"/>
      <c r="AIS180" s="221"/>
      <c r="AIT180" s="221"/>
      <c r="AIU180" s="221"/>
      <c r="AIV180" s="221"/>
      <c r="AIW180" s="221"/>
      <c r="AIX180" s="221"/>
      <c r="AIY180" s="221"/>
      <c r="AIZ180" s="221"/>
      <c r="AJA180" s="221"/>
      <c r="AJB180" s="221"/>
      <c r="AJC180" s="221"/>
      <c r="AJD180" s="221"/>
      <c r="AJE180" s="221"/>
      <c r="AJF180" s="221"/>
      <c r="AJG180" s="221"/>
      <c r="AJH180" s="221"/>
      <c r="AJI180" s="221"/>
      <c r="AJJ180" s="221"/>
      <c r="AJK180" s="221"/>
      <c r="AJL180" s="221"/>
      <c r="AJM180" s="221"/>
      <c r="AJN180" s="221"/>
      <c r="AJO180" s="221"/>
      <c r="AJP180" s="221"/>
      <c r="AJQ180" s="221"/>
      <c r="AJR180" s="221"/>
      <c r="AJS180" s="221"/>
      <c r="AJT180" s="221"/>
      <c r="AJU180" s="221"/>
      <c r="AJV180" s="221"/>
      <c r="AJW180" s="221"/>
      <c r="AJX180" s="221"/>
      <c r="AJY180" s="221"/>
      <c r="AJZ180" s="221"/>
      <c r="AKA180" s="221"/>
      <c r="AKB180" s="221"/>
      <c r="AKC180" s="221"/>
      <c r="AKD180" s="221"/>
      <c r="AKE180" s="221"/>
      <c r="AKF180" s="221"/>
      <c r="AKG180" s="221"/>
      <c r="AKH180" s="221"/>
      <c r="AKI180" s="221"/>
      <c r="AKJ180" s="221"/>
      <c r="AKK180" s="221"/>
      <c r="AKL180" s="221"/>
      <c r="AKM180" s="221"/>
      <c r="AKN180" s="221"/>
      <c r="AKO180" s="221"/>
      <c r="AKP180" s="221"/>
      <c r="AKQ180" s="221"/>
      <c r="AKR180" s="221"/>
      <c r="AKS180" s="221"/>
      <c r="AKT180" s="221"/>
      <c r="AKU180" s="221"/>
      <c r="AKV180" s="221"/>
      <c r="AKW180" s="221"/>
      <c r="AKX180" s="221"/>
      <c r="AKY180" s="221"/>
      <c r="AKZ180" s="221"/>
      <c r="ALA180" s="221"/>
      <c r="ALB180" s="221"/>
      <c r="ALC180" s="221"/>
      <c r="ALD180" s="221"/>
      <c r="ALE180" s="221"/>
      <c r="ALF180" s="221"/>
      <c r="ALG180" s="221"/>
      <c r="ALH180" s="221"/>
      <c r="ALI180" s="221"/>
      <c r="ALJ180" s="221"/>
      <c r="ALK180" s="221"/>
      <c r="ALL180" s="221"/>
      <c r="ALM180" s="221"/>
      <c r="ALN180" s="221"/>
      <c r="ALO180" s="221"/>
      <c r="ALP180" s="221"/>
      <c r="ALQ180" s="221"/>
      <c r="ALR180" s="221"/>
      <c r="ALS180" s="221"/>
      <c r="ALT180" s="221"/>
      <c r="ALU180" s="221"/>
      <c r="ALV180" s="221"/>
      <c r="ALW180" s="221"/>
      <c r="ALX180" s="221"/>
      <c r="ALY180" s="221"/>
      <c r="ALZ180" s="221"/>
      <c r="AMA180" s="221"/>
      <c r="AMB180" s="221"/>
      <c r="AMC180" s="221"/>
      <c r="AMD180" s="221"/>
      <c r="AME180" s="221"/>
      <c r="AMF180" s="221"/>
      <c r="AMG180" s="221"/>
      <c r="AMH180" s="221"/>
      <c r="AMI180" s="221"/>
      <c r="AMJ180" s="221"/>
      <c r="AMK180" s="221"/>
    </row>
    <row r="181" spans="1:1025" s="228" customFormat="1" x14ac:dyDescent="0.25">
      <c r="A181" s="234" t="s">
        <v>180</v>
      </c>
      <c r="B181" s="234" t="s">
        <v>252</v>
      </c>
      <c r="C181" s="235" t="str">
        <f>'common foods'!D119</f>
        <v>05108</v>
      </c>
      <c r="D181" s="232">
        <v>535</v>
      </c>
      <c r="E181" s="232">
        <v>6.4</v>
      </c>
      <c r="F181" s="232">
        <v>1</v>
      </c>
      <c r="G181" s="232">
        <v>3.4</v>
      </c>
      <c r="H181" s="232">
        <v>1.9</v>
      </c>
      <c r="I181" s="232">
        <v>5.6</v>
      </c>
      <c r="J181" s="232">
        <v>11.6</v>
      </c>
      <c r="K181" s="232">
        <f>9.4/1000</f>
        <v>9.4000000000000004E-3</v>
      </c>
      <c r="L181" s="234" t="s">
        <v>433</v>
      </c>
      <c r="M181" s="234"/>
    </row>
    <row r="182" spans="1:1025" s="228" customFormat="1" x14ac:dyDescent="0.25">
      <c r="A182" s="221" t="s">
        <v>106</v>
      </c>
      <c r="B182" s="221" t="s">
        <v>119</v>
      </c>
      <c r="C182" s="227" t="str">
        <f>'common foods'!$D$53</f>
        <v>03047</v>
      </c>
      <c r="D182" s="227">
        <v>1702.56</v>
      </c>
      <c r="E182" s="227">
        <v>14.4</v>
      </c>
      <c r="F182" s="227">
        <v>2.4740000000000002</v>
      </c>
      <c r="G182" s="227">
        <v>60</v>
      </c>
      <c r="H182" s="227">
        <v>21</v>
      </c>
      <c r="I182" s="227">
        <v>10</v>
      </c>
      <c r="J182" s="227">
        <v>8.81</v>
      </c>
      <c r="K182" s="227">
        <v>270</v>
      </c>
      <c r="L182" s="221" t="s">
        <v>434</v>
      </c>
      <c r="M182" s="221"/>
    </row>
    <row r="183" spans="1:1025" s="228" customFormat="1" x14ac:dyDescent="0.25">
      <c r="A183" s="228" t="s">
        <v>106</v>
      </c>
      <c r="B183" s="228" t="s">
        <v>141</v>
      </c>
      <c r="C183" s="229" t="str">
        <f>'common foods'!$D$64</f>
        <v>03065</v>
      </c>
      <c r="D183" s="229">
        <v>1702.56</v>
      </c>
      <c r="E183" s="229">
        <v>14.4</v>
      </c>
      <c r="F183" s="229">
        <v>2.4740000000000002</v>
      </c>
      <c r="G183" s="229">
        <v>60</v>
      </c>
      <c r="H183" s="229">
        <v>21</v>
      </c>
      <c r="I183" s="229">
        <v>10</v>
      </c>
      <c r="J183" s="229">
        <v>8.81</v>
      </c>
      <c r="K183" s="229">
        <v>270</v>
      </c>
      <c r="L183" s="228" t="s">
        <v>434</v>
      </c>
    </row>
    <row r="184" spans="1:1025" s="225" customFormat="1" x14ac:dyDescent="0.25">
      <c r="A184" s="221" t="s">
        <v>106</v>
      </c>
      <c r="B184" s="221" t="s">
        <v>121</v>
      </c>
      <c r="C184" s="227" t="str">
        <f>'common foods'!$D$54</f>
        <v>03048</v>
      </c>
      <c r="D184" s="227">
        <v>1290.99</v>
      </c>
      <c r="E184" s="227">
        <v>2.2999999999999998</v>
      </c>
      <c r="F184" s="227">
        <v>3.5000000000000003E-2</v>
      </c>
      <c r="G184" s="227">
        <v>58.4</v>
      </c>
      <c r="H184" s="227">
        <v>1.7</v>
      </c>
      <c r="I184" s="227">
        <v>10.7</v>
      </c>
      <c r="J184" s="227">
        <v>12.53</v>
      </c>
      <c r="K184" s="227">
        <v>280</v>
      </c>
      <c r="L184" s="221" t="s">
        <v>434</v>
      </c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1"/>
      <c r="ES184" s="221"/>
      <c r="ET184" s="221"/>
      <c r="EU184" s="221"/>
      <c r="EV184" s="221"/>
      <c r="EW184" s="221"/>
      <c r="EX184" s="221"/>
      <c r="EY184" s="221"/>
      <c r="EZ184" s="221"/>
      <c r="FA184" s="221"/>
      <c r="FB184" s="221"/>
      <c r="FC184" s="221"/>
      <c r="FD184" s="221"/>
      <c r="FE184" s="221"/>
      <c r="FF184" s="221"/>
      <c r="FG184" s="221"/>
      <c r="FH184" s="221"/>
      <c r="FI184" s="221"/>
      <c r="FJ184" s="221"/>
      <c r="FK184" s="221"/>
      <c r="FL184" s="221"/>
      <c r="FM184" s="221"/>
      <c r="FN184" s="221"/>
      <c r="FO184" s="221"/>
      <c r="FP184" s="221"/>
      <c r="FQ184" s="221"/>
      <c r="FR184" s="221"/>
      <c r="FS184" s="221"/>
      <c r="FT184" s="221"/>
      <c r="FU184" s="221"/>
      <c r="FV184" s="221"/>
      <c r="FW184" s="221"/>
      <c r="FX184" s="221"/>
      <c r="FY184" s="221"/>
      <c r="FZ184" s="221"/>
      <c r="GA184" s="221"/>
      <c r="GB184" s="221"/>
      <c r="GC184" s="221"/>
      <c r="GD184" s="221"/>
      <c r="GE184" s="221"/>
      <c r="GF184" s="221"/>
      <c r="GG184" s="221"/>
      <c r="GH184" s="221"/>
      <c r="GI184" s="221"/>
      <c r="GJ184" s="221"/>
      <c r="GK184" s="221"/>
      <c r="GL184" s="221"/>
      <c r="GM184" s="221"/>
      <c r="GN184" s="221"/>
      <c r="GO184" s="221"/>
      <c r="GP184" s="221"/>
      <c r="GQ184" s="221"/>
      <c r="GR184" s="221"/>
      <c r="GS184" s="221"/>
      <c r="GT184" s="221"/>
      <c r="GU184" s="221"/>
      <c r="GV184" s="221"/>
      <c r="GW184" s="221"/>
      <c r="GX184" s="221"/>
      <c r="GY184" s="221"/>
      <c r="GZ184" s="221"/>
      <c r="HA184" s="221"/>
      <c r="HB184" s="221"/>
      <c r="HC184" s="221"/>
      <c r="HD184" s="221"/>
      <c r="HE184" s="221"/>
      <c r="HF184" s="221"/>
      <c r="HG184" s="221"/>
      <c r="HH184" s="221"/>
      <c r="HI184" s="221"/>
      <c r="HJ184" s="221"/>
      <c r="HK184" s="221"/>
      <c r="HL184" s="221"/>
      <c r="HM184" s="221"/>
      <c r="HN184" s="221"/>
      <c r="HO184" s="221"/>
      <c r="HP184" s="221"/>
      <c r="HQ184" s="221"/>
      <c r="HR184" s="221"/>
      <c r="HS184" s="221"/>
      <c r="HT184" s="221"/>
      <c r="HU184" s="221"/>
      <c r="HV184" s="221"/>
      <c r="HW184" s="221"/>
      <c r="HX184" s="221"/>
      <c r="HY184" s="221"/>
      <c r="HZ184" s="221"/>
      <c r="IA184" s="221"/>
      <c r="IB184" s="221"/>
      <c r="IC184" s="221"/>
      <c r="ID184" s="221"/>
      <c r="IE184" s="221"/>
      <c r="IF184" s="221"/>
      <c r="IG184" s="221"/>
      <c r="IH184" s="221"/>
      <c r="II184" s="221"/>
      <c r="IJ184" s="221"/>
      <c r="IK184" s="221"/>
      <c r="IL184" s="221"/>
      <c r="IM184" s="221"/>
      <c r="IN184" s="221"/>
      <c r="IO184" s="221"/>
      <c r="IP184" s="221"/>
      <c r="IQ184" s="221"/>
      <c r="IR184" s="221"/>
      <c r="IS184" s="221"/>
      <c r="IT184" s="221"/>
      <c r="IU184" s="221"/>
      <c r="IV184" s="221"/>
      <c r="IW184" s="221"/>
      <c r="IX184" s="221"/>
      <c r="IY184" s="221"/>
      <c r="IZ184" s="221"/>
      <c r="JA184" s="221"/>
      <c r="JB184" s="221"/>
      <c r="JC184" s="221"/>
      <c r="JD184" s="221"/>
      <c r="JE184" s="221"/>
      <c r="JF184" s="221"/>
      <c r="JG184" s="221"/>
      <c r="JH184" s="221"/>
      <c r="JI184" s="221"/>
      <c r="JJ184" s="221"/>
      <c r="JK184" s="221"/>
      <c r="JL184" s="221"/>
      <c r="JM184" s="221"/>
      <c r="JN184" s="221"/>
      <c r="JO184" s="221"/>
      <c r="JP184" s="221"/>
      <c r="JQ184" s="221"/>
      <c r="JR184" s="221"/>
      <c r="JS184" s="221"/>
      <c r="JT184" s="221"/>
      <c r="JU184" s="221"/>
      <c r="JV184" s="221"/>
      <c r="JW184" s="221"/>
      <c r="JX184" s="221"/>
      <c r="JY184" s="221"/>
      <c r="JZ184" s="221"/>
      <c r="KA184" s="221"/>
      <c r="KB184" s="221"/>
      <c r="KC184" s="221"/>
      <c r="KD184" s="221"/>
      <c r="KE184" s="221"/>
      <c r="KF184" s="221"/>
      <c r="KG184" s="221"/>
      <c r="KH184" s="221"/>
      <c r="KI184" s="221"/>
      <c r="KJ184" s="221"/>
      <c r="KK184" s="221"/>
      <c r="KL184" s="221"/>
      <c r="KM184" s="221"/>
      <c r="KN184" s="221"/>
      <c r="KO184" s="221"/>
      <c r="KP184" s="221"/>
      <c r="KQ184" s="221"/>
      <c r="KR184" s="221"/>
      <c r="KS184" s="221"/>
      <c r="KT184" s="221"/>
      <c r="KU184" s="221"/>
      <c r="KV184" s="221"/>
      <c r="KW184" s="221"/>
      <c r="KX184" s="221"/>
      <c r="KY184" s="221"/>
      <c r="KZ184" s="221"/>
      <c r="LA184" s="221"/>
      <c r="LB184" s="221"/>
      <c r="LC184" s="221"/>
      <c r="LD184" s="221"/>
      <c r="LE184" s="221"/>
      <c r="LF184" s="221"/>
      <c r="LG184" s="221"/>
      <c r="LH184" s="221"/>
      <c r="LI184" s="221"/>
      <c r="LJ184" s="221"/>
      <c r="LK184" s="221"/>
      <c r="LL184" s="221"/>
      <c r="LM184" s="221"/>
      <c r="LN184" s="221"/>
      <c r="LO184" s="221"/>
      <c r="LP184" s="221"/>
      <c r="LQ184" s="221"/>
      <c r="LR184" s="221"/>
      <c r="LS184" s="221"/>
      <c r="LT184" s="221"/>
      <c r="LU184" s="221"/>
      <c r="LV184" s="221"/>
      <c r="LW184" s="221"/>
      <c r="LX184" s="221"/>
      <c r="LY184" s="221"/>
      <c r="LZ184" s="221"/>
      <c r="MA184" s="221"/>
      <c r="MB184" s="221"/>
      <c r="MC184" s="221"/>
      <c r="MD184" s="221"/>
      <c r="ME184" s="221"/>
      <c r="MF184" s="221"/>
      <c r="MG184" s="221"/>
      <c r="MH184" s="221"/>
      <c r="MI184" s="221"/>
      <c r="MJ184" s="221"/>
      <c r="MK184" s="221"/>
      <c r="ML184" s="221"/>
      <c r="MM184" s="221"/>
      <c r="MN184" s="221"/>
      <c r="MO184" s="221"/>
      <c r="MP184" s="221"/>
      <c r="MQ184" s="221"/>
      <c r="MR184" s="221"/>
      <c r="MS184" s="221"/>
      <c r="MT184" s="221"/>
      <c r="MU184" s="221"/>
      <c r="MV184" s="221"/>
      <c r="MW184" s="221"/>
      <c r="MX184" s="221"/>
      <c r="MY184" s="221"/>
      <c r="MZ184" s="221"/>
      <c r="NA184" s="221"/>
      <c r="NB184" s="221"/>
      <c r="NC184" s="221"/>
      <c r="ND184" s="221"/>
      <c r="NE184" s="221"/>
      <c r="NF184" s="221"/>
      <c r="NG184" s="221"/>
      <c r="NH184" s="221"/>
      <c r="NI184" s="221"/>
      <c r="NJ184" s="221"/>
      <c r="NK184" s="221"/>
      <c r="NL184" s="221"/>
      <c r="NM184" s="221"/>
      <c r="NN184" s="221"/>
      <c r="NO184" s="221"/>
      <c r="NP184" s="221"/>
      <c r="NQ184" s="221"/>
      <c r="NR184" s="221"/>
      <c r="NS184" s="221"/>
      <c r="NT184" s="221"/>
      <c r="NU184" s="221"/>
      <c r="NV184" s="221"/>
      <c r="NW184" s="221"/>
      <c r="NX184" s="221"/>
      <c r="NY184" s="221"/>
      <c r="NZ184" s="221"/>
      <c r="OA184" s="221"/>
      <c r="OB184" s="221"/>
      <c r="OC184" s="221"/>
      <c r="OD184" s="221"/>
      <c r="OE184" s="221"/>
      <c r="OF184" s="221"/>
      <c r="OG184" s="221"/>
      <c r="OH184" s="221"/>
      <c r="OI184" s="221"/>
      <c r="OJ184" s="221"/>
      <c r="OK184" s="221"/>
      <c r="OL184" s="221"/>
      <c r="OM184" s="221"/>
      <c r="ON184" s="221"/>
      <c r="OO184" s="221"/>
      <c r="OP184" s="221"/>
      <c r="OQ184" s="221"/>
      <c r="OR184" s="221"/>
      <c r="OS184" s="221"/>
      <c r="OT184" s="221"/>
      <c r="OU184" s="221"/>
      <c r="OV184" s="221"/>
      <c r="OW184" s="221"/>
      <c r="OX184" s="221"/>
      <c r="OY184" s="221"/>
      <c r="OZ184" s="221"/>
      <c r="PA184" s="221"/>
      <c r="PB184" s="221"/>
      <c r="PC184" s="221"/>
      <c r="PD184" s="221"/>
      <c r="PE184" s="221"/>
      <c r="PF184" s="221"/>
      <c r="PG184" s="221"/>
      <c r="PH184" s="221"/>
      <c r="PI184" s="221"/>
      <c r="PJ184" s="221"/>
      <c r="PK184" s="221"/>
      <c r="PL184" s="221"/>
      <c r="PM184" s="221"/>
      <c r="PN184" s="221"/>
      <c r="PO184" s="221"/>
      <c r="PP184" s="221"/>
      <c r="PQ184" s="221"/>
      <c r="PR184" s="221"/>
      <c r="PS184" s="221"/>
      <c r="PT184" s="221"/>
      <c r="PU184" s="221"/>
      <c r="PV184" s="221"/>
      <c r="PW184" s="221"/>
      <c r="PX184" s="221"/>
      <c r="PY184" s="221"/>
      <c r="PZ184" s="221"/>
      <c r="QA184" s="221"/>
      <c r="QB184" s="221"/>
      <c r="QC184" s="221"/>
      <c r="QD184" s="221"/>
      <c r="QE184" s="221"/>
      <c r="QF184" s="221"/>
      <c r="QG184" s="221"/>
      <c r="QH184" s="221"/>
      <c r="QI184" s="221"/>
      <c r="QJ184" s="221"/>
      <c r="QK184" s="221"/>
      <c r="QL184" s="221"/>
      <c r="QM184" s="221"/>
      <c r="QN184" s="221"/>
      <c r="QO184" s="221"/>
      <c r="QP184" s="221"/>
      <c r="QQ184" s="221"/>
      <c r="QR184" s="221"/>
      <c r="QS184" s="221"/>
      <c r="QT184" s="221"/>
      <c r="QU184" s="221"/>
      <c r="QV184" s="221"/>
      <c r="QW184" s="221"/>
      <c r="QX184" s="221"/>
      <c r="QY184" s="221"/>
      <c r="QZ184" s="221"/>
      <c r="RA184" s="221"/>
      <c r="RB184" s="221"/>
      <c r="RC184" s="221"/>
      <c r="RD184" s="221"/>
      <c r="RE184" s="221"/>
      <c r="RF184" s="221"/>
      <c r="RG184" s="221"/>
      <c r="RH184" s="221"/>
      <c r="RI184" s="221"/>
      <c r="RJ184" s="221"/>
      <c r="RK184" s="221"/>
      <c r="RL184" s="221"/>
      <c r="RM184" s="221"/>
      <c r="RN184" s="221"/>
      <c r="RO184" s="221"/>
      <c r="RP184" s="221"/>
      <c r="RQ184" s="221"/>
      <c r="RR184" s="221"/>
      <c r="RS184" s="221"/>
      <c r="RT184" s="221"/>
      <c r="RU184" s="221"/>
      <c r="RV184" s="221"/>
      <c r="RW184" s="221"/>
      <c r="RX184" s="221"/>
      <c r="RY184" s="221"/>
      <c r="RZ184" s="221"/>
      <c r="SA184" s="221"/>
      <c r="SB184" s="221"/>
      <c r="SC184" s="221"/>
      <c r="SD184" s="221"/>
      <c r="SE184" s="221"/>
      <c r="SF184" s="221"/>
      <c r="SG184" s="221"/>
      <c r="SH184" s="221"/>
      <c r="SI184" s="221"/>
      <c r="SJ184" s="221"/>
      <c r="SK184" s="221"/>
      <c r="SL184" s="221"/>
      <c r="SM184" s="221"/>
      <c r="SN184" s="221"/>
      <c r="SO184" s="221"/>
      <c r="SP184" s="221"/>
      <c r="SQ184" s="221"/>
      <c r="SR184" s="221"/>
      <c r="SS184" s="221"/>
      <c r="ST184" s="221"/>
      <c r="SU184" s="221"/>
      <c r="SV184" s="221"/>
      <c r="SW184" s="221"/>
      <c r="SX184" s="221"/>
      <c r="SY184" s="221"/>
      <c r="SZ184" s="221"/>
      <c r="TA184" s="221"/>
      <c r="TB184" s="221"/>
      <c r="TC184" s="221"/>
      <c r="TD184" s="221"/>
      <c r="TE184" s="221"/>
      <c r="TF184" s="221"/>
      <c r="TG184" s="221"/>
      <c r="TH184" s="221"/>
      <c r="TI184" s="221"/>
      <c r="TJ184" s="221"/>
      <c r="TK184" s="221"/>
      <c r="TL184" s="221"/>
      <c r="TM184" s="221"/>
      <c r="TN184" s="221"/>
      <c r="TO184" s="221"/>
      <c r="TP184" s="221"/>
      <c r="TQ184" s="221"/>
      <c r="TR184" s="221"/>
      <c r="TS184" s="221"/>
      <c r="TT184" s="221"/>
      <c r="TU184" s="221"/>
      <c r="TV184" s="221"/>
      <c r="TW184" s="221"/>
      <c r="TX184" s="221"/>
      <c r="TY184" s="221"/>
      <c r="TZ184" s="221"/>
      <c r="UA184" s="221"/>
      <c r="UB184" s="221"/>
      <c r="UC184" s="221"/>
      <c r="UD184" s="221"/>
      <c r="UE184" s="221"/>
      <c r="UF184" s="221"/>
      <c r="UG184" s="221"/>
      <c r="UH184" s="221"/>
      <c r="UI184" s="221"/>
      <c r="UJ184" s="221"/>
      <c r="UK184" s="221"/>
      <c r="UL184" s="221"/>
      <c r="UM184" s="221"/>
      <c r="UN184" s="221"/>
      <c r="UO184" s="221"/>
      <c r="UP184" s="221"/>
      <c r="UQ184" s="221"/>
      <c r="UR184" s="221"/>
      <c r="US184" s="221"/>
      <c r="UT184" s="221"/>
      <c r="UU184" s="221"/>
      <c r="UV184" s="221"/>
      <c r="UW184" s="221"/>
      <c r="UX184" s="221"/>
      <c r="UY184" s="221"/>
      <c r="UZ184" s="221"/>
      <c r="VA184" s="221"/>
      <c r="VB184" s="221"/>
      <c r="VC184" s="221"/>
      <c r="VD184" s="221"/>
      <c r="VE184" s="221"/>
      <c r="VF184" s="221"/>
      <c r="VG184" s="221"/>
      <c r="VH184" s="221"/>
      <c r="VI184" s="221"/>
      <c r="VJ184" s="221"/>
      <c r="VK184" s="221"/>
      <c r="VL184" s="221"/>
      <c r="VM184" s="221"/>
      <c r="VN184" s="221"/>
      <c r="VO184" s="221"/>
      <c r="VP184" s="221"/>
      <c r="VQ184" s="221"/>
      <c r="VR184" s="221"/>
      <c r="VS184" s="221"/>
      <c r="VT184" s="221"/>
      <c r="VU184" s="221"/>
      <c r="VV184" s="221"/>
      <c r="VW184" s="221"/>
      <c r="VX184" s="221"/>
      <c r="VY184" s="221"/>
      <c r="VZ184" s="221"/>
      <c r="WA184" s="221"/>
      <c r="WB184" s="221"/>
      <c r="WC184" s="221"/>
      <c r="WD184" s="221"/>
      <c r="WE184" s="221"/>
      <c r="WF184" s="221"/>
      <c r="WG184" s="221"/>
      <c r="WH184" s="221"/>
      <c r="WI184" s="221"/>
      <c r="WJ184" s="221"/>
      <c r="WK184" s="221"/>
      <c r="WL184" s="221"/>
      <c r="WM184" s="221"/>
      <c r="WN184" s="221"/>
      <c r="WO184" s="221"/>
      <c r="WP184" s="221"/>
      <c r="WQ184" s="221"/>
      <c r="WR184" s="221"/>
      <c r="WS184" s="221"/>
      <c r="WT184" s="221"/>
      <c r="WU184" s="221"/>
      <c r="WV184" s="221"/>
      <c r="WW184" s="221"/>
      <c r="WX184" s="221"/>
      <c r="WY184" s="221"/>
      <c r="WZ184" s="221"/>
      <c r="XA184" s="221"/>
      <c r="XB184" s="221"/>
      <c r="XC184" s="221"/>
      <c r="XD184" s="221"/>
      <c r="XE184" s="221"/>
      <c r="XF184" s="221"/>
      <c r="XG184" s="221"/>
      <c r="XH184" s="221"/>
      <c r="XI184" s="221"/>
      <c r="XJ184" s="221"/>
      <c r="XK184" s="221"/>
      <c r="XL184" s="221"/>
      <c r="XM184" s="221"/>
      <c r="XN184" s="221"/>
      <c r="XO184" s="221"/>
      <c r="XP184" s="221"/>
      <c r="XQ184" s="221"/>
      <c r="XR184" s="221"/>
      <c r="XS184" s="221"/>
      <c r="XT184" s="221"/>
      <c r="XU184" s="221"/>
      <c r="XV184" s="221"/>
      <c r="XW184" s="221"/>
      <c r="XX184" s="221"/>
      <c r="XY184" s="221"/>
      <c r="XZ184" s="221"/>
      <c r="YA184" s="221"/>
      <c r="YB184" s="221"/>
      <c r="YC184" s="221"/>
      <c r="YD184" s="221"/>
      <c r="YE184" s="221"/>
      <c r="YF184" s="221"/>
      <c r="YG184" s="221"/>
      <c r="YH184" s="221"/>
      <c r="YI184" s="221"/>
      <c r="YJ184" s="221"/>
      <c r="YK184" s="221"/>
      <c r="YL184" s="221"/>
      <c r="YM184" s="221"/>
      <c r="YN184" s="221"/>
      <c r="YO184" s="221"/>
      <c r="YP184" s="221"/>
      <c r="YQ184" s="221"/>
      <c r="YR184" s="221"/>
      <c r="YS184" s="221"/>
      <c r="YT184" s="221"/>
      <c r="YU184" s="221"/>
      <c r="YV184" s="221"/>
      <c r="YW184" s="221"/>
      <c r="YX184" s="221"/>
      <c r="YY184" s="221"/>
      <c r="YZ184" s="221"/>
      <c r="ZA184" s="221"/>
      <c r="ZB184" s="221"/>
      <c r="ZC184" s="221"/>
      <c r="ZD184" s="221"/>
      <c r="ZE184" s="221"/>
      <c r="ZF184" s="221"/>
      <c r="ZG184" s="221"/>
      <c r="ZH184" s="221"/>
      <c r="ZI184" s="221"/>
      <c r="ZJ184" s="221"/>
      <c r="ZK184" s="221"/>
      <c r="ZL184" s="221"/>
      <c r="ZM184" s="221"/>
      <c r="ZN184" s="221"/>
      <c r="ZO184" s="221"/>
      <c r="ZP184" s="221"/>
      <c r="ZQ184" s="221"/>
      <c r="ZR184" s="221"/>
      <c r="ZS184" s="221"/>
      <c r="ZT184" s="221"/>
      <c r="ZU184" s="221"/>
      <c r="ZV184" s="221"/>
      <c r="ZW184" s="221"/>
      <c r="ZX184" s="221"/>
      <c r="ZY184" s="221"/>
      <c r="ZZ184" s="221"/>
      <c r="AAA184" s="221"/>
      <c r="AAB184" s="221"/>
      <c r="AAC184" s="221"/>
      <c r="AAD184" s="221"/>
      <c r="AAE184" s="221"/>
      <c r="AAF184" s="221"/>
      <c r="AAG184" s="221"/>
      <c r="AAH184" s="221"/>
      <c r="AAI184" s="221"/>
      <c r="AAJ184" s="221"/>
      <c r="AAK184" s="221"/>
      <c r="AAL184" s="221"/>
      <c r="AAM184" s="221"/>
      <c r="AAN184" s="221"/>
      <c r="AAO184" s="221"/>
      <c r="AAP184" s="221"/>
      <c r="AAQ184" s="221"/>
      <c r="AAR184" s="221"/>
      <c r="AAS184" s="221"/>
      <c r="AAT184" s="221"/>
      <c r="AAU184" s="221"/>
      <c r="AAV184" s="221"/>
      <c r="AAW184" s="221"/>
      <c r="AAX184" s="221"/>
      <c r="AAY184" s="221"/>
      <c r="AAZ184" s="221"/>
      <c r="ABA184" s="221"/>
      <c r="ABB184" s="221"/>
      <c r="ABC184" s="221"/>
      <c r="ABD184" s="221"/>
      <c r="ABE184" s="221"/>
      <c r="ABF184" s="221"/>
      <c r="ABG184" s="221"/>
      <c r="ABH184" s="221"/>
      <c r="ABI184" s="221"/>
      <c r="ABJ184" s="221"/>
      <c r="ABK184" s="221"/>
      <c r="ABL184" s="221"/>
      <c r="ABM184" s="221"/>
      <c r="ABN184" s="221"/>
      <c r="ABO184" s="221"/>
      <c r="ABP184" s="221"/>
      <c r="ABQ184" s="221"/>
      <c r="ABR184" s="221"/>
      <c r="ABS184" s="221"/>
      <c r="ABT184" s="221"/>
      <c r="ABU184" s="221"/>
      <c r="ABV184" s="221"/>
      <c r="ABW184" s="221"/>
      <c r="ABX184" s="221"/>
      <c r="ABY184" s="221"/>
      <c r="ABZ184" s="221"/>
      <c r="ACA184" s="221"/>
      <c r="ACB184" s="221"/>
      <c r="ACC184" s="221"/>
      <c r="ACD184" s="221"/>
      <c r="ACE184" s="221"/>
      <c r="ACF184" s="221"/>
      <c r="ACG184" s="221"/>
      <c r="ACH184" s="221"/>
      <c r="ACI184" s="221"/>
      <c r="ACJ184" s="221"/>
      <c r="ACK184" s="221"/>
      <c r="ACL184" s="221"/>
      <c r="ACM184" s="221"/>
      <c r="ACN184" s="221"/>
      <c r="ACO184" s="221"/>
      <c r="ACP184" s="221"/>
      <c r="ACQ184" s="221"/>
      <c r="ACR184" s="221"/>
      <c r="ACS184" s="221"/>
      <c r="ACT184" s="221"/>
      <c r="ACU184" s="221"/>
      <c r="ACV184" s="221"/>
      <c r="ACW184" s="221"/>
      <c r="ACX184" s="221"/>
      <c r="ACY184" s="221"/>
      <c r="ACZ184" s="221"/>
      <c r="ADA184" s="221"/>
      <c r="ADB184" s="221"/>
      <c r="ADC184" s="221"/>
      <c r="ADD184" s="221"/>
      <c r="ADE184" s="221"/>
      <c r="ADF184" s="221"/>
      <c r="ADG184" s="221"/>
      <c r="ADH184" s="221"/>
      <c r="ADI184" s="221"/>
      <c r="ADJ184" s="221"/>
      <c r="ADK184" s="221"/>
      <c r="ADL184" s="221"/>
      <c r="ADM184" s="221"/>
      <c r="ADN184" s="221"/>
      <c r="ADO184" s="221"/>
      <c r="ADP184" s="221"/>
      <c r="ADQ184" s="221"/>
      <c r="ADR184" s="221"/>
      <c r="ADS184" s="221"/>
      <c r="ADT184" s="221"/>
      <c r="ADU184" s="221"/>
      <c r="ADV184" s="221"/>
      <c r="ADW184" s="221"/>
      <c r="ADX184" s="221"/>
      <c r="ADY184" s="221"/>
      <c r="ADZ184" s="221"/>
      <c r="AEA184" s="221"/>
      <c r="AEB184" s="221"/>
      <c r="AEC184" s="221"/>
      <c r="AED184" s="221"/>
      <c r="AEE184" s="221"/>
      <c r="AEF184" s="221"/>
      <c r="AEG184" s="221"/>
      <c r="AEH184" s="221"/>
      <c r="AEI184" s="221"/>
      <c r="AEJ184" s="221"/>
      <c r="AEK184" s="221"/>
      <c r="AEL184" s="221"/>
      <c r="AEM184" s="221"/>
      <c r="AEN184" s="221"/>
      <c r="AEO184" s="221"/>
      <c r="AEP184" s="221"/>
      <c r="AEQ184" s="221"/>
      <c r="AER184" s="221"/>
      <c r="AES184" s="221"/>
      <c r="AET184" s="221"/>
      <c r="AEU184" s="221"/>
      <c r="AEV184" s="221"/>
      <c r="AEW184" s="221"/>
      <c r="AEX184" s="221"/>
      <c r="AEY184" s="221"/>
      <c r="AEZ184" s="221"/>
      <c r="AFA184" s="221"/>
      <c r="AFB184" s="221"/>
      <c r="AFC184" s="221"/>
      <c r="AFD184" s="221"/>
      <c r="AFE184" s="221"/>
      <c r="AFF184" s="221"/>
      <c r="AFG184" s="221"/>
      <c r="AFH184" s="221"/>
      <c r="AFI184" s="221"/>
      <c r="AFJ184" s="221"/>
      <c r="AFK184" s="221"/>
      <c r="AFL184" s="221"/>
      <c r="AFM184" s="221"/>
      <c r="AFN184" s="221"/>
      <c r="AFO184" s="221"/>
      <c r="AFP184" s="221"/>
      <c r="AFQ184" s="221"/>
      <c r="AFR184" s="221"/>
      <c r="AFS184" s="221"/>
      <c r="AFT184" s="221"/>
      <c r="AFU184" s="221"/>
      <c r="AFV184" s="221"/>
      <c r="AFW184" s="221"/>
      <c r="AFX184" s="221"/>
      <c r="AFY184" s="221"/>
      <c r="AFZ184" s="221"/>
      <c r="AGA184" s="221"/>
      <c r="AGB184" s="221"/>
      <c r="AGC184" s="221"/>
      <c r="AGD184" s="221"/>
      <c r="AGE184" s="221"/>
      <c r="AGF184" s="221"/>
      <c r="AGG184" s="221"/>
      <c r="AGH184" s="221"/>
      <c r="AGI184" s="221"/>
      <c r="AGJ184" s="221"/>
      <c r="AGK184" s="221"/>
      <c r="AGL184" s="221"/>
      <c r="AGM184" s="221"/>
      <c r="AGN184" s="221"/>
      <c r="AGO184" s="221"/>
      <c r="AGP184" s="221"/>
      <c r="AGQ184" s="221"/>
      <c r="AGR184" s="221"/>
      <c r="AGS184" s="221"/>
      <c r="AGT184" s="221"/>
      <c r="AGU184" s="221"/>
      <c r="AGV184" s="221"/>
      <c r="AGW184" s="221"/>
      <c r="AGX184" s="221"/>
      <c r="AGY184" s="221"/>
      <c r="AGZ184" s="221"/>
      <c r="AHA184" s="221"/>
      <c r="AHB184" s="221"/>
      <c r="AHC184" s="221"/>
      <c r="AHD184" s="221"/>
      <c r="AHE184" s="221"/>
      <c r="AHF184" s="221"/>
      <c r="AHG184" s="221"/>
      <c r="AHH184" s="221"/>
      <c r="AHI184" s="221"/>
      <c r="AHJ184" s="221"/>
      <c r="AHK184" s="221"/>
      <c r="AHL184" s="221"/>
      <c r="AHM184" s="221"/>
      <c r="AHN184" s="221"/>
      <c r="AHO184" s="221"/>
      <c r="AHP184" s="221"/>
      <c r="AHQ184" s="221"/>
      <c r="AHR184" s="221"/>
      <c r="AHS184" s="221"/>
      <c r="AHT184" s="221"/>
      <c r="AHU184" s="221"/>
      <c r="AHV184" s="221"/>
      <c r="AHW184" s="221"/>
      <c r="AHX184" s="221"/>
      <c r="AHY184" s="221"/>
      <c r="AHZ184" s="221"/>
      <c r="AIA184" s="221"/>
      <c r="AIB184" s="221"/>
      <c r="AIC184" s="221"/>
      <c r="AID184" s="221"/>
      <c r="AIE184" s="221"/>
      <c r="AIF184" s="221"/>
      <c r="AIG184" s="221"/>
      <c r="AIH184" s="221"/>
      <c r="AII184" s="221"/>
      <c r="AIJ184" s="221"/>
      <c r="AIK184" s="221"/>
      <c r="AIL184" s="221"/>
      <c r="AIM184" s="221"/>
      <c r="AIN184" s="221"/>
      <c r="AIO184" s="221"/>
      <c r="AIP184" s="221"/>
      <c r="AIQ184" s="221"/>
      <c r="AIR184" s="221"/>
      <c r="AIS184" s="221"/>
      <c r="AIT184" s="221"/>
      <c r="AIU184" s="221"/>
      <c r="AIV184" s="221"/>
      <c r="AIW184" s="221"/>
      <c r="AIX184" s="221"/>
      <c r="AIY184" s="221"/>
      <c r="AIZ184" s="221"/>
      <c r="AJA184" s="221"/>
      <c r="AJB184" s="221"/>
      <c r="AJC184" s="221"/>
      <c r="AJD184" s="221"/>
      <c r="AJE184" s="221"/>
      <c r="AJF184" s="221"/>
      <c r="AJG184" s="221"/>
      <c r="AJH184" s="221"/>
      <c r="AJI184" s="221"/>
      <c r="AJJ184" s="221"/>
      <c r="AJK184" s="221"/>
      <c r="AJL184" s="221"/>
      <c r="AJM184" s="221"/>
      <c r="AJN184" s="221"/>
      <c r="AJO184" s="221"/>
      <c r="AJP184" s="221"/>
      <c r="AJQ184" s="221"/>
      <c r="AJR184" s="221"/>
      <c r="AJS184" s="221"/>
      <c r="AJT184" s="221"/>
      <c r="AJU184" s="221"/>
      <c r="AJV184" s="221"/>
      <c r="AJW184" s="221"/>
      <c r="AJX184" s="221"/>
      <c r="AJY184" s="221"/>
      <c r="AJZ184" s="221"/>
      <c r="AKA184" s="221"/>
      <c r="AKB184" s="221"/>
      <c r="AKC184" s="221"/>
      <c r="AKD184" s="221"/>
      <c r="AKE184" s="221"/>
      <c r="AKF184" s="221"/>
      <c r="AKG184" s="221"/>
      <c r="AKH184" s="221"/>
      <c r="AKI184" s="221"/>
      <c r="AKJ184" s="221"/>
      <c r="AKK184" s="221"/>
      <c r="AKL184" s="221"/>
      <c r="AKM184" s="221"/>
      <c r="AKN184" s="221"/>
      <c r="AKO184" s="221"/>
      <c r="AKP184" s="221"/>
      <c r="AKQ184" s="221"/>
      <c r="AKR184" s="221"/>
      <c r="AKS184" s="221"/>
      <c r="AKT184" s="221"/>
      <c r="AKU184" s="221"/>
      <c r="AKV184" s="221"/>
      <c r="AKW184" s="221"/>
      <c r="AKX184" s="221"/>
      <c r="AKY184" s="221"/>
      <c r="AKZ184" s="221"/>
      <c r="ALA184" s="221"/>
      <c r="ALB184" s="221"/>
      <c r="ALC184" s="221"/>
      <c r="ALD184" s="221"/>
      <c r="ALE184" s="221"/>
      <c r="ALF184" s="221"/>
      <c r="ALG184" s="221"/>
      <c r="ALH184" s="221"/>
      <c r="ALI184" s="221"/>
      <c r="ALJ184" s="221"/>
      <c r="ALK184" s="221"/>
      <c r="ALL184" s="221"/>
      <c r="ALM184" s="221"/>
      <c r="ALN184" s="221"/>
      <c r="ALO184" s="221"/>
      <c r="ALP184" s="221"/>
      <c r="ALQ184" s="221"/>
      <c r="ALR184" s="221"/>
      <c r="ALS184" s="221"/>
      <c r="ALT184" s="221"/>
      <c r="ALU184" s="221"/>
      <c r="ALV184" s="221"/>
      <c r="ALW184" s="221"/>
      <c r="ALX184" s="221"/>
      <c r="ALY184" s="221"/>
      <c r="ALZ184" s="221"/>
      <c r="AMA184" s="221"/>
      <c r="AMB184" s="221"/>
      <c r="AMC184" s="221"/>
      <c r="AMD184" s="221"/>
      <c r="AME184" s="221"/>
      <c r="AMF184" s="221"/>
      <c r="AMG184" s="221"/>
      <c r="AMH184" s="221"/>
      <c r="AMI184" s="221"/>
      <c r="AMJ184" s="221"/>
      <c r="AMK184" s="221"/>
    </row>
    <row r="185" spans="1:1025" s="225" customFormat="1" x14ac:dyDescent="0.25">
      <c r="A185" s="234" t="s">
        <v>180</v>
      </c>
      <c r="B185" s="234" t="s">
        <v>254</v>
      </c>
      <c r="C185" s="235" t="str">
        <f>'common foods'!D120</f>
        <v>05109</v>
      </c>
      <c r="D185" s="232">
        <v>357</v>
      </c>
      <c r="E185" s="232">
        <v>1</v>
      </c>
      <c r="F185" s="232">
        <v>0.1</v>
      </c>
      <c r="G185" s="232">
        <v>8.6999999999999993</v>
      </c>
      <c r="H185" s="232">
        <v>1</v>
      </c>
      <c r="I185" s="232">
        <v>6.2</v>
      </c>
      <c r="J185" s="232">
        <v>7.2</v>
      </c>
      <c r="K185" s="232">
        <f>150/1000</f>
        <v>0.15</v>
      </c>
      <c r="L185" s="234" t="s">
        <v>433</v>
      </c>
      <c r="M185" s="234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  <c r="AE185" s="221"/>
      <c r="AF185" s="221"/>
      <c r="AG185" s="221"/>
      <c r="AH185" s="221"/>
      <c r="AI185" s="221"/>
      <c r="AJ185" s="221"/>
      <c r="AK185" s="221"/>
      <c r="AL185" s="221"/>
      <c r="AM185" s="221"/>
      <c r="AN185" s="221"/>
      <c r="AO185" s="221"/>
      <c r="AP185" s="221"/>
      <c r="AQ185" s="221"/>
      <c r="AR185" s="221"/>
      <c r="AS185" s="221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1"/>
      <c r="BD185" s="221"/>
      <c r="BE185" s="221"/>
      <c r="BF185" s="221"/>
      <c r="BG185" s="221"/>
      <c r="BH185" s="221"/>
      <c r="BI185" s="221"/>
      <c r="BJ185" s="221"/>
      <c r="BK185" s="221"/>
      <c r="BL185" s="221"/>
      <c r="BM185" s="221"/>
      <c r="BN185" s="221"/>
      <c r="BO185" s="221"/>
      <c r="BP185" s="221"/>
      <c r="BQ185" s="221"/>
      <c r="BR185" s="221"/>
      <c r="BS185" s="221"/>
      <c r="BT185" s="221"/>
      <c r="BU185" s="221"/>
      <c r="BV185" s="221"/>
      <c r="BW185" s="221"/>
      <c r="BX185" s="221"/>
      <c r="BY185" s="221"/>
      <c r="BZ185" s="221"/>
      <c r="CA185" s="221"/>
      <c r="CB185" s="221"/>
      <c r="CC185" s="221"/>
      <c r="CD185" s="221"/>
      <c r="CE185" s="221"/>
      <c r="CF185" s="221"/>
      <c r="CG185" s="221"/>
      <c r="CH185" s="221"/>
      <c r="CI185" s="221"/>
      <c r="CJ185" s="221"/>
      <c r="CK185" s="221"/>
      <c r="CL185" s="221"/>
      <c r="CM185" s="221"/>
      <c r="CN185" s="221"/>
      <c r="CO185" s="221"/>
      <c r="CP185" s="221"/>
      <c r="CQ185" s="221"/>
      <c r="CR185" s="221"/>
      <c r="CS185" s="221"/>
      <c r="CT185" s="221"/>
      <c r="CU185" s="221"/>
      <c r="CV185" s="221"/>
      <c r="CW185" s="221"/>
      <c r="CX185" s="221"/>
      <c r="CY185" s="221"/>
      <c r="CZ185" s="221"/>
      <c r="DA185" s="221"/>
      <c r="DB185" s="221"/>
      <c r="DC185" s="221"/>
      <c r="DD185" s="221"/>
      <c r="DE185" s="221"/>
      <c r="DF185" s="221"/>
      <c r="DG185" s="221"/>
      <c r="DH185" s="221"/>
      <c r="DI185" s="221"/>
      <c r="DJ185" s="221"/>
      <c r="DK185" s="221"/>
      <c r="DL185" s="221"/>
      <c r="DM185" s="221"/>
      <c r="DN185" s="221"/>
      <c r="DO185" s="221"/>
      <c r="DP185" s="221"/>
      <c r="DQ185" s="221"/>
      <c r="DR185" s="221"/>
      <c r="DS185" s="221"/>
      <c r="DT185" s="221"/>
      <c r="DU185" s="221"/>
      <c r="DV185" s="221"/>
      <c r="DW185" s="221"/>
      <c r="DX185" s="221"/>
      <c r="DY185" s="221"/>
      <c r="DZ185" s="221"/>
      <c r="EA185" s="221"/>
      <c r="EB185" s="221"/>
      <c r="EC185" s="221"/>
      <c r="ED185" s="221"/>
      <c r="EE185" s="221"/>
      <c r="EF185" s="221"/>
      <c r="EG185" s="221"/>
      <c r="EH185" s="221"/>
      <c r="EI185" s="221"/>
      <c r="EJ185" s="221"/>
      <c r="EK185" s="221"/>
      <c r="EL185" s="221"/>
      <c r="EM185" s="221"/>
      <c r="EN185" s="221"/>
      <c r="EO185" s="221"/>
      <c r="EP185" s="221"/>
      <c r="EQ185" s="221"/>
      <c r="ER185" s="221"/>
      <c r="ES185" s="221"/>
      <c r="ET185" s="221"/>
      <c r="EU185" s="221"/>
      <c r="EV185" s="221"/>
      <c r="EW185" s="221"/>
      <c r="EX185" s="221"/>
      <c r="EY185" s="221"/>
      <c r="EZ185" s="221"/>
      <c r="FA185" s="221"/>
      <c r="FB185" s="221"/>
      <c r="FC185" s="221"/>
      <c r="FD185" s="221"/>
      <c r="FE185" s="221"/>
      <c r="FF185" s="221"/>
      <c r="FG185" s="221"/>
      <c r="FH185" s="221"/>
      <c r="FI185" s="221"/>
      <c r="FJ185" s="221"/>
      <c r="FK185" s="221"/>
      <c r="FL185" s="221"/>
      <c r="FM185" s="221"/>
      <c r="FN185" s="221"/>
      <c r="FO185" s="221"/>
      <c r="FP185" s="221"/>
      <c r="FQ185" s="221"/>
      <c r="FR185" s="221"/>
      <c r="FS185" s="221"/>
      <c r="FT185" s="221"/>
      <c r="FU185" s="221"/>
      <c r="FV185" s="221"/>
      <c r="FW185" s="221"/>
      <c r="FX185" s="221"/>
      <c r="FY185" s="221"/>
      <c r="FZ185" s="221"/>
      <c r="GA185" s="221"/>
      <c r="GB185" s="221"/>
      <c r="GC185" s="221"/>
      <c r="GD185" s="221"/>
      <c r="GE185" s="221"/>
      <c r="GF185" s="221"/>
      <c r="GG185" s="221"/>
      <c r="GH185" s="221"/>
      <c r="GI185" s="221"/>
      <c r="GJ185" s="221"/>
      <c r="GK185" s="221"/>
      <c r="GL185" s="221"/>
      <c r="GM185" s="221"/>
      <c r="GN185" s="221"/>
      <c r="GO185" s="221"/>
      <c r="GP185" s="221"/>
      <c r="GQ185" s="221"/>
      <c r="GR185" s="221"/>
      <c r="GS185" s="221"/>
      <c r="GT185" s="221"/>
      <c r="GU185" s="221"/>
      <c r="GV185" s="221"/>
      <c r="GW185" s="221"/>
      <c r="GX185" s="221"/>
      <c r="GY185" s="221"/>
      <c r="GZ185" s="221"/>
      <c r="HA185" s="221"/>
      <c r="HB185" s="221"/>
      <c r="HC185" s="221"/>
      <c r="HD185" s="221"/>
      <c r="HE185" s="221"/>
      <c r="HF185" s="221"/>
      <c r="HG185" s="221"/>
      <c r="HH185" s="221"/>
      <c r="HI185" s="221"/>
      <c r="HJ185" s="221"/>
      <c r="HK185" s="221"/>
      <c r="HL185" s="221"/>
      <c r="HM185" s="221"/>
      <c r="HN185" s="221"/>
      <c r="HO185" s="221"/>
      <c r="HP185" s="221"/>
      <c r="HQ185" s="221"/>
      <c r="HR185" s="221"/>
      <c r="HS185" s="221"/>
      <c r="HT185" s="221"/>
      <c r="HU185" s="221"/>
      <c r="HV185" s="221"/>
      <c r="HW185" s="221"/>
      <c r="HX185" s="221"/>
      <c r="HY185" s="221"/>
      <c r="HZ185" s="221"/>
      <c r="IA185" s="221"/>
      <c r="IB185" s="221"/>
      <c r="IC185" s="221"/>
      <c r="ID185" s="221"/>
      <c r="IE185" s="221"/>
      <c r="IF185" s="221"/>
      <c r="IG185" s="221"/>
      <c r="IH185" s="221"/>
      <c r="II185" s="221"/>
      <c r="IJ185" s="221"/>
      <c r="IK185" s="221"/>
      <c r="IL185" s="221"/>
      <c r="IM185" s="221"/>
      <c r="IN185" s="221"/>
      <c r="IO185" s="221"/>
      <c r="IP185" s="221"/>
      <c r="IQ185" s="221"/>
      <c r="IR185" s="221"/>
      <c r="IS185" s="221"/>
      <c r="IT185" s="221"/>
      <c r="IU185" s="221"/>
      <c r="IV185" s="221"/>
      <c r="IW185" s="221"/>
      <c r="IX185" s="221"/>
      <c r="IY185" s="221"/>
      <c r="IZ185" s="221"/>
      <c r="JA185" s="221"/>
      <c r="JB185" s="221"/>
      <c r="JC185" s="221"/>
      <c r="JD185" s="221"/>
      <c r="JE185" s="221"/>
      <c r="JF185" s="221"/>
      <c r="JG185" s="221"/>
      <c r="JH185" s="221"/>
      <c r="JI185" s="221"/>
      <c r="JJ185" s="221"/>
      <c r="JK185" s="221"/>
      <c r="JL185" s="221"/>
      <c r="JM185" s="221"/>
      <c r="JN185" s="221"/>
      <c r="JO185" s="221"/>
      <c r="JP185" s="221"/>
      <c r="JQ185" s="221"/>
      <c r="JR185" s="221"/>
      <c r="JS185" s="221"/>
      <c r="JT185" s="221"/>
      <c r="JU185" s="221"/>
      <c r="JV185" s="221"/>
      <c r="JW185" s="221"/>
      <c r="JX185" s="221"/>
      <c r="JY185" s="221"/>
      <c r="JZ185" s="221"/>
      <c r="KA185" s="221"/>
      <c r="KB185" s="221"/>
      <c r="KC185" s="221"/>
      <c r="KD185" s="221"/>
      <c r="KE185" s="221"/>
      <c r="KF185" s="221"/>
      <c r="KG185" s="221"/>
      <c r="KH185" s="221"/>
      <c r="KI185" s="221"/>
      <c r="KJ185" s="221"/>
      <c r="KK185" s="221"/>
      <c r="KL185" s="221"/>
      <c r="KM185" s="221"/>
      <c r="KN185" s="221"/>
      <c r="KO185" s="221"/>
      <c r="KP185" s="221"/>
      <c r="KQ185" s="221"/>
      <c r="KR185" s="221"/>
      <c r="KS185" s="221"/>
      <c r="KT185" s="221"/>
      <c r="KU185" s="221"/>
      <c r="KV185" s="221"/>
      <c r="KW185" s="221"/>
      <c r="KX185" s="221"/>
      <c r="KY185" s="221"/>
      <c r="KZ185" s="221"/>
      <c r="LA185" s="221"/>
      <c r="LB185" s="221"/>
      <c r="LC185" s="221"/>
      <c r="LD185" s="221"/>
      <c r="LE185" s="221"/>
      <c r="LF185" s="221"/>
      <c r="LG185" s="221"/>
      <c r="LH185" s="221"/>
      <c r="LI185" s="221"/>
      <c r="LJ185" s="221"/>
      <c r="LK185" s="221"/>
      <c r="LL185" s="221"/>
      <c r="LM185" s="221"/>
      <c r="LN185" s="221"/>
      <c r="LO185" s="221"/>
      <c r="LP185" s="221"/>
      <c r="LQ185" s="221"/>
      <c r="LR185" s="221"/>
      <c r="LS185" s="221"/>
      <c r="LT185" s="221"/>
      <c r="LU185" s="221"/>
      <c r="LV185" s="221"/>
      <c r="LW185" s="221"/>
      <c r="LX185" s="221"/>
      <c r="LY185" s="221"/>
      <c r="LZ185" s="221"/>
      <c r="MA185" s="221"/>
      <c r="MB185" s="221"/>
      <c r="MC185" s="221"/>
      <c r="MD185" s="221"/>
      <c r="ME185" s="221"/>
      <c r="MF185" s="221"/>
      <c r="MG185" s="221"/>
      <c r="MH185" s="221"/>
      <c r="MI185" s="221"/>
      <c r="MJ185" s="221"/>
      <c r="MK185" s="221"/>
      <c r="ML185" s="221"/>
      <c r="MM185" s="221"/>
      <c r="MN185" s="221"/>
      <c r="MO185" s="221"/>
      <c r="MP185" s="221"/>
      <c r="MQ185" s="221"/>
      <c r="MR185" s="221"/>
      <c r="MS185" s="221"/>
      <c r="MT185" s="221"/>
      <c r="MU185" s="221"/>
      <c r="MV185" s="221"/>
      <c r="MW185" s="221"/>
      <c r="MX185" s="221"/>
      <c r="MY185" s="221"/>
      <c r="MZ185" s="221"/>
      <c r="NA185" s="221"/>
      <c r="NB185" s="221"/>
      <c r="NC185" s="221"/>
      <c r="ND185" s="221"/>
      <c r="NE185" s="221"/>
      <c r="NF185" s="221"/>
      <c r="NG185" s="221"/>
      <c r="NH185" s="221"/>
      <c r="NI185" s="221"/>
      <c r="NJ185" s="221"/>
      <c r="NK185" s="221"/>
      <c r="NL185" s="221"/>
      <c r="NM185" s="221"/>
      <c r="NN185" s="221"/>
      <c r="NO185" s="221"/>
      <c r="NP185" s="221"/>
      <c r="NQ185" s="221"/>
      <c r="NR185" s="221"/>
      <c r="NS185" s="221"/>
      <c r="NT185" s="221"/>
      <c r="NU185" s="221"/>
      <c r="NV185" s="221"/>
      <c r="NW185" s="221"/>
      <c r="NX185" s="221"/>
      <c r="NY185" s="221"/>
      <c r="NZ185" s="221"/>
      <c r="OA185" s="221"/>
      <c r="OB185" s="221"/>
      <c r="OC185" s="221"/>
      <c r="OD185" s="221"/>
      <c r="OE185" s="221"/>
      <c r="OF185" s="221"/>
      <c r="OG185" s="221"/>
      <c r="OH185" s="221"/>
      <c r="OI185" s="221"/>
      <c r="OJ185" s="221"/>
      <c r="OK185" s="221"/>
      <c r="OL185" s="221"/>
      <c r="OM185" s="221"/>
      <c r="ON185" s="221"/>
      <c r="OO185" s="221"/>
      <c r="OP185" s="221"/>
      <c r="OQ185" s="221"/>
      <c r="OR185" s="221"/>
      <c r="OS185" s="221"/>
      <c r="OT185" s="221"/>
      <c r="OU185" s="221"/>
      <c r="OV185" s="221"/>
      <c r="OW185" s="221"/>
      <c r="OX185" s="221"/>
      <c r="OY185" s="221"/>
      <c r="OZ185" s="221"/>
      <c r="PA185" s="221"/>
      <c r="PB185" s="221"/>
      <c r="PC185" s="221"/>
      <c r="PD185" s="221"/>
      <c r="PE185" s="221"/>
      <c r="PF185" s="221"/>
      <c r="PG185" s="221"/>
      <c r="PH185" s="221"/>
      <c r="PI185" s="221"/>
      <c r="PJ185" s="221"/>
      <c r="PK185" s="221"/>
      <c r="PL185" s="221"/>
      <c r="PM185" s="221"/>
      <c r="PN185" s="221"/>
      <c r="PO185" s="221"/>
      <c r="PP185" s="221"/>
      <c r="PQ185" s="221"/>
      <c r="PR185" s="221"/>
      <c r="PS185" s="221"/>
      <c r="PT185" s="221"/>
      <c r="PU185" s="221"/>
      <c r="PV185" s="221"/>
      <c r="PW185" s="221"/>
      <c r="PX185" s="221"/>
      <c r="PY185" s="221"/>
      <c r="PZ185" s="221"/>
      <c r="QA185" s="221"/>
      <c r="QB185" s="221"/>
      <c r="QC185" s="221"/>
      <c r="QD185" s="221"/>
      <c r="QE185" s="221"/>
      <c r="QF185" s="221"/>
      <c r="QG185" s="221"/>
      <c r="QH185" s="221"/>
      <c r="QI185" s="221"/>
      <c r="QJ185" s="221"/>
      <c r="QK185" s="221"/>
      <c r="QL185" s="221"/>
      <c r="QM185" s="221"/>
      <c r="QN185" s="221"/>
      <c r="QO185" s="221"/>
      <c r="QP185" s="221"/>
      <c r="QQ185" s="221"/>
      <c r="QR185" s="221"/>
      <c r="QS185" s="221"/>
      <c r="QT185" s="221"/>
      <c r="QU185" s="221"/>
      <c r="QV185" s="221"/>
      <c r="QW185" s="221"/>
      <c r="QX185" s="221"/>
      <c r="QY185" s="221"/>
      <c r="QZ185" s="221"/>
      <c r="RA185" s="221"/>
      <c r="RB185" s="221"/>
      <c r="RC185" s="221"/>
      <c r="RD185" s="221"/>
      <c r="RE185" s="221"/>
      <c r="RF185" s="221"/>
      <c r="RG185" s="221"/>
      <c r="RH185" s="221"/>
      <c r="RI185" s="221"/>
      <c r="RJ185" s="221"/>
      <c r="RK185" s="221"/>
      <c r="RL185" s="221"/>
      <c r="RM185" s="221"/>
      <c r="RN185" s="221"/>
      <c r="RO185" s="221"/>
      <c r="RP185" s="221"/>
      <c r="RQ185" s="221"/>
      <c r="RR185" s="221"/>
      <c r="RS185" s="221"/>
      <c r="RT185" s="221"/>
      <c r="RU185" s="221"/>
      <c r="RV185" s="221"/>
      <c r="RW185" s="221"/>
      <c r="RX185" s="221"/>
      <c r="RY185" s="221"/>
      <c r="RZ185" s="221"/>
      <c r="SA185" s="221"/>
      <c r="SB185" s="221"/>
      <c r="SC185" s="221"/>
      <c r="SD185" s="221"/>
      <c r="SE185" s="221"/>
      <c r="SF185" s="221"/>
      <c r="SG185" s="221"/>
      <c r="SH185" s="221"/>
      <c r="SI185" s="221"/>
      <c r="SJ185" s="221"/>
      <c r="SK185" s="221"/>
      <c r="SL185" s="221"/>
      <c r="SM185" s="221"/>
      <c r="SN185" s="221"/>
      <c r="SO185" s="221"/>
      <c r="SP185" s="221"/>
      <c r="SQ185" s="221"/>
      <c r="SR185" s="221"/>
      <c r="SS185" s="221"/>
      <c r="ST185" s="221"/>
      <c r="SU185" s="221"/>
      <c r="SV185" s="221"/>
      <c r="SW185" s="221"/>
      <c r="SX185" s="221"/>
      <c r="SY185" s="221"/>
      <c r="SZ185" s="221"/>
      <c r="TA185" s="221"/>
      <c r="TB185" s="221"/>
      <c r="TC185" s="221"/>
      <c r="TD185" s="221"/>
      <c r="TE185" s="221"/>
      <c r="TF185" s="221"/>
      <c r="TG185" s="221"/>
      <c r="TH185" s="221"/>
      <c r="TI185" s="221"/>
      <c r="TJ185" s="221"/>
      <c r="TK185" s="221"/>
      <c r="TL185" s="221"/>
      <c r="TM185" s="221"/>
      <c r="TN185" s="221"/>
      <c r="TO185" s="221"/>
      <c r="TP185" s="221"/>
      <c r="TQ185" s="221"/>
      <c r="TR185" s="221"/>
      <c r="TS185" s="221"/>
      <c r="TT185" s="221"/>
      <c r="TU185" s="221"/>
      <c r="TV185" s="221"/>
      <c r="TW185" s="221"/>
      <c r="TX185" s="221"/>
      <c r="TY185" s="221"/>
      <c r="TZ185" s="221"/>
      <c r="UA185" s="221"/>
      <c r="UB185" s="221"/>
      <c r="UC185" s="221"/>
      <c r="UD185" s="221"/>
      <c r="UE185" s="221"/>
      <c r="UF185" s="221"/>
      <c r="UG185" s="221"/>
      <c r="UH185" s="221"/>
      <c r="UI185" s="221"/>
      <c r="UJ185" s="221"/>
      <c r="UK185" s="221"/>
      <c r="UL185" s="221"/>
      <c r="UM185" s="221"/>
      <c r="UN185" s="221"/>
      <c r="UO185" s="221"/>
      <c r="UP185" s="221"/>
      <c r="UQ185" s="221"/>
      <c r="UR185" s="221"/>
      <c r="US185" s="221"/>
      <c r="UT185" s="221"/>
      <c r="UU185" s="221"/>
      <c r="UV185" s="221"/>
      <c r="UW185" s="221"/>
      <c r="UX185" s="221"/>
      <c r="UY185" s="221"/>
      <c r="UZ185" s="221"/>
      <c r="VA185" s="221"/>
      <c r="VB185" s="221"/>
      <c r="VC185" s="221"/>
      <c r="VD185" s="221"/>
      <c r="VE185" s="221"/>
      <c r="VF185" s="221"/>
      <c r="VG185" s="221"/>
      <c r="VH185" s="221"/>
      <c r="VI185" s="221"/>
      <c r="VJ185" s="221"/>
      <c r="VK185" s="221"/>
      <c r="VL185" s="221"/>
      <c r="VM185" s="221"/>
      <c r="VN185" s="221"/>
      <c r="VO185" s="221"/>
      <c r="VP185" s="221"/>
      <c r="VQ185" s="221"/>
      <c r="VR185" s="221"/>
      <c r="VS185" s="221"/>
      <c r="VT185" s="221"/>
      <c r="VU185" s="221"/>
      <c r="VV185" s="221"/>
      <c r="VW185" s="221"/>
      <c r="VX185" s="221"/>
      <c r="VY185" s="221"/>
      <c r="VZ185" s="221"/>
      <c r="WA185" s="221"/>
      <c r="WB185" s="221"/>
      <c r="WC185" s="221"/>
      <c r="WD185" s="221"/>
      <c r="WE185" s="221"/>
      <c r="WF185" s="221"/>
      <c r="WG185" s="221"/>
      <c r="WH185" s="221"/>
      <c r="WI185" s="221"/>
      <c r="WJ185" s="221"/>
      <c r="WK185" s="221"/>
      <c r="WL185" s="221"/>
      <c r="WM185" s="221"/>
      <c r="WN185" s="221"/>
      <c r="WO185" s="221"/>
      <c r="WP185" s="221"/>
      <c r="WQ185" s="221"/>
      <c r="WR185" s="221"/>
      <c r="WS185" s="221"/>
      <c r="WT185" s="221"/>
      <c r="WU185" s="221"/>
      <c r="WV185" s="221"/>
      <c r="WW185" s="221"/>
      <c r="WX185" s="221"/>
      <c r="WY185" s="221"/>
      <c r="WZ185" s="221"/>
      <c r="XA185" s="221"/>
      <c r="XB185" s="221"/>
      <c r="XC185" s="221"/>
      <c r="XD185" s="221"/>
      <c r="XE185" s="221"/>
      <c r="XF185" s="221"/>
      <c r="XG185" s="221"/>
      <c r="XH185" s="221"/>
      <c r="XI185" s="221"/>
      <c r="XJ185" s="221"/>
      <c r="XK185" s="221"/>
      <c r="XL185" s="221"/>
      <c r="XM185" s="221"/>
      <c r="XN185" s="221"/>
      <c r="XO185" s="221"/>
      <c r="XP185" s="221"/>
      <c r="XQ185" s="221"/>
      <c r="XR185" s="221"/>
      <c r="XS185" s="221"/>
      <c r="XT185" s="221"/>
      <c r="XU185" s="221"/>
      <c r="XV185" s="221"/>
      <c r="XW185" s="221"/>
      <c r="XX185" s="221"/>
      <c r="XY185" s="221"/>
      <c r="XZ185" s="221"/>
      <c r="YA185" s="221"/>
      <c r="YB185" s="221"/>
      <c r="YC185" s="221"/>
      <c r="YD185" s="221"/>
      <c r="YE185" s="221"/>
      <c r="YF185" s="221"/>
      <c r="YG185" s="221"/>
      <c r="YH185" s="221"/>
      <c r="YI185" s="221"/>
      <c r="YJ185" s="221"/>
      <c r="YK185" s="221"/>
      <c r="YL185" s="221"/>
      <c r="YM185" s="221"/>
      <c r="YN185" s="221"/>
      <c r="YO185" s="221"/>
      <c r="YP185" s="221"/>
      <c r="YQ185" s="221"/>
      <c r="YR185" s="221"/>
      <c r="YS185" s="221"/>
      <c r="YT185" s="221"/>
      <c r="YU185" s="221"/>
      <c r="YV185" s="221"/>
      <c r="YW185" s="221"/>
      <c r="YX185" s="221"/>
      <c r="YY185" s="221"/>
      <c r="YZ185" s="221"/>
      <c r="ZA185" s="221"/>
      <c r="ZB185" s="221"/>
      <c r="ZC185" s="221"/>
      <c r="ZD185" s="221"/>
      <c r="ZE185" s="221"/>
      <c r="ZF185" s="221"/>
      <c r="ZG185" s="221"/>
      <c r="ZH185" s="221"/>
      <c r="ZI185" s="221"/>
      <c r="ZJ185" s="221"/>
      <c r="ZK185" s="221"/>
      <c r="ZL185" s="221"/>
      <c r="ZM185" s="221"/>
      <c r="ZN185" s="221"/>
      <c r="ZO185" s="221"/>
      <c r="ZP185" s="221"/>
      <c r="ZQ185" s="221"/>
      <c r="ZR185" s="221"/>
      <c r="ZS185" s="221"/>
      <c r="ZT185" s="221"/>
      <c r="ZU185" s="221"/>
      <c r="ZV185" s="221"/>
      <c r="ZW185" s="221"/>
      <c r="ZX185" s="221"/>
      <c r="ZY185" s="221"/>
      <c r="ZZ185" s="221"/>
      <c r="AAA185" s="221"/>
      <c r="AAB185" s="221"/>
      <c r="AAC185" s="221"/>
      <c r="AAD185" s="221"/>
      <c r="AAE185" s="221"/>
      <c r="AAF185" s="221"/>
      <c r="AAG185" s="221"/>
      <c r="AAH185" s="221"/>
      <c r="AAI185" s="221"/>
      <c r="AAJ185" s="221"/>
      <c r="AAK185" s="221"/>
      <c r="AAL185" s="221"/>
      <c r="AAM185" s="221"/>
      <c r="AAN185" s="221"/>
      <c r="AAO185" s="221"/>
      <c r="AAP185" s="221"/>
      <c r="AAQ185" s="221"/>
      <c r="AAR185" s="221"/>
      <c r="AAS185" s="221"/>
      <c r="AAT185" s="221"/>
      <c r="AAU185" s="221"/>
      <c r="AAV185" s="221"/>
      <c r="AAW185" s="221"/>
      <c r="AAX185" s="221"/>
      <c r="AAY185" s="221"/>
      <c r="AAZ185" s="221"/>
      <c r="ABA185" s="221"/>
      <c r="ABB185" s="221"/>
      <c r="ABC185" s="221"/>
      <c r="ABD185" s="221"/>
      <c r="ABE185" s="221"/>
      <c r="ABF185" s="221"/>
      <c r="ABG185" s="221"/>
      <c r="ABH185" s="221"/>
      <c r="ABI185" s="221"/>
      <c r="ABJ185" s="221"/>
      <c r="ABK185" s="221"/>
      <c r="ABL185" s="221"/>
      <c r="ABM185" s="221"/>
      <c r="ABN185" s="221"/>
      <c r="ABO185" s="221"/>
      <c r="ABP185" s="221"/>
      <c r="ABQ185" s="221"/>
      <c r="ABR185" s="221"/>
      <c r="ABS185" s="221"/>
      <c r="ABT185" s="221"/>
      <c r="ABU185" s="221"/>
      <c r="ABV185" s="221"/>
      <c r="ABW185" s="221"/>
      <c r="ABX185" s="221"/>
      <c r="ABY185" s="221"/>
      <c r="ABZ185" s="221"/>
      <c r="ACA185" s="221"/>
      <c r="ACB185" s="221"/>
      <c r="ACC185" s="221"/>
      <c r="ACD185" s="221"/>
      <c r="ACE185" s="221"/>
      <c r="ACF185" s="221"/>
      <c r="ACG185" s="221"/>
      <c r="ACH185" s="221"/>
      <c r="ACI185" s="221"/>
      <c r="ACJ185" s="221"/>
      <c r="ACK185" s="221"/>
      <c r="ACL185" s="221"/>
      <c r="ACM185" s="221"/>
      <c r="ACN185" s="221"/>
      <c r="ACO185" s="221"/>
      <c r="ACP185" s="221"/>
      <c r="ACQ185" s="221"/>
      <c r="ACR185" s="221"/>
      <c r="ACS185" s="221"/>
      <c r="ACT185" s="221"/>
      <c r="ACU185" s="221"/>
      <c r="ACV185" s="221"/>
      <c r="ACW185" s="221"/>
      <c r="ACX185" s="221"/>
      <c r="ACY185" s="221"/>
      <c r="ACZ185" s="221"/>
      <c r="ADA185" s="221"/>
      <c r="ADB185" s="221"/>
      <c r="ADC185" s="221"/>
      <c r="ADD185" s="221"/>
      <c r="ADE185" s="221"/>
      <c r="ADF185" s="221"/>
      <c r="ADG185" s="221"/>
      <c r="ADH185" s="221"/>
      <c r="ADI185" s="221"/>
      <c r="ADJ185" s="221"/>
      <c r="ADK185" s="221"/>
      <c r="ADL185" s="221"/>
      <c r="ADM185" s="221"/>
      <c r="ADN185" s="221"/>
      <c r="ADO185" s="221"/>
      <c r="ADP185" s="221"/>
      <c r="ADQ185" s="221"/>
      <c r="ADR185" s="221"/>
      <c r="ADS185" s="221"/>
      <c r="ADT185" s="221"/>
      <c r="ADU185" s="221"/>
      <c r="ADV185" s="221"/>
      <c r="ADW185" s="221"/>
      <c r="ADX185" s="221"/>
      <c r="ADY185" s="221"/>
      <c r="ADZ185" s="221"/>
      <c r="AEA185" s="221"/>
      <c r="AEB185" s="221"/>
      <c r="AEC185" s="221"/>
      <c r="AED185" s="221"/>
      <c r="AEE185" s="221"/>
      <c r="AEF185" s="221"/>
      <c r="AEG185" s="221"/>
      <c r="AEH185" s="221"/>
      <c r="AEI185" s="221"/>
      <c r="AEJ185" s="221"/>
      <c r="AEK185" s="221"/>
      <c r="AEL185" s="221"/>
      <c r="AEM185" s="221"/>
      <c r="AEN185" s="221"/>
      <c r="AEO185" s="221"/>
      <c r="AEP185" s="221"/>
      <c r="AEQ185" s="221"/>
      <c r="AER185" s="221"/>
      <c r="AES185" s="221"/>
      <c r="AET185" s="221"/>
      <c r="AEU185" s="221"/>
      <c r="AEV185" s="221"/>
      <c r="AEW185" s="221"/>
      <c r="AEX185" s="221"/>
      <c r="AEY185" s="221"/>
      <c r="AEZ185" s="221"/>
      <c r="AFA185" s="221"/>
      <c r="AFB185" s="221"/>
      <c r="AFC185" s="221"/>
      <c r="AFD185" s="221"/>
      <c r="AFE185" s="221"/>
      <c r="AFF185" s="221"/>
      <c r="AFG185" s="221"/>
      <c r="AFH185" s="221"/>
      <c r="AFI185" s="221"/>
      <c r="AFJ185" s="221"/>
      <c r="AFK185" s="221"/>
      <c r="AFL185" s="221"/>
      <c r="AFM185" s="221"/>
      <c r="AFN185" s="221"/>
      <c r="AFO185" s="221"/>
      <c r="AFP185" s="221"/>
      <c r="AFQ185" s="221"/>
      <c r="AFR185" s="221"/>
      <c r="AFS185" s="221"/>
      <c r="AFT185" s="221"/>
      <c r="AFU185" s="221"/>
      <c r="AFV185" s="221"/>
      <c r="AFW185" s="221"/>
      <c r="AFX185" s="221"/>
      <c r="AFY185" s="221"/>
      <c r="AFZ185" s="221"/>
      <c r="AGA185" s="221"/>
      <c r="AGB185" s="221"/>
      <c r="AGC185" s="221"/>
      <c r="AGD185" s="221"/>
      <c r="AGE185" s="221"/>
      <c r="AGF185" s="221"/>
      <c r="AGG185" s="221"/>
      <c r="AGH185" s="221"/>
      <c r="AGI185" s="221"/>
      <c r="AGJ185" s="221"/>
      <c r="AGK185" s="221"/>
      <c r="AGL185" s="221"/>
      <c r="AGM185" s="221"/>
      <c r="AGN185" s="221"/>
      <c r="AGO185" s="221"/>
      <c r="AGP185" s="221"/>
      <c r="AGQ185" s="221"/>
      <c r="AGR185" s="221"/>
      <c r="AGS185" s="221"/>
      <c r="AGT185" s="221"/>
      <c r="AGU185" s="221"/>
      <c r="AGV185" s="221"/>
      <c r="AGW185" s="221"/>
      <c r="AGX185" s="221"/>
      <c r="AGY185" s="221"/>
      <c r="AGZ185" s="221"/>
      <c r="AHA185" s="221"/>
      <c r="AHB185" s="221"/>
      <c r="AHC185" s="221"/>
      <c r="AHD185" s="221"/>
      <c r="AHE185" s="221"/>
      <c r="AHF185" s="221"/>
      <c r="AHG185" s="221"/>
      <c r="AHH185" s="221"/>
      <c r="AHI185" s="221"/>
      <c r="AHJ185" s="221"/>
      <c r="AHK185" s="221"/>
      <c r="AHL185" s="221"/>
      <c r="AHM185" s="221"/>
      <c r="AHN185" s="221"/>
      <c r="AHO185" s="221"/>
      <c r="AHP185" s="221"/>
      <c r="AHQ185" s="221"/>
      <c r="AHR185" s="221"/>
      <c r="AHS185" s="221"/>
      <c r="AHT185" s="221"/>
      <c r="AHU185" s="221"/>
      <c r="AHV185" s="221"/>
      <c r="AHW185" s="221"/>
      <c r="AHX185" s="221"/>
      <c r="AHY185" s="221"/>
      <c r="AHZ185" s="221"/>
      <c r="AIA185" s="221"/>
      <c r="AIB185" s="221"/>
      <c r="AIC185" s="221"/>
      <c r="AID185" s="221"/>
      <c r="AIE185" s="221"/>
      <c r="AIF185" s="221"/>
      <c r="AIG185" s="221"/>
      <c r="AIH185" s="221"/>
      <c r="AII185" s="221"/>
      <c r="AIJ185" s="221"/>
      <c r="AIK185" s="221"/>
      <c r="AIL185" s="221"/>
      <c r="AIM185" s="221"/>
      <c r="AIN185" s="221"/>
      <c r="AIO185" s="221"/>
      <c r="AIP185" s="221"/>
      <c r="AIQ185" s="221"/>
      <c r="AIR185" s="221"/>
      <c r="AIS185" s="221"/>
      <c r="AIT185" s="221"/>
      <c r="AIU185" s="221"/>
      <c r="AIV185" s="221"/>
      <c r="AIW185" s="221"/>
      <c r="AIX185" s="221"/>
      <c r="AIY185" s="221"/>
      <c r="AIZ185" s="221"/>
      <c r="AJA185" s="221"/>
      <c r="AJB185" s="221"/>
      <c r="AJC185" s="221"/>
      <c r="AJD185" s="221"/>
      <c r="AJE185" s="221"/>
      <c r="AJF185" s="221"/>
      <c r="AJG185" s="221"/>
      <c r="AJH185" s="221"/>
      <c r="AJI185" s="221"/>
      <c r="AJJ185" s="221"/>
      <c r="AJK185" s="221"/>
      <c r="AJL185" s="221"/>
      <c r="AJM185" s="221"/>
      <c r="AJN185" s="221"/>
      <c r="AJO185" s="221"/>
      <c r="AJP185" s="221"/>
      <c r="AJQ185" s="221"/>
      <c r="AJR185" s="221"/>
      <c r="AJS185" s="221"/>
      <c r="AJT185" s="221"/>
      <c r="AJU185" s="221"/>
      <c r="AJV185" s="221"/>
      <c r="AJW185" s="221"/>
      <c r="AJX185" s="221"/>
      <c r="AJY185" s="221"/>
      <c r="AJZ185" s="221"/>
      <c r="AKA185" s="221"/>
      <c r="AKB185" s="221"/>
      <c r="AKC185" s="221"/>
      <c r="AKD185" s="221"/>
      <c r="AKE185" s="221"/>
      <c r="AKF185" s="221"/>
      <c r="AKG185" s="221"/>
      <c r="AKH185" s="221"/>
      <c r="AKI185" s="221"/>
      <c r="AKJ185" s="221"/>
      <c r="AKK185" s="221"/>
      <c r="AKL185" s="221"/>
      <c r="AKM185" s="221"/>
      <c r="AKN185" s="221"/>
      <c r="AKO185" s="221"/>
      <c r="AKP185" s="221"/>
      <c r="AKQ185" s="221"/>
      <c r="AKR185" s="221"/>
      <c r="AKS185" s="221"/>
      <c r="AKT185" s="221"/>
      <c r="AKU185" s="221"/>
      <c r="AKV185" s="221"/>
      <c r="AKW185" s="221"/>
      <c r="AKX185" s="221"/>
      <c r="AKY185" s="221"/>
      <c r="AKZ185" s="221"/>
      <c r="ALA185" s="221"/>
      <c r="ALB185" s="221"/>
      <c r="ALC185" s="221"/>
      <c r="ALD185" s="221"/>
      <c r="ALE185" s="221"/>
      <c r="ALF185" s="221"/>
      <c r="ALG185" s="221"/>
      <c r="ALH185" s="221"/>
      <c r="ALI185" s="221"/>
      <c r="ALJ185" s="221"/>
      <c r="ALK185" s="221"/>
      <c r="ALL185" s="221"/>
      <c r="ALM185" s="221"/>
      <c r="ALN185" s="221"/>
      <c r="ALO185" s="221"/>
      <c r="ALP185" s="221"/>
      <c r="ALQ185" s="221"/>
      <c r="ALR185" s="221"/>
      <c r="ALS185" s="221"/>
      <c r="ALT185" s="221"/>
      <c r="ALU185" s="221"/>
      <c r="ALV185" s="221"/>
      <c r="ALW185" s="221"/>
      <c r="ALX185" s="221"/>
      <c r="ALY185" s="221"/>
      <c r="ALZ185" s="221"/>
      <c r="AMA185" s="221"/>
      <c r="AMB185" s="221"/>
      <c r="AMC185" s="221"/>
      <c r="AMD185" s="221"/>
      <c r="AME185" s="221"/>
      <c r="AMF185" s="221"/>
      <c r="AMG185" s="221"/>
      <c r="AMH185" s="221"/>
      <c r="AMI185" s="221"/>
      <c r="AMJ185" s="221"/>
      <c r="AMK185" s="221"/>
    </row>
    <row r="186" spans="1:1025" s="225" customFormat="1" x14ac:dyDescent="0.25">
      <c r="A186" s="228" t="s">
        <v>334</v>
      </c>
      <c r="B186" s="228" t="str">
        <f>'common foods'!$C$163</f>
        <v>Marmite</v>
      </c>
      <c r="C186" s="229" t="str">
        <f>'common foods'!$D$163</f>
        <v>08108</v>
      </c>
      <c r="D186" s="230">
        <v>676</v>
      </c>
      <c r="E186" s="230">
        <v>1.2</v>
      </c>
      <c r="F186" s="230">
        <v>0.2</v>
      </c>
      <c r="G186" s="230">
        <v>14.5</v>
      </c>
      <c r="H186" s="230">
        <v>11.6</v>
      </c>
      <c r="I186" s="230">
        <v>11.1</v>
      </c>
      <c r="J186" s="230">
        <v>17.399999999999999</v>
      </c>
      <c r="K186" s="230">
        <v>3100</v>
      </c>
      <c r="L186" s="228"/>
      <c r="M186" s="228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1"/>
      <c r="ES186" s="221"/>
      <c r="ET186" s="221"/>
      <c r="EU186" s="221"/>
      <c r="EV186" s="221"/>
      <c r="EW186" s="221"/>
      <c r="EX186" s="221"/>
      <c r="EY186" s="221"/>
      <c r="EZ186" s="221"/>
      <c r="FA186" s="221"/>
      <c r="FB186" s="221"/>
      <c r="FC186" s="221"/>
      <c r="FD186" s="221"/>
      <c r="FE186" s="221"/>
      <c r="FF186" s="221"/>
      <c r="FG186" s="221"/>
      <c r="FH186" s="221"/>
      <c r="FI186" s="221"/>
      <c r="FJ186" s="221"/>
      <c r="FK186" s="221"/>
      <c r="FL186" s="221"/>
      <c r="FM186" s="221"/>
      <c r="FN186" s="221"/>
      <c r="FO186" s="221"/>
      <c r="FP186" s="221"/>
      <c r="FQ186" s="221"/>
      <c r="FR186" s="221"/>
      <c r="FS186" s="221"/>
      <c r="FT186" s="221"/>
      <c r="FU186" s="221"/>
      <c r="FV186" s="221"/>
      <c r="FW186" s="221"/>
      <c r="FX186" s="221"/>
      <c r="FY186" s="221"/>
      <c r="FZ186" s="221"/>
      <c r="GA186" s="221"/>
      <c r="GB186" s="221"/>
      <c r="GC186" s="221"/>
      <c r="GD186" s="221"/>
      <c r="GE186" s="221"/>
      <c r="GF186" s="221"/>
      <c r="GG186" s="221"/>
      <c r="GH186" s="221"/>
      <c r="GI186" s="221"/>
      <c r="GJ186" s="221"/>
      <c r="GK186" s="221"/>
      <c r="GL186" s="221"/>
      <c r="GM186" s="221"/>
      <c r="GN186" s="221"/>
      <c r="GO186" s="221"/>
      <c r="GP186" s="221"/>
      <c r="GQ186" s="221"/>
      <c r="GR186" s="221"/>
      <c r="GS186" s="221"/>
      <c r="GT186" s="221"/>
      <c r="GU186" s="221"/>
      <c r="GV186" s="221"/>
      <c r="GW186" s="221"/>
      <c r="GX186" s="221"/>
      <c r="GY186" s="221"/>
      <c r="GZ186" s="221"/>
      <c r="HA186" s="221"/>
      <c r="HB186" s="221"/>
      <c r="HC186" s="221"/>
      <c r="HD186" s="221"/>
      <c r="HE186" s="221"/>
      <c r="HF186" s="221"/>
      <c r="HG186" s="221"/>
      <c r="HH186" s="221"/>
      <c r="HI186" s="221"/>
      <c r="HJ186" s="221"/>
      <c r="HK186" s="221"/>
      <c r="HL186" s="221"/>
      <c r="HM186" s="221"/>
      <c r="HN186" s="221"/>
      <c r="HO186" s="221"/>
      <c r="HP186" s="221"/>
      <c r="HQ186" s="221"/>
      <c r="HR186" s="221"/>
      <c r="HS186" s="221"/>
      <c r="HT186" s="221"/>
      <c r="HU186" s="221"/>
      <c r="HV186" s="221"/>
      <c r="HW186" s="221"/>
      <c r="HX186" s="221"/>
      <c r="HY186" s="221"/>
      <c r="HZ186" s="221"/>
      <c r="IA186" s="221"/>
      <c r="IB186" s="221"/>
      <c r="IC186" s="221"/>
      <c r="ID186" s="221"/>
      <c r="IE186" s="221"/>
      <c r="IF186" s="221"/>
      <c r="IG186" s="221"/>
      <c r="IH186" s="221"/>
      <c r="II186" s="221"/>
      <c r="IJ186" s="221"/>
      <c r="IK186" s="221"/>
      <c r="IL186" s="221"/>
      <c r="IM186" s="221"/>
      <c r="IN186" s="221"/>
      <c r="IO186" s="221"/>
      <c r="IP186" s="221"/>
      <c r="IQ186" s="221"/>
      <c r="IR186" s="221"/>
      <c r="IS186" s="221"/>
      <c r="IT186" s="221"/>
      <c r="IU186" s="221"/>
      <c r="IV186" s="221"/>
      <c r="IW186" s="221"/>
      <c r="IX186" s="221"/>
      <c r="IY186" s="221"/>
      <c r="IZ186" s="221"/>
      <c r="JA186" s="221"/>
      <c r="JB186" s="221"/>
      <c r="JC186" s="221"/>
      <c r="JD186" s="221"/>
      <c r="JE186" s="221"/>
      <c r="JF186" s="221"/>
      <c r="JG186" s="221"/>
      <c r="JH186" s="221"/>
      <c r="JI186" s="221"/>
      <c r="JJ186" s="221"/>
      <c r="JK186" s="221"/>
      <c r="JL186" s="221"/>
      <c r="JM186" s="221"/>
      <c r="JN186" s="221"/>
      <c r="JO186" s="221"/>
      <c r="JP186" s="221"/>
      <c r="JQ186" s="221"/>
      <c r="JR186" s="221"/>
      <c r="JS186" s="221"/>
      <c r="JT186" s="221"/>
      <c r="JU186" s="221"/>
      <c r="JV186" s="221"/>
      <c r="JW186" s="221"/>
      <c r="JX186" s="221"/>
      <c r="JY186" s="221"/>
      <c r="JZ186" s="221"/>
      <c r="KA186" s="221"/>
      <c r="KB186" s="221"/>
      <c r="KC186" s="221"/>
      <c r="KD186" s="221"/>
      <c r="KE186" s="221"/>
      <c r="KF186" s="221"/>
      <c r="KG186" s="221"/>
      <c r="KH186" s="221"/>
      <c r="KI186" s="221"/>
      <c r="KJ186" s="221"/>
      <c r="KK186" s="221"/>
      <c r="KL186" s="221"/>
      <c r="KM186" s="221"/>
      <c r="KN186" s="221"/>
      <c r="KO186" s="221"/>
      <c r="KP186" s="221"/>
      <c r="KQ186" s="221"/>
      <c r="KR186" s="221"/>
      <c r="KS186" s="221"/>
      <c r="KT186" s="221"/>
      <c r="KU186" s="221"/>
      <c r="KV186" s="221"/>
      <c r="KW186" s="221"/>
      <c r="KX186" s="221"/>
      <c r="KY186" s="221"/>
      <c r="KZ186" s="221"/>
      <c r="LA186" s="221"/>
      <c r="LB186" s="221"/>
      <c r="LC186" s="221"/>
      <c r="LD186" s="221"/>
      <c r="LE186" s="221"/>
      <c r="LF186" s="221"/>
      <c r="LG186" s="221"/>
      <c r="LH186" s="221"/>
      <c r="LI186" s="221"/>
      <c r="LJ186" s="221"/>
      <c r="LK186" s="221"/>
      <c r="LL186" s="221"/>
      <c r="LM186" s="221"/>
      <c r="LN186" s="221"/>
      <c r="LO186" s="221"/>
      <c r="LP186" s="221"/>
      <c r="LQ186" s="221"/>
      <c r="LR186" s="221"/>
      <c r="LS186" s="221"/>
      <c r="LT186" s="221"/>
      <c r="LU186" s="221"/>
      <c r="LV186" s="221"/>
      <c r="LW186" s="221"/>
      <c r="LX186" s="221"/>
      <c r="LY186" s="221"/>
      <c r="LZ186" s="221"/>
      <c r="MA186" s="221"/>
      <c r="MB186" s="221"/>
      <c r="MC186" s="221"/>
      <c r="MD186" s="221"/>
      <c r="ME186" s="221"/>
      <c r="MF186" s="221"/>
      <c r="MG186" s="221"/>
      <c r="MH186" s="221"/>
      <c r="MI186" s="221"/>
      <c r="MJ186" s="221"/>
      <c r="MK186" s="221"/>
      <c r="ML186" s="221"/>
      <c r="MM186" s="221"/>
      <c r="MN186" s="221"/>
      <c r="MO186" s="221"/>
      <c r="MP186" s="221"/>
      <c r="MQ186" s="221"/>
      <c r="MR186" s="221"/>
      <c r="MS186" s="221"/>
      <c r="MT186" s="221"/>
      <c r="MU186" s="221"/>
      <c r="MV186" s="221"/>
      <c r="MW186" s="221"/>
      <c r="MX186" s="221"/>
      <c r="MY186" s="221"/>
      <c r="MZ186" s="221"/>
      <c r="NA186" s="221"/>
      <c r="NB186" s="221"/>
      <c r="NC186" s="221"/>
      <c r="ND186" s="221"/>
      <c r="NE186" s="221"/>
      <c r="NF186" s="221"/>
      <c r="NG186" s="221"/>
      <c r="NH186" s="221"/>
      <c r="NI186" s="221"/>
      <c r="NJ186" s="221"/>
      <c r="NK186" s="221"/>
      <c r="NL186" s="221"/>
      <c r="NM186" s="221"/>
      <c r="NN186" s="221"/>
      <c r="NO186" s="221"/>
      <c r="NP186" s="221"/>
      <c r="NQ186" s="221"/>
      <c r="NR186" s="221"/>
      <c r="NS186" s="221"/>
      <c r="NT186" s="221"/>
      <c r="NU186" s="221"/>
      <c r="NV186" s="221"/>
      <c r="NW186" s="221"/>
      <c r="NX186" s="221"/>
      <c r="NY186" s="221"/>
      <c r="NZ186" s="221"/>
      <c r="OA186" s="221"/>
      <c r="OB186" s="221"/>
      <c r="OC186" s="221"/>
      <c r="OD186" s="221"/>
      <c r="OE186" s="221"/>
      <c r="OF186" s="221"/>
      <c r="OG186" s="221"/>
      <c r="OH186" s="221"/>
      <c r="OI186" s="221"/>
      <c r="OJ186" s="221"/>
      <c r="OK186" s="221"/>
      <c r="OL186" s="221"/>
      <c r="OM186" s="221"/>
      <c r="ON186" s="221"/>
      <c r="OO186" s="221"/>
      <c r="OP186" s="221"/>
      <c r="OQ186" s="221"/>
      <c r="OR186" s="221"/>
      <c r="OS186" s="221"/>
      <c r="OT186" s="221"/>
      <c r="OU186" s="221"/>
      <c r="OV186" s="221"/>
      <c r="OW186" s="221"/>
      <c r="OX186" s="221"/>
      <c r="OY186" s="221"/>
      <c r="OZ186" s="221"/>
      <c r="PA186" s="221"/>
      <c r="PB186" s="221"/>
      <c r="PC186" s="221"/>
      <c r="PD186" s="221"/>
      <c r="PE186" s="221"/>
      <c r="PF186" s="221"/>
      <c r="PG186" s="221"/>
      <c r="PH186" s="221"/>
      <c r="PI186" s="221"/>
      <c r="PJ186" s="221"/>
      <c r="PK186" s="221"/>
      <c r="PL186" s="221"/>
      <c r="PM186" s="221"/>
      <c r="PN186" s="221"/>
      <c r="PO186" s="221"/>
      <c r="PP186" s="221"/>
      <c r="PQ186" s="221"/>
      <c r="PR186" s="221"/>
      <c r="PS186" s="221"/>
      <c r="PT186" s="221"/>
      <c r="PU186" s="221"/>
      <c r="PV186" s="221"/>
      <c r="PW186" s="221"/>
      <c r="PX186" s="221"/>
      <c r="PY186" s="221"/>
      <c r="PZ186" s="221"/>
      <c r="QA186" s="221"/>
      <c r="QB186" s="221"/>
      <c r="QC186" s="221"/>
      <c r="QD186" s="221"/>
      <c r="QE186" s="221"/>
      <c r="QF186" s="221"/>
      <c r="QG186" s="221"/>
      <c r="QH186" s="221"/>
      <c r="QI186" s="221"/>
      <c r="QJ186" s="221"/>
      <c r="QK186" s="221"/>
      <c r="QL186" s="221"/>
      <c r="QM186" s="221"/>
      <c r="QN186" s="221"/>
      <c r="QO186" s="221"/>
      <c r="QP186" s="221"/>
      <c r="QQ186" s="221"/>
      <c r="QR186" s="221"/>
      <c r="QS186" s="221"/>
      <c r="QT186" s="221"/>
      <c r="QU186" s="221"/>
      <c r="QV186" s="221"/>
      <c r="QW186" s="221"/>
      <c r="QX186" s="221"/>
      <c r="QY186" s="221"/>
      <c r="QZ186" s="221"/>
      <c r="RA186" s="221"/>
      <c r="RB186" s="221"/>
      <c r="RC186" s="221"/>
      <c r="RD186" s="221"/>
      <c r="RE186" s="221"/>
      <c r="RF186" s="221"/>
      <c r="RG186" s="221"/>
      <c r="RH186" s="221"/>
      <c r="RI186" s="221"/>
      <c r="RJ186" s="221"/>
      <c r="RK186" s="221"/>
      <c r="RL186" s="221"/>
      <c r="RM186" s="221"/>
      <c r="RN186" s="221"/>
      <c r="RO186" s="221"/>
      <c r="RP186" s="221"/>
      <c r="RQ186" s="221"/>
      <c r="RR186" s="221"/>
      <c r="RS186" s="221"/>
      <c r="RT186" s="221"/>
      <c r="RU186" s="221"/>
      <c r="RV186" s="221"/>
      <c r="RW186" s="221"/>
      <c r="RX186" s="221"/>
      <c r="RY186" s="221"/>
      <c r="RZ186" s="221"/>
      <c r="SA186" s="221"/>
      <c r="SB186" s="221"/>
      <c r="SC186" s="221"/>
      <c r="SD186" s="221"/>
      <c r="SE186" s="221"/>
      <c r="SF186" s="221"/>
      <c r="SG186" s="221"/>
      <c r="SH186" s="221"/>
      <c r="SI186" s="221"/>
      <c r="SJ186" s="221"/>
      <c r="SK186" s="221"/>
      <c r="SL186" s="221"/>
      <c r="SM186" s="221"/>
      <c r="SN186" s="221"/>
      <c r="SO186" s="221"/>
      <c r="SP186" s="221"/>
      <c r="SQ186" s="221"/>
      <c r="SR186" s="221"/>
      <c r="SS186" s="221"/>
      <c r="ST186" s="221"/>
      <c r="SU186" s="221"/>
      <c r="SV186" s="221"/>
      <c r="SW186" s="221"/>
      <c r="SX186" s="221"/>
      <c r="SY186" s="221"/>
      <c r="SZ186" s="221"/>
      <c r="TA186" s="221"/>
      <c r="TB186" s="221"/>
      <c r="TC186" s="221"/>
      <c r="TD186" s="221"/>
      <c r="TE186" s="221"/>
      <c r="TF186" s="221"/>
      <c r="TG186" s="221"/>
      <c r="TH186" s="221"/>
      <c r="TI186" s="221"/>
      <c r="TJ186" s="221"/>
      <c r="TK186" s="221"/>
      <c r="TL186" s="221"/>
      <c r="TM186" s="221"/>
      <c r="TN186" s="221"/>
      <c r="TO186" s="221"/>
      <c r="TP186" s="221"/>
      <c r="TQ186" s="221"/>
      <c r="TR186" s="221"/>
      <c r="TS186" s="221"/>
      <c r="TT186" s="221"/>
      <c r="TU186" s="221"/>
      <c r="TV186" s="221"/>
      <c r="TW186" s="221"/>
      <c r="TX186" s="221"/>
      <c r="TY186" s="221"/>
      <c r="TZ186" s="221"/>
      <c r="UA186" s="221"/>
      <c r="UB186" s="221"/>
      <c r="UC186" s="221"/>
      <c r="UD186" s="221"/>
      <c r="UE186" s="221"/>
      <c r="UF186" s="221"/>
      <c r="UG186" s="221"/>
      <c r="UH186" s="221"/>
      <c r="UI186" s="221"/>
      <c r="UJ186" s="221"/>
      <c r="UK186" s="221"/>
      <c r="UL186" s="221"/>
      <c r="UM186" s="221"/>
      <c r="UN186" s="221"/>
      <c r="UO186" s="221"/>
      <c r="UP186" s="221"/>
      <c r="UQ186" s="221"/>
      <c r="UR186" s="221"/>
      <c r="US186" s="221"/>
      <c r="UT186" s="221"/>
      <c r="UU186" s="221"/>
      <c r="UV186" s="221"/>
      <c r="UW186" s="221"/>
      <c r="UX186" s="221"/>
      <c r="UY186" s="221"/>
      <c r="UZ186" s="221"/>
      <c r="VA186" s="221"/>
      <c r="VB186" s="221"/>
      <c r="VC186" s="221"/>
      <c r="VD186" s="221"/>
      <c r="VE186" s="221"/>
      <c r="VF186" s="221"/>
      <c r="VG186" s="221"/>
      <c r="VH186" s="221"/>
      <c r="VI186" s="221"/>
      <c r="VJ186" s="221"/>
      <c r="VK186" s="221"/>
      <c r="VL186" s="221"/>
      <c r="VM186" s="221"/>
      <c r="VN186" s="221"/>
      <c r="VO186" s="221"/>
      <c r="VP186" s="221"/>
      <c r="VQ186" s="221"/>
      <c r="VR186" s="221"/>
      <c r="VS186" s="221"/>
      <c r="VT186" s="221"/>
      <c r="VU186" s="221"/>
      <c r="VV186" s="221"/>
      <c r="VW186" s="221"/>
      <c r="VX186" s="221"/>
      <c r="VY186" s="221"/>
      <c r="VZ186" s="221"/>
      <c r="WA186" s="221"/>
      <c r="WB186" s="221"/>
      <c r="WC186" s="221"/>
      <c r="WD186" s="221"/>
      <c r="WE186" s="221"/>
      <c r="WF186" s="221"/>
      <c r="WG186" s="221"/>
      <c r="WH186" s="221"/>
      <c r="WI186" s="221"/>
      <c r="WJ186" s="221"/>
      <c r="WK186" s="221"/>
      <c r="WL186" s="221"/>
      <c r="WM186" s="221"/>
      <c r="WN186" s="221"/>
      <c r="WO186" s="221"/>
      <c r="WP186" s="221"/>
      <c r="WQ186" s="221"/>
      <c r="WR186" s="221"/>
      <c r="WS186" s="221"/>
      <c r="WT186" s="221"/>
      <c r="WU186" s="221"/>
      <c r="WV186" s="221"/>
      <c r="WW186" s="221"/>
      <c r="WX186" s="221"/>
      <c r="WY186" s="221"/>
      <c r="WZ186" s="221"/>
      <c r="XA186" s="221"/>
      <c r="XB186" s="221"/>
      <c r="XC186" s="221"/>
      <c r="XD186" s="221"/>
      <c r="XE186" s="221"/>
      <c r="XF186" s="221"/>
      <c r="XG186" s="221"/>
      <c r="XH186" s="221"/>
      <c r="XI186" s="221"/>
      <c r="XJ186" s="221"/>
      <c r="XK186" s="221"/>
      <c r="XL186" s="221"/>
      <c r="XM186" s="221"/>
      <c r="XN186" s="221"/>
      <c r="XO186" s="221"/>
      <c r="XP186" s="221"/>
      <c r="XQ186" s="221"/>
      <c r="XR186" s="221"/>
      <c r="XS186" s="221"/>
      <c r="XT186" s="221"/>
      <c r="XU186" s="221"/>
      <c r="XV186" s="221"/>
      <c r="XW186" s="221"/>
      <c r="XX186" s="221"/>
      <c r="XY186" s="221"/>
      <c r="XZ186" s="221"/>
      <c r="YA186" s="221"/>
      <c r="YB186" s="221"/>
      <c r="YC186" s="221"/>
      <c r="YD186" s="221"/>
      <c r="YE186" s="221"/>
      <c r="YF186" s="221"/>
      <c r="YG186" s="221"/>
      <c r="YH186" s="221"/>
      <c r="YI186" s="221"/>
      <c r="YJ186" s="221"/>
      <c r="YK186" s="221"/>
      <c r="YL186" s="221"/>
      <c r="YM186" s="221"/>
      <c r="YN186" s="221"/>
      <c r="YO186" s="221"/>
      <c r="YP186" s="221"/>
      <c r="YQ186" s="221"/>
      <c r="YR186" s="221"/>
      <c r="YS186" s="221"/>
      <c r="YT186" s="221"/>
      <c r="YU186" s="221"/>
      <c r="YV186" s="221"/>
      <c r="YW186" s="221"/>
      <c r="YX186" s="221"/>
      <c r="YY186" s="221"/>
      <c r="YZ186" s="221"/>
      <c r="ZA186" s="221"/>
      <c r="ZB186" s="221"/>
      <c r="ZC186" s="221"/>
      <c r="ZD186" s="221"/>
      <c r="ZE186" s="221"/>
      <c r="ZF186" s="221"/>
      <c r="ZG186" s="221"/>
      <c r="ZH186" s="221"/>
      <c r="ZI186" s="221"/>
      <c r="ZJ186" s="221"/>
      <c r="ZK186" s="221"/>
      <c r="ZL186" s="221"/>
      <c r="ZM186" s="221"/>
      <c r="ZN186" s="221"/>
      <c r="ZO186" s="221"/>
      <c r="ZP186" s="221"/>
      <c r="ZQ186" s="221"/>
      <c r="ZR186" s="221"/>
      <c r="ZS186" s="221"/>
      <c r="ZT186" s="221"/>
      <c r="ZU186" s="221"/>
      <c r="ZV186" s="221"/>
      <c r="ZW186" s="221"/>
      <c r="ZX186" s="221"/>
      <c r="ZY186" s="221"/>
      <c r="ZZ186" s="221"/>
      <c r="AAA186" s="221"/>
      <c r="AAB186" s="221"/>
      <c r="AAC186" s="221"/>
      <c r="AAD186" s="221"/>
      <c r="AAE186" s="221"/>
      <c r="AAF186" s="221"/>
      <c r="AAG186" s="221"/>
      <c r="AAH186" s="221"/>
      <c r="AAI186" s="221"/>
      <c r="AAJ186" s="221"/>
      <c r="AAK186" s="221"/>
      <c r="AAL186" s="221"/>
      <c r="AAM186" s="221"/>
      <c r="AAN186" s="221"/>
      <c r="AAO186" s="221"/>
      <c r="AAP186" s="221"/>
      <c r="AAQ186" s="221"/>
      <c r="AAR186" s="221"/>
      <c r="AAS186" s="221"/>
      <c r="AAT186" s="221"/>
      <c r="AAU186" s="221"/>
      <c r="AAV186" s="221"/>
      <c r="AAW186" s="221"/>
      <c r="AAX186" s="221"/>
      <c r="AAY186" s="221"/>
      <c r="AAZ186" s="221"/>
      <c r="ABA186" s="221"/>
      <c r="ABB186" s="221"/>
      <c r="ABC186" s="221"/>
      <c r="ABD186" s="221"/>
      <c r="ABE186" s="221"/>
      <c r="ABF186" s="221"/>
      <c r="ABG186" s="221"/>
      <c r="ABH186" s="221"/>
      <c r="ABI186" s="221"/>
      <c r="ABJ186" s="221"/>
      <c r="ABK186" s="221"/>
      <c r="ABL186" s="221"/>
      <c r="ABM186" s="221"/>
      <c r="ABN186" s="221"/>
      <c r="ABO186" s="221"/>
      <c r="ABP186" s="221"/>
      <c r="ABQ186" s="221"/>
      <c r="ABR186" s="221"/>
      <c r="ABS186" s="221"/>
      <c r="ABT186" s="221"/>
      <c r="ABU186" s="221"/>
      <c r="ABV186" s="221"/>
      <c r="ABW186" s="221"/>
      <c r="ABX186" s="221"/>
      <c r="ABY186" s="221"/>
      <c r="ABZ186" s="221"/>
      <c r="ACA186" s="221"/>
      <c r="ACB186" s="221"/>
      <c r="ACC186" s="221"/>
      <c r="ACD186" s="221"/>
      <c r="ACE186" s="221"/>
      <c r="ACF186" s="221"/>
      <c r="ACG186" s="221"/>
      <c r="ACH186" s="221"/>
      <c r="ACI186" s="221"/>
      <c r="ACJ186" s="221"/>
      <c r="ACK186" s="221"/>
      <c r="ACL186" s="221"/>
      <c r="ACM186" s="221"/>
      <c r="ACN186" s="221"/>
      <c r="ACO186" s="221"/>
      <c r="ACP186" s="221"/>
      <c r="ACQ186" s="221"/>
      <c r="ACR186" s="221"/>
      <c r="ACS186" s="221"/>
      <c r="ACT186" s="221"/>
      <c r="ACU186" s="221"/>
      <c r="ACV186" s="221"/>
      <c r="ACW186" s="221"/>
      <c r="ACX186" s="221"/>
      <c r="ACY186" s="221"/>
      <c r="ACZ186" s="221"/>
      <c r="ADA186" s="221"/>
      <c r="ADB186" s="221"/>
      <c r="ADC186" s="221"/>
      <c r="ADD186" s="221"/>
      <c r="ADE186" s="221"/>
      <c r="ADF186" s="221"/>
      <c r="ADG186" s="221"/>
      <c r="ADH186" s="221"/>
      <c r="ADI186" s="221"/>
      <c r="ADJ186" s="221"/>
      <c r="ADK186" s="221"/>
      <c r="ADL186" s="221"/>
      <c r="ADM186" s="221"/>
      <c r="ADN186" s="221"/>
      <c r="ADO186" s="221"/>
      <c r="ADP186" s="221"/>
      <c r="ADQ186" s="221"/>
      <c r="ADR186" s="221"/>
      <c r="ADS186" s="221"/>
      <c r="ADT186" s="221"/>
      <c r="ADU186" s="221"/>
      <c r="ADV186" s="221"/>
      <c r="ADW186" s="221"/>
      <c r="ADX186" s="221"/>
      <c r="ADY186" s="221"/>
      <c r="ADZ186" s="221"/>
      <c r="AEA186" s="221"/>
      <c r="AEB186" s="221"/>
      <c r="AEC186" s="221"/>
      <c r="AED186" s="221"/>
      <c r="AEE186" s="221"/>
      <c r="AEF186" s="221"/>
      <c r="AEG186" s="221"/>
      <c r="AEH186" s="221"/>
      <c r="AEI186" s="221"/>
      <c r="AEJ186" s="221"/>
      <c r="AEK186" s="221"/>
      <c r="AEL186" s="221"/>
      <c r="AEM186" s="221"/>
      <c r="AEN186" s="221"/>
      <c r="AEO186" s="221"/>
      <c r="AEP186" s="221"/>
      <c r="AEQ186" s="221"/>
      <c r="AER186" s="221"/>
      <c r="AES186" s="221"/>
      <c r="AET186" s="221"/>
      <c r="AEU186" s="221"/>
      <c r="AEV186" s="221"/>
      <c r="AEW186" s="221"/>
      <c r="AEX186" s="221"/>
      <c r="AEY186" s="221"/>
      <c r="AEZ186" s="221"/>
      <c r="AFA186" s="221"/>
      <c r="AFB186" s="221"/>
      <c r="AFC186" s="221"/>
      <c r="AFD186" s="221"/>
      <c r="AFE186" s="221"/>
      <c r="AFF186" s="221"/>
      <c r="AFG186" s="221"/>
      <c r="AFH186" s="221"/>
      <c r="AFI186" s="221"/>
      <c r="AFJ186" s="221"/>
      <c r="AFK186" s="221"/>
      <c r="AFL186" s="221"/>
      <c r="AFM186" s="221"/>
      <c r="AFN186" s="221"/>
      <c r="AFO186" s="221"/>
      <c r="AFP186" s="221"/>
      <c r="AFQ186" s="221"/>
      <c r="AFR186" s="221"/>
      <c r="AFS186" s="221"/>
      <c r="AFT186" s="221"/>
      <c r="AFU186" s="221"/>
      <c r="AFV186" s="221"/>
      <c r="AFW186" s="221"/>
      <c r="AFX186" s="221"/>
      <c r="AFY186" s="221"/>
      <c r="AFZ186" s="221"/>
      <c r="AGA186" s="221"/>
      <c r="AGB186" s="221"/>
      <c r="AGC186" s="221"/>
      <c r="AGD186" s="221"/>
      <c r="AGE186" s="221"/>
      <c r="AGF186" s="221"/>
      <c r="AGG186" s="221"/>
      <c r="AGH186" s="221"/>
      <c r="AGI186" s="221"/>
      <c r="AGJ186" s="221"/>
      <c r="AGK186" s="221"/>
      <c r="AGL186" s="221"/>
      <c r="AGM186" s="221"/>
      <c r="AGN186" s="221"/>
      <c r="AGO186" s="221"/>
      <c r="AGP186" s="221"/>
      <c r="AGQ186" s="221"/>
      <c r="AGR186" s="221"/>
      <c r="AGS186" s="221"/>
      <c r="AGT186" s="221"/>
      <c r="AGU186" s="221"/>
      <c r="AGV186" s="221"/>
      <c r="AGW186" s="221"/>
      <c r="AGX186" s="221"/>
      <c r="AGY186" s="221"/>
      <c r="AGZ186" s="221"/>
      <c r="AHA186" s="221"/>
      <c r="AHB186" s="221"/>
      <c r="AHC186" s="221"/>
      <c r="AHD186" s="221"/>
      <c r="AHE186" s="221"/>
      <c r="AHF186" s="221"/>
      <c r="AHG186" s="221"/>
      <c r="AHH186" s="221"/>
      <c r="AHI186" s="221"/>
      <c r="AHJ186" s="221"/>
      <c r="AHK186" s="221"/>
      <c r="AHL186" s="221"/>
      <c r="AHM186" s="221"/>
      <c r="AHN186" s="221"/>
      <c r="AHO186" s="221"/>
      <c r="AHP186" s="221"/>
      <c r="AHQ186" s="221"/>
      <c r="AHR186" s="221"/>
      <c r="AHS186" s="221"/>
      <c r="AHT186" s="221"/>
      <c r="AHU186" s="221"/>
      <c r="AHV186" s="221"/>
      <c r="AHW186" s="221"/>
      <c r="AHX186" s="221"/>
      <c r="AHY186" s="221"/>
      <c r="AHZ186" s="221"/>
      <c r="AIA186" s="221"/>
      <c r="AIB186" s="221"/>
      <c r="AIC186" s="221"/>
      <c r="AID186" s="221"/>
      <c r="AIE186" s="221"/>
      <c r="AIF186" s="221"/>
      <c r="AIG186" s="221"/>
      <c r="AIH186" s="221"/>
      <c r="AII186" s="221"/>
      <c r="AIJ186" s="221"/>
      <c r="AIK186" s="221"/>
      <c r="AIL186" s="221"/>
      <c r="AIM186" s="221"/>
      <c r="AIN186" s="221"/>
      <c r="AIO186" s="221"/>
      <c r="AIP186" s="221"/>
      <c r="AIQ186" s="221"/>
      <c r="AIR186" s="221"/>
      <c r="AIS186" s="221"/>
      <c r="AIT186" s="221"/>
      <c r="AIU186" s="221"/>
      <c r="AIV186" s="221"/>
      <c r="AIW186" s="221"/>
      <c r="AIX186" s="221"/>
      <c r="AIY186" s="221"/>
      <c r="AIZ186" s="221"/>
      <c r="AJA186" s="221"/>
      <c r="AJB186" s="221"/>
      <c r="AJC186" s="221"/>
      <c r="AJD186" s="221"/>
      <c r="AJE186" s="221"/>
      <c r="AJF186" s="221"/>
      <c r="AJG186" s="221"/>
      <c r="AJH186" s="221"/>
      <c r="AJI186" s="221"/>
      <c r="AJJ186" s="221"/>
      <c r="AJK186" s="221"/>
      <c r="AJL186" s="221"/>
      <c r="AJM186" s="221"/>
      <c r="AJN186" s="221"/>
      <c r="AJO186" s="221"/>
      <c r="AJP186" s="221"/>
      <c r="AJQ186" s="221"/>
      <c r="AJR186" s="221"/>
      <c r="AJS186" s="221"/>
      <c r="AJT186" s="221"/>
      <c r="AJU186" s="221"/>
      <c r="AJV186" s="221"/>
      <c r="AJW186" s="221"/>
      <c r="AJX186" s="221"/>
      <c r="AJY186" s="221"/>
      <c r="AJZ186" s="221"/>
      <c r="AKA186" s="221"/>
      <c r="AKB186" s="221"/>
      <c r="AKC186" s="221"/>
      <c r="AKD186" s="221"/>
      <c r="AKE186" s="221"/>
      <c r="AKF186" s="221"/>
      <c r="AKG186" s="221"/>
      <c r="AKH186" s="221"/>
      <c r="AKI186" s="221"/>
      <c r="AKJ186" s="221"/>
      <c r="AKK186" s="221"/>
      <c r="AKL186" s="221"/>
      <c r="AKM186" s="221"/>
      <c r="AKN186" s="221"/>
      <c r="AKO186" s="221"/>
      <c r="AKP186" s="221"/>
      <c r="AKQ186" s="221"/>
      <c r="AKR186" s="221"/>
      <c r="AKS186" s="221"/>
      <c r="AKT186" s="221"/>
      <c r="AKU186" s="221"/>
      <c r="AKV186" s="221"/>
      <c r="AKW186" s="221"/>
      <c r="AKX186" s="221"/>
      <c r="AKY186" s="221"/>
      <c r="AKZ186" s="221"/>
      <c r="ALA186" s="221"/>
      <c r="ALB186" s="221"/>
      <c r="ALC186" s="221"/>
      <c r="ALD186" s="221"/>
      <c r="ALE186" s="221"/>
      <c r="ALF186" s="221"/>
      <c r="ALG186" s="221"/>
      <c r="ALH186" s="221"/>
      <c r="ALI186" s="221"/>
      <c r="ALJ186" s="221"/>
      <c r="ALK186" s="221"/>
      <c r="ALL186" s="221"/>
      <c r="ALM186" s="221"/>
      <c r="ALN186" s="221"/>
      <c r="ALO186" s="221"/>
      <c r="ALP186" s="221"/>
      <c r="ALQ186" s="221"/>
      <c r="ALR186" s="221"/>
      <c r="ALS186" s="221"/>
      <c r="ALT186" s="221"/>
      <c r="ALU186" s="221"/>
      <c r="ALV186" s="221"/>
      <c r="ALW186" s="221"/>
      <c r="ALX186" s="221"/>
      <c r="ALY186" s="221"/>
      <c r="ALZ186" s="221"/>
      <c r="AMA186" s="221"/>
      <c r="AMB186" s="221"/>
      <c r="AMC186" s="221"/>
      <c r="AMD186" s="221"/>
      <c r="AME186" s="221"/>
      <c r="AMF186" s="221"/>
      <c r="AMG186" s="221"/>
      <c r="AMH186" s="221"/>
      <c r="AMI186" s="221"/>
      <c r="AMJ186" s="221"/>
      <c r="AMK186" s="221"/>
    </row>
    <row r="187" spans="1:1025" s="225" customFormat="1" x14ac:dyDescent="0.25">
      <c r="A187" s="221" t="s">
        <v>106</v>
      </c>
      <c r="B187" s="221" t="s">
        <v>115</v>
      </c>
      <c r="C187" s="227" t="str">
        <f>'common foods'!$D$51</f>
        <v>03040</v>
      </c>
      <c r="D187" s="227">
        <v>1630</v>
      </c>
      <c r="E187" s="227">
        <v>7.2</v>
      </c>
      <c r="F187" s="227">
        <v>1</v>
      </c>
      <c r="G187" s="227">
        <v>64.099999999999994</v>
      </c>
      <c r="H187" s="227">
        <v>1.9</v>
      </c>
      <c r="I187" s="227">
        <v>11.1</v>
      </c>
      <c r="J187" s="227">
        <v>11.7</v>
      </c>
      <c r="K187" s="227">
        <v>490</v>
      </c>
      <c r="L187" s="221" t="s">
        <v>434</v>
      </c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  <c r="AA187" s="221"/>
      <c r="AB187" s="221"/>
      <c r="AC187" s="221"/>
      <c r="AD187" s="221"/>
      <c r="AE187" s="221"/>
      <c r="AF187" s="221"/>
      <c r="AG187" s="221"/>
      <c r="AH187" s="221"/>
      <c r="AI187" s="221"/>
      <c r="AJ187" s="221"/>
      <c r="AK187" s="221"/>
      <c r="AL187" s="221"/>
      <c r="AM187" s="221"/>
      <c r="AN187" s="221"/>
      <c r="AO187" s="221"/>
      <c r="AP187" s="221"/>
      <c r="AQ187" s="221"/>
      <c r="AR187" s="221"/>
      <c r="AS187" s="221"/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1"/>
      <c r="BD187" s="221"/>
      <c r="BE187" s="221"/>
      <c r="BF187" s="221"/>
      <c r="BG187" s="221"/>
      <c r="BH187" s="221"/>
      <c r="BI187" s="221"/>
      <c r="BJ187" s="221"/>
      <c r="BK187" s="221"/>
      <c r="BL187" s="221"/>
      <c r="BM187" s="221"/>
      <c r="BN187" s="221"/>
      <c r="BO187" s="221"/>
      <c r="BP187" s="221"/>
      <c r="BQ187" s="221"/>
      <c r="BR187" s="221"/>
      <c r="BS187" s="221"/>
      <c r="BT187" s="221"/>
      <c r="BU187" s="221"/>
      <c r="BV187" s="221"/>
      <c r="BW187" s="221"/>
      <c r="BX187" s="221"/>
      <c r="BY187" s="221"/>
      <c r="BZ187" s="221"/>
      <c r="CA187" s="221"/>
      <c r="CB187" s="221"/>
      <c r="CC187" s="221"/>
      <c r="CD187" s="221"/>
      <c r="CE187" s="221"/>
      <c r="CF187" s="221"/>
      <c r="CG187" s="221"/>
      <c r="CH187" s="221"/>
      <c r="CI187" s="221"/>
      <c r="CJ187" s="221"/>
      <c r="CK187" s="221"/>
      <c r="CL187" s="221"/>
      <c r="CM187" s="221"/>
      <c r="CN187" s="221"/>
      <c r="CO187" s="221"/>
      <c r="CP187" s="221"/>
      <c r="CQ187" s="221"/>
      <c r="CR187" s="221"/>
      <c r="CS187" s="221"/>
      <c r="CT187" s="221"/>
      <c r="CU187" s="221"/>
      <c r="CV187" s="221"/>
      <c r="CW187" s="221"/>
      <c r="CX187" s="221"/>
      <c r="CY187" s="221"/>
      <c r="CZ187" s="221"/>
      <c r="DA187" s="221"/>
      <c r="DB187" s="221"/>
      <c r="DC187" s="221"/>
      <c r="DD187" s="221"/>
      <c r="DE187" s="221"/>
      <c r="DF187" s="221"/>
      <c r="DG187" s="221"/>
      <c r="DH187" s="221"/>
      <c r="DI187" s="221"/>
      <c r="DJ187" s="221"/>
      <c r="DK187" s="221"/>
      <c r="DL187" s="221"/>
      <c r="DM187" s="221"/>
      <c r="DN187" s="221"/>
      <c r="DO187" s="221"/>
      <c r="DP187" s="221"/>
      <c r="DQ187" s="221"/>
      <c r="DR187" s="221"/>
      <c r="DS187" s="221"/>
      <c r="DT187" s="221"/>
      <c r="DU187" s="221"/>
      <c r="DV187" s="221"/>
      <c r="DW187" s="221"/>
      <c r="DX187" s="221"/>
      <c r="DY187" s="221"/>
      <c r="DZ187" s="221"/>
      <c r="EA187" s="221"/>
      <c r="EB187" s="221"/>
      <c r="EC187" s="221"/>
      <c r="ED187" s="221"/>
      <c r="EE187" s="221"/>
      <c r="EF187" s="221"/>
      <c r="EG187" s="221"/>
      <c r="EH187" s="221"/>
      <c r="EI187" s="221"/>
      <c r="EJ187" s="221"/>
      <c r="EK187" s="221"/>
      <c r="EL187" s="221"/>
      <c r="EM187" s="221"/>
      <c r="EN187" s="221"/>
      <c r="EO187" s="221"/>
      <c r="EP187" s="221"/>
      <c r="EQ187" s="221"/>
      <c r="ER187" s="221"/>
      <c r="ES187" s="221"/>
      <c r="ET187" s="221"/>
      <c r="EU187" s="221"/>
      <c r="EV187" s="221"/>
      <c r="EW187" s="221"/>
      <c r="EX187" s="221"/>
      <c r="EY187" s="221"/>
      <c r="EZ187" s="221"/>
      <c r="FA187" s="221"/>
      <c r="FB187" s="221"/>
      <c r="FC187" s="221"/>
      <c r="FD187" s="221"/>
      <c r="FE187" s="221"/>
      <c r="FF187" s="221"/>
      <c r="FG187" s="221"/>
      <c r="FH187" s="221"/>
      <c r="FI187" s="221"/>
      <c r="FJ187" s="221"/>
      <c r="FK187" s="221"/>
      <c r="FL187" s="221"/>
      <c r="FM187" s="221"/>
      <c r="FN187" s="221"/>
      <c r="FO187" s="221"/>
      <c r="FP187" s="221"/>
      <c r="FQ187" s="221"/>
      <c r="FR187" s="221"/>
      <c r="FS187" s="221"/>
      <c r="FT187" s="221"/>
      <c r="FU187" s="221"/>
      <c r="FV187" s="221"/>
      <c r="FW187" s="221"/>
      <c r="FX187" s="221"/>
      <c r="FY187" s="221"/>
      <c r="FZ187" s="221"/>
      <c r="GA187" s="221"/>
      <c r="GB187" s="221"/>
      <c r="GC187" s="221"/>
      <c r="GD187" s="221"/>
      <c r="GE187" s="221"/>
      <c r="GF187" s="221"/>
      <c r="GG187" s="221"/>
      <c r="GH187" s="221"/>
      <c r="GI187" s="221"/>
      <c r="GJ187" s="221"/>
      <c r="GK187" s="221"/>
      <c r="GL187" s="221"/>
      <c r="GM187" s="221"/>
      <c r="GN187" s="221"/>
      <c r="GO187" s="221"/>
      <c r="GP187" s="221"/>
      <c r="GQ187" s="221"/>
      <c r="GR187" s="221"/>
      <c r="GS187" s="221"/>
      <c r="GT187" s="221"/>
      <c r="GU187" s="221"/>
      <c r="GV187" s="221"/>
      <c r="GW187" s="221"/>
      <c r="GX187" s="221"/>
      <c r="GY187" s="221"/>
      <c r="GZ187" s="221"/>
      <c r="HA187" s="221"/>
      <c r="HB187" s="221"/>
      <c r="HC187" s="221"/>
      <c r="HD187" s="221"/>
      <c r="HE187" s="221"/>
      <c r="HF187" s="221"/>
      <c r="HG187" s="221"/>
      <c r="HH187" s="221"/>
      <c r="HI187" s="221"/>
      <c r="HJ187" s="221"/>
      <c r="HK187" s="221"/>
      <c r="HL187" s="221"/>
      <c r="HM187" s="221"/>
      <c r="HN187" s="221"/>
      <c r="HO187" s="221"/>
      <c r="HP187" s="221"/>
      <c r="HQ187" s="221"/>
      <c r="HR187" s="221"/>
      <c r="HS187" s="221"/>
      <c r="HT187" s="221"/>
      <c r="HU187" s="221"/>
      <c r="HV187" s="221"/>
      <c r="HW187" s="221"/>
      <c r="HX187" s="221"/>
      <c r="HY187" s="221"/>
      <c r="HZ187" s="221"/>
      <c r="IA187" s="221"/>
      <c r="IB187" s="221"/>
      <c r="IC187" s="221"/>
      <c r="ID187" s="221"/>
      <c r="IE187" s="221"/>
      <c r="IF187" s="221"/>
      <c r="IG187" s="221"/>
      <c r="IH187" s="221"/>
      <c r="II187" s="221"/>
      <c r="IJ187" s="221"/>
      <c r="IK187" s="221"/>
      <c r="IL187" s="221"/>
      <c r="IM187" s="221"/>
      <c r="IN187" s="221"/>
      <c r="IO187" s="221"/>
      <c r="IP187" s="221"/>
      <c r="IQ187" s="221"/>
      <c r="IR187" s="221"/>
      <c r="IS187" s="221"/>
      <c r="IT187" s="221"/>
      <c r="IU187" s="221"/>
      <c r="IV187" s="221"/>
      <c r="IW187" s="221"/>
      <c r="IX187" s="221"/>
      <c r="IY187" s="221"/>
      <c r="IZ187" s="221"/>
      <c r="JA187" s="221"/>
      <c r="JB187" s="221"/>
      <c r="JC187" s="221"/>
      <c r="JD187" s="221"/>
      <c r="JE187" s="221"/>
      <c r="JF187" s="221"/>
      <c r="JG187" s="221"/>
      <c r="JH187" s="221"/>
      <c r="JI187" s="221"/>
      <c r="JJ187" s="221"/>
      <c r="JK187" s="221"/>
      <c r="JL187" s="221"/>
      <c r="JM187" s="221"/>
      <c r="JN187" s="221"/>
      <c r="JO187" s="221"/>
      <c r="JP187" s="221"/>
      <c r="JQ187" s="221"/>
      <c r="JR187" s="221"/>
      <c r="JS187" s="221"/>
      <c r="JT187" s="221"/>
      <c r="JU187" s="221"/>
      <c r="JV187" s="221"/>
      <c r="JW187" s="221"/>
      <c r="JX187" s="221"/>
      <c r="JY187" s="221"/>
      <c r="JZ187" s="221"/>
      <c r="KA187" s="221"/>
      <c r="KB187" s="221"/>
      <c r="KC187" s="221"/>
      <c r="KD187" s="221"/>
      <c r="KE187" s="221"/>
      <c r="KF187" s="221"/>
      <c r="KG187" s="221"/>
      <c r="KH187" s="221"/>
      <c r="KI187" s="221"/>
      <c r="KJ187" s="221"/>
      <c r="KK187" s="221"/>
      <c r="KL187" s="221"/>
      <c r="KM187" s="221"/>
      <c r="KN187" s="221"/>
      <c r="KO187" s="221"/>
      <c r="KP187" s="221"/>
      <c r="KQ187" s="221"/>
      <c r="KR187" s="221"/>
      <c r="KS187" s="221"/>
      <c r="KT187" s="221"/>
      <c r="KU187" s="221"/>
      <c r="KV187" s="221"/>
      <c r="KW187" s="221"/>
      <c r="KX187" s="221"/>
      <c r="KY187" s="221"/>
      <c r="KZ187" s="221"/>
      <c r="LA187" s="221"/>
      <c r="LB187" s="221"/>
      <c r="LC187" s="221"/>
      <c r="LD187" s="221"/>
      <c r="LE187" s="221"/>
      <c r="LF187" s="221"/>
      <c r="LG187" s="221"/>
      <c r="LH187" s="221"/>
      <c r="LI187" s="221"/>
      <c r="LJ187" s="221"/>
      <c r="LK187" s="221"/>
      <c r="LL187" s="221"/>
      <c r="LM187" s="221"/>
      <c r="LN187" s="221"/>
      <c r="LO187" s="221"/>
      <c r="LP187" s="221"/>
      <c r="LQ187" s="221"/>
      <c r="LR187" s="221"/>
      <c r="LS187" s="221"/>
      <c r="LT187" s="221"/>
      <c r="LU187" s="221"/>
      <c r="LV187" s="221"/>
      <c r="LW187" s="221"/>
      <c r="LX187" s="221"/>
      <c r="LY187" s="221"/>
      <c r="LZ187" s="221"/>
      <c r="MA187" s="221"/>
      <c r="MB187" s="221"/>
      <c r="MC187" s="221"/>
      <c r="MD187" s="221"/>
      <c r="ME187" s="221"/>
      <c r="MF187" s="221"/>
      <c r="MG187" s="221"/>
      <c r="MH187" s="221"/>
      <c r="MI187" s="221"/>
      <c r="MJ187" s="221"/>
      <c r="MK187" s="221"/>
      <c r="ML187" s="221"/>
      <c r="MM187" s="221"/>
      <c r="MN187" s="221"/>
      <c r="MO187" s="221"/>
      <c r="MP187" s="221"/>
      <c r="MQ187" s="221"/>
      <c r="MR187" s="221"/>
      <c r="MS187" s="221"/>
      <c r="MT187" s="221"/>
      <c r="MU187" s="221"/>
      <c r="MV187" s="221"/>
      <c r="MW187" s="221"/>
      <c r="MX187" s="221"/>
      <c r="MY187" s="221"/>
      <c r="MZ187" s="221"/>
      <c r="NA187" s="221"/>
      <c r="NB187" s="221"/>
      <c r="NC187" s="221"/>
      <c r="ND187" s="221"/>
      <c r="NE187" s="221"/>
      <c r="NF187" s="221"/>
      <c r="NG187" s="221"/>
      <c r="NH187" s="221"/>
      <c r="NI187" s="221"/>
      <c r="NJ187" s="221"/>
      <c r="NK187" s="221"/>
      <c r="NL187" s="221"/>
      <c r="NM187" s="221"/>
      <c r="NN187" s="221"/>
      <c r="NO187" s="221"/>
      <c r="NP187" s="221"/>
      <c r="NQ187" s="221"/>
      <c r="NR187" s="221"/>
      <c r="NS187" s="221"/>
      <c r="NT187" s="221"/>
      <c r="NU187" s="221"/>
      <c r="NV187" s="221"/>
      <c r="NW187" s="221"/>
      <c r="NX187" s="221"/>
      <c r="NY187" s="221"/>
      <c r="NZ187" s="221"/>
      <c r="OA187" s="221"/>
      <c r="OB187" s="221"/>
      <c r="OC187" s="221"/>
      <c r="OD187" s="221"/>
      <c r="OE187" s="221"/>
      <c r="OF187" s="221"/>
      <c r="OG187" s="221"/>
      <c r="OH187" s="221"/>
      <c r="OI187" s="221"/>
      <c r="OJ187" s="221"/>
      <c r="OK187" s="221"/>
      <c r="OL187" s="221"/>
      <c r="OM187" s="221"/>
      <c r="ON187" s="221"/>
      <c r="OO187" s="221"/>
      <c r="OP187" s="221"/>
      <c r="OQ187" s="221"/>
      <c r="OR187" s="221"/>
      <c r="OS187" s="221"/>
      <c r="OT187" s="221"/>
      <c r="OU187" s="221"/>
      <c r="OV187" s="221"/>
      <c r="OW187" s="221"/>
      <c r="OX187" s="221"/>
      <c r="OY187" s="221"/>
      <c r="OZ187" s="221"/>
      <c r="PA187" s="221"/>
      <c r="PB187" s="221"/>
      <c r="PC187" s="221"/>
      <c r="PD187" s="221"/>
      <c r="PE187" s="221"/>
      <c r="PF187" s="221"/>
      <c r="PG187" s="221"/>
      <c r="PH187" s="221"/>
      <c r="PI187" s="221"/>
      <c r="PJ187" s="221"/>
      <c r="PK187" s="221"/>
      <c r="PL187" s="221"/>
      <c r="PM187" s="221"/>
      <c r="PN187" s="221"/>
      <c r="PO187" s="221"/>
      <c r="PP187" s="221"/>
      <c r="PQ187" s="221"/>
      <c r="PR187" s="221"/>
      <c r="PS187" s="221"/>
      <c r="PT187" s="221"/>
      <c r="PU187" s="221"/>
      <c r="PV187" s="221"/>
      <c r="PW187" s="221"/>
      <c r="PX187" s="221"/>
      <c r="PY187" s="221"/>
      <c r="PZ187" s="221"/>
      <c r="QA187" s="221"/>
      <c r="QB187" s="221"/>
      <c r="QC187" s="221"/>
      <c r="QD187" s="221"/>
      <c r="QE187" s="221"/>
      <c r="QF187" s="221"/>
      <c r="QG187" s="221"/>
      <c r="QH187" s="221"/>
      <c r="QI187" s="221"/>
      <c r="QJ187" s="221"/>
      <c r="QK187" s="221"/>
      <c r="QL187" s="221"/>
      <c r="QM187" s="221"/>
      <c r="QN187" s="221"/>
      <c r="QO187" s="221"/>
      <c r="QP187" s="221"/>
      <c r="QQ187" s="221"/>
      <c r="QR187" s="221"/>
      <c r="QS187" s="221"/>
      <c r="QT187" s="221"/>
      <c r="QU187" s="221"/>
      <c r="QV187" s="221"/>
      <c r="QW187" s="221"/>
      <c r="QX187" s="221"/>
      <c r="QY187" s="221"/>
      <c r="QZ187" s="221"/>
      <c r="RA187" s="221"/>
      <c r="RB187" s="221"/>
      <c r="RC187" s="221"/>
      <c r="RD187" s="221"/>
      <c r="RE187" s="221"/>
      <c r="RF187" s="221"/>
      <c r="RG187" s="221"/>
      <c r="RH187" s="221"/>
      <c r="RI187" s="221"/>
      <c r="RJ187" s="221"/>
      <c r="RK187" s="221"/>
      <c r="RL187" s="221"/>
      <c r="RM187" s="221"/>
      <c r="RN187" s="221"/>
      <c r="RO187" s="221"/>
      <c r="RP187" s="221"/>
      <c r="RQ187" s="221"/>
      <c r="RR187" s="221"/>
      <c r="RS187" s="221"/>
      <c r="RT187" s="221"/>
      <c r="RU187" s="221"/>
      <c r="RV187" s="221"/>
      <c r="RW187" s="221"/>
      <c r="RX187" s="221"/>
      <c r="RY187" s="221"/>
      <c r="RZ187" s="221"/>
      <c r="SA187" s="221"/>
      <c r="SB187" s="221"/>
      <c r="SC187" s="221"/>
      <c r="SD187" s="221"/>
      <c r="SE187" s="221"/>
      <c r="SF187" s="221"/>
      <c r="SG187" s="221"/>
      <c r="SH187" s="221"/>
      <c r="SI187" s="221"/>
      <c r="SJ187" s="221"/>
      <c r="SK187" s="221"/>
      <c r="SL187" s="221"/>
      <c r="SM187" s="221"/>
      <c r="SN187" s="221"/>
      <c r="SO187" s="221"/>
      <c r="SP187" s="221"/>
      <c r="SQ187" s="221"/>
      <c r="SR187" s="221"/>
      <c r="SS187" s="221"/>
      <c r="ST187" s="221"/>
      <c r="SU187" s="221"/>
      <c r="SV187" s="221"/>
      <c r="SW187" s="221"/>
      <c r="SX187" s="221"/>
      <c r="SY187" s="221"/>
      <c r="SZ187" s="221"/>
      <c r="TA187" s="221"/>
      <c r="TB187" s="221"/>
      <c r="TC187" s="221"/>
      <c r="TD187" s="221"/>
      <c r="TE187" s="221"/>
      <c r="TF187" s="221"/>
      <c r="TG187" s="221"/>
      <c r="TH187" s="221"/>
      <c r="TI187" s="221"/>
      <c r="TJ187" s="221"/>
      <c r="TK187" s="221"/>
      <c r="TL187" s="221"/>
      <c r="TM187" s="221"/>
      <c r="TN187" s="221"/>
      <c r="TO187" s="221"/>
      <c r="TP187" s="221"/>
      <c r="TQ187" s="221"/>
      <c r="TR187" s="221"/>
      <c r="TS187" s="221"/>
      <c r="TT187" s="221"/>
      <c r="TU187" s="221"/>
      <c r="TV187" s="221"/>
      <c r="TW187" s="221"/>
      <c r="TX187" s="221"/>
      <c r="TY187" s="221"/>
      <c r="TZ187" s="221"/>
      <c r="UA187" s="221"/>
      <c r="UB187" s="221"/>
      <c r="UC187" s="221"/>
      <c r="UD187" s="221"/>
      <c r="UE187" s="221"/>
      <c r="UF187" s="221"/>
      <c r="UG187" s="221"/>
      <c r="UH187" s="221"/>
      <c r="UI187" s="221"/>
      <c r="UJ187" s="221"/>
      <c r="UK187" s="221"/>
      <c r="UL187" s="221"/>
      <c r="UM187" s="221"/>
      <c r="UN187" s="221"/>
      <c r="UO187" s="221"/>
      <c r="UP187" s="221"/>
      <c r="UQ187" s="221"/>
      <c r="UR187" s="221"/>
      <c r="US187" s="221"/>
      <c r="UT187" s="221"/>
      <c r="UU187" s="221"/>
      <c r="UV187" s="221"/>
      <c r="UW187" s="221"/>
      <c r="UX187" s="221"/>
      <c r="UY187" s="221"/>
      <c r="UZ187" s="221"/>
      <c r="VA187" s="221"/>
      <c r="VB187" s="221"/>
      <c r="VC187" s="221"/>
      <c r="VD187" s="221"/>
      <c r="VE187" s="221"/>
      <c r="VF187" s="221"/>
      <c r="VG187" s="221"/>
      <c r="VH187" s="221"/>
      <c r="VI187" s="221"/>
      <c r="VJ187" s="221"/>
      <c r="VK187" s="221"/>
      <c r="VL187" s="221"/>
      <c r="VM187" s="221"/>
      <c r="VN187" s="221"/>
      <c r="VO187" s="221"/>
      <c r="VP187" s="221"/>
      <c r="VQ187" s="221"/>
      <c r="VR187" s="221"/>
      <c r="VS187" s="221"/>
      <c r="VT187" s="221"/>
      <c r="VU187" s="221"/>
      <c r="VV187" s="221"/>
      <c r="VW187" s="221"/>
      <c r="VX187" s="221"/>
      <c r="VY187" s="221"/>
      <c r="VZ187" s="221"/>
      <c r="WA187" s="221"/>
      <c r="WB187" s="221"/>
      <c r="WC187" s="221"/>
      <c r="WD187" s="221"/>
      <c r="WE187" s="221"/>
      <c r="WF187" s="221"/>
      <c r="WG187" s="221"/>
      <c r="WH187" s="221"/>
      <c r="WI187" s="221"/>
      <c r="WJ187" s="221"/>
      <c r="WK187" s="221"/>
      <c r="WL187" s="221"/>
      <c r="WM187" s="221"/>
      <c r="WN187" s="221"/>
      <c r="WO187" s="221"/>
      <c r="WP187" s="221"/>
      <c r="WQ187" s="221"/>
      <c r="WR187" s="221"/>
      <c r="WS187" s="221"/>
      <c r="WT187" s="221"/>
      <c r="WU187" s="221"/>
      <c r="WV187" s="221"/>
      <c r="WW187" s="221"/>
      <c r="WX187" s="221"/>
      <c r="WY187" s="221"/>
      <c r="WZ187" s="221"/>
      <c r="XA187" s="221"/>
      <c r="XB187" s="221"/>
      <c r="XC187" s="221"/>
      <c r="XD187" s="221"/>
      <c r="XE187" s="221"/>
      <c r="XF187" s="221"/>
      <c r="XG187" s="221"/>
      <c r="XH187" s="221"/>
      <c r="XI187" s="221"/>
      <c r="XJ187" s="221"/>
      <c r="XK187" s="221"/>
      <c r="XL187" s="221"/>
      <c r="XM187" s="221"/>
      <c r="XN187" s="221"/>
      <c r="XO187" s="221"/>
      <c r="XP187" s="221"/>
      <c r="XQ187" s="221"/>
      <c r="XR187" s="221"/>
      <c r="XS187" s="221"/>
      <c r="XT187" s="221"/>
      <c r="XU187" s="221"/>
      <c r="XV187" s="221"/>
      <c r="XW187" s="221"/>
      <c r="XX187" s="221"/>
      <c r="XY187" s="221"/>
      <c r="XZ187" s="221"/>
      <c r="YA187" s="221"/>
      <c r="YB187" s="221"/>
      <c r="YC187" s="221"/>
      <c r="YD187" s="221"/>
      <c r="YE187" s="221"/>
      <c r="YF187" s="221"/>
      <c r="YG187" s="221"/>
      <c r="YH187" s="221"/>
      <c r="YI187" s="221"/>
      <c r="YJ187" s="221"/>
      <c r="YK187" s="221"/>
      <c r="YL187" s="221"/>
      <c r="YM187" s="221"/>
      <c r="YN187" s="221"/>
      <c r="YO187" s="221"/>
      <c r="YP187" s="221"/>
      <c r="YQ187" s="221"/>
      <c r="YR187" s="221"/>
      <c r="YS187" s="221"/>
      <c r="YT187" s="221"/>
      <c r="YU187" s="221"/>
      <c r="YV187" s="221"/>
      <c r="YW187" s="221"/>
      <c r="YX187" s="221"/>
      <c r="YY187" s="221"/>
      <c r="YZ187" s="221"/>
      <c r="ZA187" s="221"/>
      <c r="ZB187" s="221"/>
      <c r="ZC187" s="221"/>
      <c r="ZD187" s="221"/>
      <c r="ZE187" s="221"/>
      <c r="ZF187" s="221"/>
      <c r="ZG187" s="221"/>
      <c r="ZH187" s="221"/>
      <c r="ZI187" s="221"/>
      <c r="ZJ187" s="221"/>
      <c r="ZK187" s="221"/>
      <c r="ZL187" s="221"/>
      <c r="ZM187" s="221"/>
      <c r="ZN187" s="221"/>
      <c r="ZO187" s="221"/>
      <c r="ZP187" s="221"/>
      <c r="ZQ187" s="221"/>
      <c r="ZR187" s="221"/>
      <c r="ZS187" s="221"/>
      <c r="ZT187" s="221"/>
      <c r="ZU187" s="221"/>
      <c r="ZV187" s="221"/>
      <c r="ZW187" s="221"/>
      <c r="ZX187" s="221"/>
      <c r="ZY187" s="221"/>
      <c r="ZZ187" s="221"/>
      <c r="AAA187" s="221"/>
      <c r="AAB187" s="221"/>
      <c r="AAC187" s="221"/>
      <c r="AAD187" s="221"/>
      <c r="AAE187" s="221"/>
      <c r="AAF187" s="221"/>
      <c r="AAG187" s="221"/>
      <c r="AAH187" s="221"/>
      <c r="AAI187" s="221"/>
      <c r="AAJ187" s="221"/>
      <c r="AAK187" s="221"/>
      <c r="AAL187" s="221"/>
      <c r="AAM187" s="221"/>
      <c r="AAN187" s="221"/>
      <c r="AAO187" s="221"/>
      <c r="AAP187" s="221"/>
      <c r="AAQ187" s="221"/>
      <c r="AAR187" s="221"/>
      <c r="AAS187" s="221"/>
      <c r="AAT187" s="221"/>
      <c r="AAU187" s="221"/>
      <c r="AAV187" s="221"/>
      <c r="AAW187" s="221"/>
      <c r="AAX187" s="221"/>
      <c r="AAY187" s="221"/>
      <c r="AAZ187" s="221"/>
      <c r="ABA187" s="221"/>
      <c r="ABB187" s="221"/>
      <c r="ABC187" s="221"/>
      <c r="ABD187" s="221"/>
      <c r="ABE187" s="221"/>
      <c r="ABF187" s="221"/>
      <c r="ABG187" s="221"/>
      <c r="ABH187" s="221"/>
      <c r="ABI187" s="221"/>
      <c r="ABJ187" s="221"/>
      <c r="ABK187" s="221"/>
      <c r="ABL187" s="221"/>
      <c r="ABM187" s="221"/>
      <c r="ABN187" s="221"/>
      <c r="ABO187" s="221"/>
      <c r="ABP187" s="221"/>
      <c r="ABQ187" s="221"/>
      <c r="ABR187" s="221"/>
      <c r="ABS187" s="221"/>
      <c r="ABT187" s="221"/>
      <c r="ABU187" s="221"/>
      <c r="ABV187" s="221"/>
      <c r="ABW187" s="221"/>
      <c r="ABX187" s="221"/>
      <c r="ABY187" s="221"/>
      <c r="ABZ187" s="221"/>
      <c r="ACA187" s="221"/>
      <c r="ACB187" s="221"/>
      <c r="ACC187" s="221"/>
      <c r="ACD187" s="221"/>
      <c r="ACE187" s="221"/>
      <c r="ACF187" s="221"/>
      <c r="ACG187" s="221"/>
      <c r="ACH187" s="221"/>
      <c r="ACI187" s="221"/>
      <c r="ACJ187" s="221"/>
      <c r="ACK187" s="221"/>
      <c r="ACL187" s="221"/>
      <c r="ACM187" s="221"/>
      <c r="ACN187" s="221"/>
      <c r="ACO187" s="221"/>
      <c r="ACP187" s="221"/>
      <c r="ACQ187" s="221"/>
      <c r="ACR187" s="221"/>
      <c r="ACS187" s="221"/>
      <c r="ACT187" s="221"/>
      <c r="ACU187" s="221"/>
      <c r="ACV187" s="221"/>
      <c r="ACW187" s="221"/>
      <c r="ACX187" s="221"/>
      <c r="ACY187" s="221"/>
      <c r="ACZ187" s="221"/>
      <c r="ADA187" s="221"/>
      <c r="ADB187" s="221"/>
      <c r="ADC187" s="221"/>
      <c r="ADD187" s="221"/>
      <c r="ADE187" s="221"/>
      <c r="ADF187" s="221"/>
      <c r="ADG187" s="221"/>
      <c r="ADH187" s="221"/>
      <c r="ADI187" s="221"/>
      <c r="ADJ187" s="221"/>
      <c r="ADK187" s="221"/>
      <c r="ADL187" s="221"/>
      <c r="ADM187" s="221"/>
      <c r="ADN187" s="221"/>
      <c r="ADO187" s="221"/>
      <c r="ADP187" s="221"/>
      <c r="ADQ187" s="221"/>
      <c r="ADR187" s="221"/>
      <c r="ADS187" s="221"/>
      <c r="ADT187" s="221"/>
      <c r="ADU187" s="221"/>
      <c r="ADV187" s="221"/>
      <c r="ADW187" s="221"/>
      <c r="ADX187" s="221"/>
      <c r="ADY187" s="221"/>
      <c r="ADZ187" s="221"/>
      <c r="AEA187" s="221"/>
      <c r="AEB187" s="221"/>
      <c r="AEC187" s="221"/>
      <c r="AED187" s="221"/>
      <c r="AEE187" s="221"/>
      <c r="AEF187" s="221"/>
      <c r="AEG187" s="221"/>
      <c r="AEH187" s="221"/>
      <c r="AEI187" s="221"/>
      <c r="AEJ187" s="221"/>
      <c r="AEK187" s="221"/>
      <c r="AEL187" s="221"/>
      <c r="AEM187" s="221"/>
      <c r="AEN187" s="221"/>
      <c r="AEO187" s="221"/>
      <c r="AEP187" s="221"/>
      <c r="AEQ187" s="221"/>
      <c r="AER187" s="221"/>
      <c r="AES187" s="221"/>
      <c r="AET187" s="221"/>
      <c r="AEU187" s="221"/>
      <c r="AEV187" s="221"/>
      <c r="AEW187" s="221"/>
      <c r="AEX187" s="221"/>
      <c r="AEY187" s="221"/>
      <c r="AEZ187" s="221"/>
      <c r="AFA187" s="221"/>
      <c r="AFB187" s="221"/>
      <c r="AFC187" s="221"/>
      <c r="AFD187" s="221"/>
      <c r="AFE187" s="221"/>
      <c r="AFF187" s="221"/>
      <c r="AFG187" s="221"/>
      <c r="AFH187" s="221"/>
      <c r="AFI187" s="221"/>
      <c r="AFJ187" s="221"/>
      <c r="AFK187" s="221"/>
      <c r="AFL187" s="221"/>
      <c r="AFM187" s="221"/>
      <c r="AFN187" s="221"/>
      <c r="AFO187" s="221"/>
      <c r="AFP187" s="221"/>
      <c r="AFQ187" s="221"/>
      <c r="AFR187" s="221"/>
      <c r="AFS187" s="221"/>
      <c r="AFT187" s="221"/>
      <c r="AFU187" s="221"/>
      <c r="AFV187" s="221"/>
      <c r="AFW187" s="221"/>
      <c r="AFX187" s="221"/>
      <c r="AFY187" s="221"/>
      <c r="AFZ187" s="221"/>
      <c r="AGA187" s="221"/>
      <c r="AGB187" s="221"/>
      <c r="AGC187" s="221"/>
      <c r="AGD187" s="221"/>
      <c r="AGE187" s="221"/>
      <c r="AGF187" s="221"/>
      <c r="AGG187" s="221"/>
      <c r="AGH187" s="221"/>
      <c r="AGI187" s="221"/>
      <c r="AGJ187" s="221"/>
      <c r="AGK187" s="221"/>
      <c r="AGL187" s="221"/>
      <c r="AGM187" s="221"/>
      <c r="AGN187" s="221"/>
      <c r="AGO187" s="221"/>
      <c r="AGP187" s="221"/>
      <c r="AGQ187" s="221"/>
      <c r="AGR187" s="221"/>
      <c r="AGS187" s="221"/>
      <c r="AGT187" s="221"/>
      <c r="AGU187" s="221"/>
      <c r="AGV187" s="221"/>
      <c r="AGW187" s="221"/>
      <c r="AGX187" s="221"/>
      <c r="AGY187" s="221"/>
      <c r="AGZ187" s="221"/>
      <c r="AHA187" s="221"/>
      <c r="AHB187" s="221"/>
      <c r="AHC187" s="221"/>
      <c r="AHD187" s="221"/>
      <c r="AHE187" s="221"/>
      <c r="AHF187" s="221"/>
      <c r="AHG187" s="221"/>
      <c r="AHH187" s="221"/>
      <c r="AHI187" s="221"/>
      <c r="AHJ187" s="221"/>
      <c r="AHK187" s="221"/>
      <c r="AHL187" s="221"/>
      <c r="AHM187" s="221"/>
      <c r="AHN187" s="221"/>
      <c r="AHO187" s="221"/>
      <c r="AHP187" s="221"/>
      <c r="AHQ187" s="221"/>
      <c r="AHR187" s="221"/>
      <c r="AHS187" s="221"/>
      <c r="AHT187" s="221"/>
      <c r="AHU187" s="221"/>
      <c r="AHV187" s="221"/>
      <c r="AHW187" s="221"/>
      <c r="AHX187" s="221"/>
      <c r="AHY187" s="221"/>
      <c r="AHZ187" s="221"/>
      <c r="AIA187" s="221"/>
      <c r="AIB187" s="221"/>
      <c r="AIC187" s="221"/>
      <c r="AID187" s="221"/>
      <c r="AIE187" s="221"/>
      <c r="AIF187" s="221"/>
      <c r="AIG187" s="221"/>
      <c r="AIH187" s="221"/>
      <c r="AII187" s="221"/>
      <c r="AIJ187" s="221"/>
      <c r="AIK187" s="221"/>
      <c r="AIL187" s="221"/>
      <c r="AIM187" s="221"/>
      <c r="AIN187" s="221"/>
      <c r="AIO187" s="221"/>
      <c r="AIP187" s="221"/>
      <c r="AIQ187" s="221"/>
      <c r="AIR187" s="221"/>
      <c r="AIS187" s="221"/>
      <c r="AIT187" s="221"/>
      <c r="AIU187" s="221"/>
      <c r="AIV187" s="221"/>
      <c r="AIW187" s="221"/>
      <c r="AIX187" s="221"/>
      <c r="AIY187" s="221"/>
      <c r="AIZ187" s="221"/>
      <c r="AJA187" s="221"/>
      <c r="AJB187" s="221"/>
      <c r="AJC187" s="221"/>
      <c r="AJD187" s="221"/>
      <c r="AJE187" s="221"/>
      <c r="AJF187" s="221"/>
      <c r="AJG187" s="221"/>
      <c r="AJH187" s="221"/>
      <c r="AJI187" s="221"/>
      <c r="AJJ187" s="221"/>
      <c r="AJK187" s="221"/>
      <c r="AJL187" s="221"/>
      <c r="AJM187" s="221"/>
      <c r="AJN187" s="221"/>
      <c r="AJO187" s="221"/>
      <c r="AJP187" s="221"/>
      <c r="AJQ187" s="221"/>
      <c r="AJR187" s="221"/>
      <c r="AJS187" s="221"/>
      <c r="AJT187" s="221"/>
      <c r="AJU187" s="221"/>
      <c r="AJV187" s="221"/>
      <c r="AJW187" s="221"/>
      <c r="AJX187" s="221"/>
      <c r="AJY187" s="221"/>
      <c r="AJZ187" s="221"/>
      <c r="AKA187" s="221"/>
      <c r="AKB187" s="221"/>
      <c r="AKC187" s="221"/>
      <c r="AKD187" s="221"/>
      <c r="AKE187" s="221"/>
      <c r="AKF187" s="221"/>
      <c r="AKG187" s="221"/>
      <c r="AKH187" s="221"/>
      <c r="AKI187" s="221"/>
      <c r="AKJ187" s="221"/>
      <c r="AKK187" s="221"/>
      <c r="AKL187" s="221"/>
      <c r="AKM187" s="221"/>
      <c r="AKN187" s="221"/>
      <c r="AKO187" s="221"/>
      <c r="AKP187" s="221"/>
      <c r="AKQ187" s="221"/>
      <c r="AKR187" s="221"/>
      <c r="AKS187" s="221"/>
      <c r="AKT187" s="221"/>
      <c r="AKU187" s="221"/>
      <c r="AKV187" s="221"/>
      <c r="AKW187" s="221"/>
      <c r="AKX187" s="221"/>
      <c r="AKY187" s="221"/>
      <c r="AKZ187" s="221"/>
      <c r="ALA187" s="221"/>
      <c r="ALB187" s="221"/>
      <c r="ALC187" s="221"/>
      <c r="ALD187" s="221"/>
      <c r="ALE187" s="221"/>
      <c r="ALF187" s="221"/>
      <c r="ALG187" s="221"/>
      <c r="ALH187" s="221"/>
      <c r="ALI187" s="221"/>
      <c r="ALJ187" s="221"/>
      <c r="ALK187" s="221"/>
      <c r="ALL187" s="221"/>
      <c r="ALM187" s="221"/>
      <c r="ALN187" s="221"/>
      <c r="ALO187" s="221"/>
      <c r="ALP187" s="221"/>
      <c r="ALQ187" s="221"/>
      <c r="ALR187" s="221"/>
      <c r="ALS187" s="221"/>
      <c r="ALT187" s="221"/>
      <c r="ALU187" s="221"/>
      <c r="ALV187" s="221"/>
      <c r="ALW187" s="221"/>
      <c r="ALX187" s="221"/>
      <c r="ALY187" s="221"/>
      <c r="ALZ187" s="221"/>
      <c r="AMA187" s="221"/>
      <c r="AMB187" s="221"/>
      <c r="AMC187" s="221"/>
      <c r="AMD187" s="221"/>
      <c r="AME187" s="221"/>
      <c r="AMF187" s="221"/>
      <c r="AMG187" s="221"/>
      <c r="AMH187" s="221"/>
      <c r="AMI187" s="221"/>
      <c r="AMJ187" s="221"/>
      <c r="AMK187" s="221"/>
    </row>
    <row r="188" spans="1:1025" s="225" customFormat="1" x14ac:dyDescent="0.25">
      <c r="A188" s="234" t="s">
        <v>180</v>
      </c>
      <c r="B188" s="234" t="s">
        <v>256</v>
      </c>
      <c r="C188" s="235" t="str">
        <f>'common foods'!D121</f>
        <v>05110</v>
      </c>
      <c r="D188" s="232">
        <v>359</v>
      </c>
      <c r="E188" s="232">
        <v>1</v>
      </c>
      <c r="F188" s="232">
        <v>0.2</v>
      </c>
      <c r="G188" s="232">
        <v>8.9</v>
      </c>
      <c r="H188" s="232">
        <v>1.2</v>
      </c>
      <c r="I188" s="232">
        <v>6.6</v>
      </c>
      <c r="J188" s="232">
        <v>6.9</v>
      </c>
      <c r="K188" s="232">
        <f>130/1000</f>
        <v>0.13</v>
      </c>
      <c r="L188" s="234" t="s">
        <v>433</v>
      </c>
      <c r="M188" s="234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1"/>
      <c r="ET188" s="221"/>
      <c r="EU188" s="221"/>
      <c r="EV188" s="221"/>
      <c r="EW188" s="221"/>
      <c r="EX188" s="221"/>
      <c r="EY188" s="221"/>
      <c r="EZ188" s="221"/>
      <c r="FA188" s="221"/>
      <c r="FB188" s="221"/>
      <c r="FC188" s="221"/>
      <c r="FD188" s="221"/>
      <c r="FE188" s="221"/>
      <c r="FF188" s="221"/>
      <c r="FG188" s="221"/>
      <c r="FH188" s="221"/>
      <c r="FI188" s="221"/>
      <c r="FJ188" s="221"/>
      <c r="FK188" s="221"/>
      <c r="FL188" s="221"/>
      <c r="FM188" s="221"/>
      <c r="FN188" s="221"/>
      <c r="FO188" s="221"/>
      <c r="FP188" s="221"/>
      <c r="FQ188" s="221"/>
      <c r="FR188" s="221"/>
      <c r="FS188" s="221"/>
      <c r="FT188" s="221"/>
      <c r="FU188" s="221"/>
      <c r="FV188" s="221"/>
      <c r="FW188" s="221"/>
      <c r="FX188" s="221"/>
      <c r="FY188" s="221"/>
      <c r="FZ188" s="221"/>
      <c r="GA188" s="221"/>
      <c r="GB188" s="221"/>
      <c r="GC188" s="221"/>
      <c r="GD188" s="221"/>
      <c r="GE188" s="221"/>
      <c r="GF188" s="221"/>
      <c r="GG188" s="221"/>
      <c r="GH188" s="221"/>
      <c r="GI188" s="221"/>
      <c r="GJ188" s="221"/>
      <c r="GK188" s="221"/>
      <c r="GL188" s="221"/>
      <c r="GM188" s="221"/>
      <c r="GN188" s="221"/>
      <c r="GO188" s="221"/>
      <c r="GP188" s="221"/>
      <c r="GQ188" s="221"/>
      <c r="GR188" s="221"/>
      <c r="GS188" s="221"/>
      <c r="GT188" s="221"/>
      <c r="GU188" s="221"/>
      <c r="GV188" s="221"/>
      <c r="GW188" s="221"/>
      <c r="GX188" s="221"/>
      <c r="GY188" s="221"/>
      <c r="GZ188" s="221"/>
      <c r="HA188" s="221"/>
      <c r="HB188" s="221"/>
      <c r="HC188" s="221"/>
      <c r="HD188" s="221"/>
      <c r="HE188" s="221"/>
      <c r="HF188" s="221"/>
      <c r="HG188" s="221"/>
      <c r="HH188" s="221"/>
      <c r="HI188" s="221"/>
      <c r="HJ188" s="221"/>
      <c r="HK188" s="221"/>
      <c r="HL188" s="221"/>
      <c r="HM188" s="221"/>
      <c r="HN188" s="221"/>
      <c r="HO188" s="221"/>
      <c r="HP188" s="221"/>
      <c r="HQ188" s="221"/>
      <c r="HR188" s="221"/>
      <c r="HS188" s="221"/>
      <c r="HT188" s="221"/>
      <c r="HU188" s="221"/>
      <c r="HV188" s="221"/>
      <c r="HW188" s="221"/>
      <c r="HX188" s="221"/>
      <c r="HY188" s="221"/>
      <c r="HZ188" s="221"/>
      <c r="IA188" s="221"/>
      <c r="IB188" s="221"/>
      <c r="IC188" s="221"/>
      <c r="ID188" s="221"/>
      <c r="IE188" s="221"/>
      <c r="IF188" s="221"/>
      <c r="IG188" s="221"/>
      <c r="IH188" s="221"/>
      <c r="II188" s="221"/>
      <c r="IJ188" s="221"/>
      <c r="IK188" s="221"/>
      <c r="IL188" s="221"/>
      <c r="IM188" s="221"/>
      <c r="IN188" s="221"/>
      <c r="IO188" s="221"/>
      <c r="IP188" s="221"/>
      <c r="IQ188" s="221"/>
      <c r="IR188" s="221"/>
      <c r="IS188" s="221"/>
      <c r="IT188" s="221"/>
      <c r="IU188" s="221"/>
      <c r="IV188" s="221"/>
      <c r="IW188" s="221"/>
      <c r="IX188" s="221"/>
      <c r="IY188" s="221"/>
      <c r="IZ188" s="221"/>
      <c r="JA188" s="221"/>
      <c r="JB188" s="221"/>
      <c r="JC188" s="221"/>
      <c r="JD188" s="221"/>
      <c r="JE188" s="221"/>
      <c r="JF188" s="221"/>
      <c r="JG188" s="221"/>
      <c r="JH188" s="221"/>
      <c r="JI188" s="221"/>
      <c r="JJ188" s="221"/>
      <c r="JK188" s="221"/>
      <c r="JL188" s="221"/>
      <c r="JM188" s="221"/>
      <c r="JN188" s="221"/>
      <c r="JO188" s="221"/>
      <c r="JP188" s="221"/>
      <c r="JQ188" s="221"/>
      <c r="JR188" s="221"/>
      <c r="JS188" s="221"/>
      <c r="JT188" s="221"/>
      <c r="JU188" s="221"/>
      <c r="JV188" s="221"/>
      <c r="JW188" s="221"/>
      <c r="JX188" s="221"/>
      <c r="JY188" s="221"/>
      <c r="JZ188" s="221"/>
      <c r="KA188" s="221"/>
      <c r="KB188" s="221"/>
      <c r="KC188" s="221"/>
      <c r="KD188" s="221"/>
      <c r="KE188" s="221"/>
      <c r="KF188" s="221"/>
      <c r="KG188" s="221"/>
      <c r="KH188" s="221"/>
      <c r="KI188" s="221"/>
      <c r="KJ188" s="221"/>
      <c r="KK188" s="221"/>
      <c r="KL188" s="221"/>
      <c r="KM188" s="221"/>
      <c r="KN188" s="221"/>
      <c r="KO188" s="221"/>
      <c r="KP188" s="221"/>
      <c r="KQ188" s="221"/>
      <c r="KR188" s="221"/>
      <c r="KS188" s="221"/>
      <c r="KT188" s="221"/>
      <c r="KU188" s="221"/>
      <c r="KV188" s="221"/>
      <c r="KW188" s="221"/>
      <c r="KX188" s="221"/>
      <c r="KY188" s="221"/>
      <c r="KZ188" s="221"/>
      <c r="LA188" s="221"/>
      <c r="LB188" s="221"/>
      <c r="LC188" s="221"/>
      <c r="LD188" s="221"/>
      <c r="LE188" s="221"/>
      <c r="LF188" s="221"/>
      <c r="LG188" s="221"/>
      <c r="LH188" s="221"/>
      <c r="LI188" s="221"/>
      <c r="LJ188" s="221"/>
      <c r="LK188" s="221"/>
      <c r="LL188" s="221"/>
      <c r="LM188" s="221"/>
      <c r="LN188" s="221"/>
      <c r="LO188" s="221"/>
      <c r="LP188" s="221"/>
      <c r="LQ188" s="221"/>
      <c r="LR188" s="221"/>
      <c r="LS188" s="221"/>
      <c r="LT188" s="221"/>
      <c r="LU188" s="221"/>
      <c r="LV188" s="221"/>
      <c r="LW188" s="221"/>
      <c r="LX188" s="221"/>
      <c r="LY188" s="221"/>
      <c r="LZ188" s="221"/>
      <c r="MA188" s="221"/>
      <c r="MB188" s="221"/>
      <c r="MC188" s="221"/>
      <c r="MD188" s="221"/>
      <c r="ME188" s="221"/>
      <c r="MF188" s="221"/>
      <c r="MG188" s="221"/>
      <c r="MH188" s="221"/>
      <c r="MI188" s="221"/>
      <c r="MJ188" s="221"/>
      <c r="MK188" s="221"/>
      <c r="ML188" s="221"/>
      <c r="MM188" s="221"/>
      <c r="MN188" s="221"/>
      <c r="MO188" s="221"/>
      <c r="MP188" s="221"/>
      <c r="MQ188" s="221"/>
      <c r="MR188" s="221"/>
      <c r="MS188" s="221"/>
      <c r="MT188" s="221"/>
      <c r="MU188" s="221"/>
      <c r="MV188" s="221"/>
      <c r="MW188" s="221"/>
      <c r="MX188" s="221"/>
      <c r="MY188" s="221"/>
      <c r="MZ188" s="221"/>
      <c r="NA188" s="221"/>
      <c r="NB188" s="221"/>
      <c r="NC188" s="221"/>
      <c r="ND188" s="221"/>
      <c r="NE188" s="221"/>
      <c r="NF188" s="221"/>
      <c r="NG188" s="221"/>
      <c r="NH188" s="221"/>
      <c r="NI188" s="221"/>
      <c r="NJ188" s="221"/>
      <c r="NK188" s="221"/>
      <c r="NL188" s="221"/>
      <c r="NM188" s="221"/>
      <c r="NN188" s="221"/>
      <c r="NO188" s="221"/>
      <c r="NP188" s="221"/>
      <c r="NQ188" s="221"/>
      <c r="NR188" s="221"/>
      <c r="NS188" s="221"/>
      <c r="NT188" s="221"/>
      <c r="NU188" s="221"/>
      <c r="NV188" s="221"/>
      <c r="NW188" s="221"/>
      <c r="NX188" s="221"/>
      <c r="NY188" s="221"/>
      <c r="NZ188" s="221"/>
      <c r="OA188" s="221"/>
      <c r="OB188" s="221"/>
      <c r="OC188" s="221"/>
      <c r="OD188" s="221"/>
      <c r="OE188" s="221"/>
      <c r="OF188" s="221"/>
      <c r="OG188" s="221"/>
      <c r="OH188" s="221"/>
      <c r="OI188" s="221"/>
      <c r="OJ188" s="221"/>
      <c r="OK188" s="221"/>
      <c r="OL188" s="221"/>
      <c r="OM188" s="221"/>
      <c r="ON188" s="221"/>
      <c r="OO188" s="221"/>
      <c r="OP188" s="221"/>
      <c r="OQ188" s="221"/>
      <c r="OR188" s="221"/>
      <c r="OS188" s="221"/>
      <c r="OT188" s="221"/>
      <c r="OU188" s="221"/>
      <c r="OV188" s="221"/>
      <c r="OW188" s="221"/>
      <c r="OX188" s="221"/>
      <c r="OY188" s="221"/>
      <c r="OZ188" s="221"/>
      <c r="PA188" s="221"/>
      <c r="PB188" s="221"/>
      <c r="PC188" s="221"/>
      <c r="PD188" s="221"/>
      <c r="PE188" s="221"/>
      <c r="PF188" s="221"/>
      <c r="PG188" s="221"/>
      <c r="PH188" s="221"/>
      <c r="PI188" s="221"/>
      <c r="PJ188" s="221"/>
      <c r="PK188" s="221"/>
      <c r="PL188" s="221"/>
      <c r="PM188" s="221"/>
      <c r="PN188" s="221"/>
      <c r="PO188" s="221"/>
      <c r="PP188" s="221"/>
      <c r="PQ188" s="221"/>
      <c r="PR188" s="221"/>
      <c r="PS188" s="221"/>
      <c r="PT188" s="221"/>
      <c r="PU188" s="221"/>
      <c r="PV188" s="221"/>
      <c r="PW188" s="221"/>
      <c r="PX188" s="221"/>
      <c r="PY188" s="221"/>
      <c r="PZ188" s="221"/>
      <c r="QA188" s="221"/>
      <c r="QB188" s="221"/>
      <c r="QC188" s="221"/>
      <c r="QD188" s="221"/>
      <c r="QE188" s="221"/>
      <c r="QF188" s="221"/>
      <c r="QG188" s="221"/>
      <c r="QH188" s="221"/>
      <c r="QI188" s="221"/>
      <c r="QJ188" s="221"/>
      <c r="QK188" s="221"/>
      <c r="QL188" s="221"/>
      <c r="QM188" s="221"/>
      <c r="QN188" s="221"/>
      <c r="QO188" s="221"/>
      <c r="QP188" s="221"/>
      <c r="QQ188" s="221"/>
      <c r="QR188" s="221"/>
      <c r="QS188" s="221"/>
      <c r="QT188" s="221"/>
      <c r="QU188" s="221"/>
      <c r="QV188" s="221"/>
      <c r="QW188" s="221"/>
      <c r="QX188" s="221"/>
      <c r="QY188" s="221"/>
      <c r="QZ188" s="221"/>
      <c r="RA188" s="221"/>
      <c r="RB188" s="221"/>
      <c r="RC188" s="221"/>
      <c r="RD188" s="221"/>
      <c r="RE188" s="221"/>
      <c r="RF188" s="221"/>
      <c r="RG188" s="221"/>
      <c r="RH188" s="221"/>
      <c r="RI188" s="221"/>
      <c r="RJ188" s="221"/>
      <c r="RK188" s="221"/>
      <c r="RL188" s="221"/>
      <c r="RM188" s="221"/>
      <c r="RN188" s="221"/>
      <c r="RO188" s="221"/>
      <c r="RP188" s="221"/>
      <c r="RQ188" s="221"/>
      <c r="RR188" s="221"/>
      <c r="RS188" s="221"/>
      <c r="RT188" s="221"/>
      <c r="RU188" s="221"/>
      <c r="RV188" s="221"/>
      <c r="RW188" s="221"/>
      <c r="RX188" s="221"/>
      <c r="RY188" s="221"/>
      <c r="RZ188" s="221"/>
      <c r="SA188" s="221"/>
      <c r="SB188" s="221"/>
      <c r="SC188" s="221"/>
      <c r="SD188" s="221"/>
      <c r="SE188" s="221"/>
      <c r="SF188" s="221"/>
      <c r="SG188" s="221"/>
      <c r="SH188" s="221"/>
      <c r="SI188" s="221"/>
      <c r="SJ188" s="221"/>
      <c r="SK188" s="221"/>
      <c r="SL188" s="221"/>
      <c r="SM188" s="221"/>
      <c r="SN188" s="221"/>
      <c r="SO188" s="221"/>
      <c r="SP188" s="221"/>
      <c r="SQ188" s="221"/>
      <c r="SR188" s="221"/>
      <c r="SS188" s="221"/>
      <c r="ST188" s="221"/>
      <c r="SU188" s="221"/>
      <c r="SV188" s="221"/>
      <c r="SW188" s="221"/>
      <c r="SX188" s="221"/>
      <c r="SY188" s="221"/>
      <c r="SZ188" s="221"/>
      <c r="TA188" s="221"/>
      <c r="TB188" s="221"/>
      <c r="TC188" s="221"/>
      <c r="TD188" s="221"/>
      <c r="TE188" s="221"/>
      <c r="TF188" s="221"/>
      <c r="TG188" s="221"/>
      <c r="TH188" s="221"/>
      <c r="TI188" s="221"/>
      <c r="TJ188" s="221"/>
      <c r="TK188" s="221"/>
      <c r="TL188" s="221"/>
      <c r="TM188" s="221"/>
      <c r="TN188" s="221"/>
      <c r="TO188" s="221"/>
      <c r="TP188" s="221"/>
      <c r="TQ188" s="221"/>
      <c r="TR188" s="221"/>
      <c r="TS188" s="221"/>
      <c r="TT188" s="221"/>
      <c r="TU188" s="221"/>
      <c r="TV188" s="221"/>
      <c r="TW188" s="221"/>
      <c r="TX188" s="221"/>
      <c r="TY188" s="221"/>
      <c r="TZ188" s="221"/>
      <c r="UA188" s="221"/>
      <c r="UB188" s="221"/>
      <c r="UC188" s="221"/>
      <c r="UD188" s="221"/>
      <c r="UE188" s="221"/>
      <c r="UF188" s="221"/>
      <c r="UG188" s="221"/>
      <c r="UH188" s="221"/>
      <c r="UI188" s="221"/>
      <c r="UJ188" s="221"/>
      <c r="UK188" s="221"/>
      <c r="UL188" s="221"/>
      <c r="UM188" s="221"/>
      <c r="UN188" s="221"/>
      <c r="UO188" s="221"/>
      <c r="UP188" s="221"/>
      <c r="UQ188" s="221"/>
      <c r="UR188" s="221"/>
      <c r="US188" s="221"/>
      <c r="UT188" s="221"/>
      <c r="UU188" s="221"/>
      <c r="UV188" s="221"/>
      <c r="UW188" s="221"/>
      <c r="UX188" s="221"/>
      <c r="UY188" s="221"/>
      <c r="UZ188" s="221"/>
      <c r="VA188" s="221"/>
      <c r="VB188" s="221"/>
      <c r="VC188" s="221"/>
      <c r="VD188" s="221"/>
      <c r="VE188" s="221"/>
      <c r="VF188" s="221"/>
      <c r="VG188" s="221"/>
      <c r="VH188" s="221"/>
      <c r="VI188" s="221"/>
      <c r="VJ188" s="221"/>
      <c r="VK188" s="221"/>
      <c r="VL188" s="221"/>
      <c r="VM188" s="221"/>
      <c r="VN188" s="221"/>
      <c r="VO188" s="221"/>
      <c r="VP188" s="221"/>
      <c r="VQ188" s="221"/>
      <c r="VR188" s="221"/>
      <c r="VS188" s="221"/>
      <c r="VT188" s="221"/>
      <c r="VU188" s="221"/>
      <c r="VV188" s="221"/>
      <c r="VW188" s="221"/>
      <c r="VX188" s="221"/>
      <c r="VY188" s="221"/>
      <c r="VZ188" s="221"/>
      <c r="WA188" s="221"/>
      <c r="WB188" s="221"/>
      <c r="WC188" s="221"/>
      <c r="WD188" s="221"/>
      <c r="WE188" s="221"/>
      <c r="WF188" s="221"/>
      <c r="WG188" s="221"/>
      <c r="WH188" s="221"/>
      <c r="WI188" s="221"/>
      <c r="WJ188" s="221"/>
      <c r="WK188" s="221"/>
      <c r="WL188" s="221"/>
      <c r="WM188" s="221"/>
      <c r="WN188" s="221"/>
      <c r="WO188" s="221"/>
      <c r="WP188" s="221"/>
      <c r="WQ188" s="221"/>
      <c r="WR188" s="221"/>
      <c r="WS188" s="221"/>
      <c r="WT188" s="221"/>
      <c r="WU188" s="221"/>
      <c r="WV188" s="221"/>
      <c r="WW188" s="221"/>
      <c r="WX188" s="221"/>
      <c r="WY188" s="221"/>
      <c r="WZ188" s="221"/>
      <c r="XA188" s="221"/>
      <c r="XB188" s="221"/>
      <c r="XC188" s="221"/>
      <c r="XD188" s="221"/>
      <c r="XE188" s="221"/>
      <c r="XF188" s="221"/>
      <c r="XG188" s="221"/>
      <c r="XH188" s="221"/>
      <c r="XI188" s="221"/>
      <c r="XJ188" s="221"/>
      <c r="XK188" s="221"/>
      <c r="XL188" s="221"/>
      <c r="XM188" s="221"/>
      <c r="XN188" s="221"/>
      <c r="XO188" s="221"/>
      <c r="XP188" s="221"/>
      <c r="XQ188" s="221"/>
      <c r="XR188" s="221"/>
      <c r="XS188" s="221"/>
      <c r="XT188" s="221"/>
      <c r="XU188" s="221"/>
      <c r="XV188" s="221"/>
      <c r="XW188" s="221"/>
      <c r="XX188" s="221"/>
      <c r="XY188" s="221"/>
      <c r="XZ188" s="221"/>
      <c r="YA188" s="221"/>
      <c r="YB188" s="221"/>
      <c r="YC188" s="221"/>
      <c r="YD188" s="221"/>
      <c r="YE188" s="221"/>
      <c r="YF188" s="221"/>
      <c r="YG188" s="221"/>
      <c r="YH188" s="221"/>
      <c r="YI188" s="221"/>
      <c r="YJ188" s="221"/>
      <c r="YK188" s="221"/>
      <c r="YL188" s="221"/>
      <c r="YM188" s="221"/>
      <c r="YN188" s="221"/>
      <c r="YO188" s="221"/>
      <c r="YP188" s="221"/>
      <c r="YQ188" s="221"/>
      <c r="YR188" s="221"/>
      <c r="YS188" s="221"/>
      <c r="YT188" s="221"/>
      <c r="YU188" s="221"/>
      <c r="YV188" s="221"/>
      <c r="YW188" s="221"/>
      <c r="YX188" s="221"/>
      <c r="YY188" s="221"/>
      <c r="YZ188" s="221"/>
      <c r="ZA188" s="221"/>
      <c r="ZB188" s="221"/>
      <c r="ZC188" s="221"/>
      <c r="ZD188" s="221"/>
      <c r="ZE188" s="221"/>
      <c r="ZF188" s="221"/>
      <c r="ZG188" s="221"/>
      <c r="ZH188" s="221"/>
      <c r="ZI188" s="221"/>
      <c r="ZJ188" s="221"/>
      <c r="ZK188" s="221"/>
      <c r="ZL188" s="221"/>
      <c r="ZM188" s="221"/>
      <c r="ZN188" s="221"/>
      <c r="ZO188" s="221"/>
      <c r="ZP188" s="221"/>
      <c r="ZQ188" s="221"/>
      <c r="ZR188" s="221"/>
      <c r="ZS188" s="221"/>
      <c r="ZT188" s="221"/>
      <c r="ZU188" s="221"/>
      <c r="ZV188" s="221"/>
      <c r="ZW188" s="221"/>
      <c r="ZX188" s="221"/>
      <c r="ZY188" s="221"/>
      <c r="ZZ188" s="221"/>
      <c r="AAA188" s="221"/>
      <c r="AAB188" s="221"/>
      <c r="AAC188" s="221"/>
      <c r="AAD188" s="221"/>
      <c r="AAE188" s="221"/>
      <c r="AAF188" s="221"/>
      <c r="AAG188" s="221"/>
      <c r="AAH188" s="221"/>
      <c r="AAI188" s="221"/>
      <c r="AAJ188" s="221"/>
      <c r="AAK188" s="221"/>
      <c r="AAL188" s="221"/>
      <c r="AAM188" s="221"/>
      <c r="AAN188" s="221"/>
      <c r="AAO188" s="221"/>
      <c r="AAP188" s="221"/>
      <c r="AAQ188" s="221"/>
      <c r="AAR188" s="221"/>
      <c r="AAS188" s="221"/>
      <c r="AAT188" s="221"/>
      <c r="AAU188" s="221"/>
      <c r="AAV188" s="221"/>
      <c r="AAW188" s="221"/>
      <c r="AAX188" s="221"/>
      <c r="AAY188" s="221"/>
      <c r="AAZ188" s="221"/>
      <c r="ABA188" s="221"/>
      <c r="ABB188" s="221"/>
      <c r="ABC188" s="221"/>
      <c r="ABD188" s="221"/>
      <c r="ABE188" s="221"/>
      <c r="ABF188" s="221"/>
      <c r="ABG188" s="221"/>
      <c r="ABH188" s="221"/>
      <c r="ABI188" s="221"/>
      <c r="ABJ188" s="221"/>
      <c r="ABK188" s="221"/>
      <c r="ABL188" s="221"/>
      <c r="ABM188" s="221"/>
      <c r="ABN188" s="221"/>
      <c r="ABO188" s="221"/>
      <c r="ABP188" s="221"/>
      <c r="ABQ188" s="221"/>
      <c r="ABR188" s="221"/>
      <c r="ABS188" s="221"/>
      <c r="ABT188" s="221"/>
      <c r="ABU188" s="221"/>
      <c r="ABV188" s="221"/>
      <c r="ABW188" s="221"/>
      <c r="ABX188" s="221"/>
      <c r="ABY188" s="221"/>
      <c r="ABZ188" s="221"/>
      <c r="ACA188" s="221"/>
      <c r="ACB188" s="221"/>
      <c r="ACC188" s="221"/>
      <c r="ACD188" s="221"/>
      <c r="ACE188" s="221"/>
      <c r="ACF188" s="221"/>
      <c r="ACG188" s="221"/>
      <c r="ACH188" s="221"/>
      <c r="ACI188" s="221"/>
      <c r="ACJ188" s="221"/>
      <c r="ACK188" s="221"/>
      <c r="ACL188" s="221"/>
      <c r="ACM188" s="221"/>
      <c r="ACN188" s="221"/>
      <c r="ACO188" s="221"/>
      <c r="ACP188" s="221"/>
      <c r="ACQ188" s="221"/>
      <c r="ACR188" s="221"/>
      <c r="ACS188" s="221"/>
      <c r="ACT188" s="221"/>
      <c r="ACU188" s="221"/>
      <c r="ACV188" s="221"/>
      <c r="ACW188" s="221"/>
      <c r="ACX188" s="221"/>
      <c r="ACY188" s="221"/>
      <c r="ACZ188" s="221"/>
      <c r="ADA188" s="221"/>
      <c r="ADB188" s="221"/>
      <c r="ADC188" s="221"/>
      <c r="ADD188" s="221"/>
      <c r="ADE188" s="221"/>
      <c r="ADF188" s="221"/>
      <c r="ADG188" s="221"/>
      <c r="ADH188" s="221"/>
      <c r="ADI188" s="221"/>
      <c r="ADJ188" s="221"/>
      <c r="ADK188" s="221"/>
      <c r="ADL188" s="221"/>
      <c r="ADM188" s="221"/>
      <c r="ADN188" s="221"/>
      <c r="ADO188" s="221"/>
      <c r="ADP188" s="221"/>
      <c r="ADQ188" s="221"/>
      <c r="ADR188" s="221"/>
      <c r="ADS188" s="221"/>
      <c r="ADT188" s="221"/>
      <c r="ADU188" s="221"/>
      <c r="ADV188" s="221"/>
      <c r="ADW188" s="221"/>
      <c r="ADX188" s="221"/>
      <c r="ADY188" s="221"/>
      <c r="ADZ188" s="221"/>
      <c r="AEA188" s="221"/>
      <c r="AEB188" s="221"/>
      <c r="AEC188" s="221"/>
      <c r="AED188" s="221"/>
      <c r="AEE188" s="221"/>
      <c r="AEF188" s="221"/>
      <c r="AEG188" s="221"/>
      <c r="AEH188" s="221"/>
      <c r="AEI188" s="221"/>
      <c r="AEJ188" s="221"/>
      <c r="AEK188" s="221"/>
      <c r="AEL188" s="221"/>
      <c r="AEM188" s="221"/>
      <c r="AEN188" s="221"/>
      <c r="AEO188" s="221"/>
      <c r="AEP188" s="221"/>
      <c r="AEQ188" s="221"/>
      <c r="AER188" s="221"/>
      <c r="AES188" s="221"/>
      <c r="AET188" s="221"/>
      <c r="AEU188" s="221"/>
      <c r="AEV188" s="221"/>
      <c r="AEW188" s="221"/>
      <c r="AEX188" s="221"/>
      <c r="AEY188" s="221"/>
      <c r="AEZ188" s="221"/>
      <c r="AFA188" s="221"/>
      <c r="AFB188" s="221"/>
      <c r="AFC188" s="221"/>
      <c r="AFD188" s="221"/>
      <c r="AFE188" s="221"/>
      <c r="AFF188" s="221"/>
      <c r="AFG188" s="221"/>
      <c r="AFH188" s="221"/>
      <c r="AFI188" s="221"/>
      <c r="AFJ188" s="221"/>
      <c r="AFK188" s="221"/>
      <c r="AFL188" s="221"/>
      <c r="AFM188" s="221"/>
      <c r="AFN188" s="221"/>
      <c r="AFO188" s="221"/>
      <c r="AFP188" s="221"/>
      <c r="AFQ188" s="221"/>
      <c r="AFR188" s="221"/>
      <c r="AFS188" s="221"/>
      <c r="AFT188" s="221"/>
      <c r="AFU188" s="221"/>
      <c r="AFV188" s="221"/>
      <c r="AFW188" s="221"/>
      <c r="AFX188" s="221"/>
      <c r="AFY188" s="221"/>
      <c r="AFZ188" s="221"/>
      <c r="AGA188" s="221"/>
      <c r="AGB188" s="221"/>
      <c r="AGC188" s="221"/>
      <c r="AGD188" s="221"/>
      <c r="AGE188" s="221"/>
      <c r="AGF188" s="221"/>
      <c r="AGG188" s="221"/>
      <c r="AGH188" s="221"/>
      <c r="AGI188" s="221"/>
      <c r="AGJ188" s="221"/>
      <c r="AGK188" s="221"/>
      <c r="AGL188" s="221"/>
      <c r="AGM188" s="221"/>
      <c r="AGN188" s="221"/>
      <c r="AGO188" s="221"/>
      <c r="AGP188" s="221"/>
      <c r="AGQ188" s="221"/>
      <c r="AGR188" s="221"/>
      <c r="AGS188" s="221"/>
      <c r="AGT188" s="221"/>
      <c r="AGU188" s="221"/>
      <c r="AGV188" s="221"/>
      <c r="AGW188" s="221"/>
      <c r="AGX188" s="221"/>
      <c r="AGY188" s="221"/>
      <c r="AGZ188" s="221"/>
      <c r="AHA188" s="221"/>
      <c r="AHB188" s="221"/>
      <c r="AHC188" s="221"/>
      <c r="AHD188" s="221"/>
      <c r="AHE188" s="221"/>
      <c r="AHF188" s="221"/>
      <c r="AHG188" s="221"/>
      <c r="AHH188" s="221"/>
      <c r="AHI188" s="221"/>
      <c r="AHJ188" s="221"/>
      <c r="AHK188" s="221"/>
      <c r="AHL188" s="221"/>
      <c r="AHM188" s="221"/>
      <c r="AHN188" s="221"/>
      <c r="AHO188" s="221"/>
      <c r="AHP188" s="221"/>
      <c r="AHQ188" s="221"/>
      <c r="AHR188" s="221"/>
      <c r="AHS188" s="221"/>
      <c r="AHT188" s="221"/>
      <c r="AHU188" s="221"/>
      <c r="AHV188" s="221"/>
      <c r="AHW188" s="221"/>
      <c r="AHX188" s="221"/>
      <c r="AHY188" s="221"/>
      <c r="AHZ188" s="221"/>
      <c r="AIA188" s="221"/>
      <c r="AIB188" s="221"/>
      <c r="AIC188" s="221"/>
      <c r="AID188" s="221"/>
      <c r="AIE188" s="221"/>
      <c r="AIF188" s="221"/>
      <c r="AIG188" s="221"/>
      <c r="AIH188" s="221"/>
      <c r="AII188" s="221"/>
      <c r="AIJ188" s="221"/>
      <c r="AIK188" s="221"/>
      <c r="AIL188" s="221"/>
      <c r="AIM188" s="221"/>
      <c r="AIN188" s="221"/>
      <c r="AIO188" s="221"/>
      <c r="AIP188" s="221"/>
      <c r="AIQ188" s="221"/>
      <c r="AIR188" s="221"/>
      <c r="AIS188" s="221"/>
      <c r="AIT188" s="221"/>
      <c r="AIU188" s="221"/>
      <c r="AIV188" s="221"/>
      <c r="AIW188" s="221"/>
      <c r="AIX188" s="221"/>
      <c r="AIY188" s="221"/>
      <c r="AIZ188" s="221"/>
      <c r="AJA188" s="221"/>
      <c r="AJB188" s="221"/>
      <c r="AJC188" s="221"/>
      <c r="AJD188" s="221"/>
      <c r="AJE188" s="221"/>
      <c r="AJF188" s="221"/>
      <c r="AJG188" s="221"/>
      <c r="AJH188" s="221"/>
      <c r="AJI188" s="221"/>
      <c r="AJJ188" s="221"/>
      <c r="AJK188" s="221"/>
      <c r="AJL188" s="221"/>
      <c r="AJM188" s="221"/>
      <c r="AJN188" s="221"/>
      <c r="AJO188" s="221"/>
      <c r="AJP188" s="221"/>
      <c r="AJQ188" s="221"/>
      <c r="AJR188" s="221"/>
      <c r="AJS188" s="221"/>
      <c r="AJT188" s="221"/>
      <c r="AJU188" s="221"/>
      <c r="AJV188" s="221"/>
      <c r="AJW188" s="221"/>
      <c r="AJX188" s="221"/>
      <c r="AJY188" s="221"/>
      <c r="AJZ188" s="221"/>
      <c r="AKA188" s="221"/>
      <c r="AKB188" s="221"/>
      <c r="AKC188" s="221"/>
      <c r="AKD188" s="221"/>
      <c r="AKE188" s="221"/>
      <c r="AKF188" s="221"/>
      <c r="AKG188" s="221"/>
      <c r="AKH188" s="221"/>
      <c r="AKI188" s="221"/>
      <c r="AKJ188" s="221"/>
      <c r="AKK188" s="221"/>
      <c r="AKL188" s="221"/>
      <c r="AKM188" s="221"/>
      <c r="AKN188" s="221"/>
      <c r="AKO188" s="221"/>
      <c r="AKP188" s="221"/>
      <c r="AKQ188" s="221"/>
      <c r="AKR188" s="221"/>
      <c r="AKS188" s="221"/>
      <c r="AKT188" s="221"/>
      <c r="AKU188" s="221"/>
      <c r="AKV188" s="221"/>
      <c r="AKW188" s="221"/>
      <c r="AKX188" s="221"/>
      <c r="AKY188" s="221"/>
      <c r="AKZ188" s="221"/>
      <c r="ALA188" s="221"/>
      <c r="ALB188" s="221"/>
      <c r="ALC188" s="221"/>
      <c r="ALD188" s="221"/>
      <c r="ALE188" s="221"/>
      <c r="ALF188" s="221"/>
      <c r="ALG188" s="221"/>
      <c r="ALH188" s="221"/>
      <c r="ALI188" s="221"/>
      <c r="ALJ188" s="221"/>
      <c r="ALK188" s="221"/>
      <c r="ALL188" s="221"/>
      <c r="ALM188" s="221"/>
      <c r="ALN188" s="221"/>
      <c r="ALO188" s="221"/>
      <c r="ALP188" s="221"/>
      <c r="ALQ188" s="221"/>
      <c r="ALR188" s="221"/>
      <c r="ALS188" s="221"/>
      <c r="ALT188" s="221"/>
      <c r="ALU188" s="221"/>
      <c r="ALV188" s="221"/>
      <c r="ALW188" s="221"/>
      <c r="ALX188" s="221"/>
      <c r="ALY188" s="221"/>
      <c r="ALZ188" s="221"/>
      <c r="AMA188" s="221"/>
      <c r="AMB188" s="221"/>
      <c r="AMC188" s="221"/>
      <c r="AMD188" s="221"/>
      <c r="AME188" s="221"/>
      <c r="AMF188" s="221"/>
      <c r="AMG188" s="221"/>
      <c r="AMH188" s="221"/>
      <c r="AMI188" s="221"/>
      <c r="AMJ188" s="221"/>
      <c r="AMK188" s="221"/>
    </row>
    <row r="189" spans="1:1025" s="225" customFormat="1" x14ac:dyDescent="0.25">
      <c r="A189" s="234" t="s">
        <v>106</v>
      </c>
      <c r="B189" s="234" t="str">
        <f>'common foods'!C58</f>
        <v>Couscous, wholemeal wheat</v>
      </c>
      <c r="C189" s="235" t="str">
        <f>'common foods'!D58</f>
        <v>03089</v>
      </c>
      <c r="D189" s="232">
        <v>1480</v>
      </c>
      <c r="E189" s="232">
        <v>3.7</v>
      </c>
      <c r="F189" s="232">
        <v>0.8</v>
      </c>
      <c r="G189" s="232">
        <v>58.1</v>
      </c>
      <c r="H189" s="232">
        <v>2.7</v>
      </c>
      <c r="I189" s="232">
        <v>13</v>
      </c>
      <c r="J189" s="232">
        <v>15</v>
      </c>
      <c r="K189" s="232">
        <v>50</v>
      </c>
      <c r="L189" s="222" t="s">
        <v>434</v>
      </c>
      <c r="M189" s="234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  <c r="AA189" s="221"/>
      <c r="AB189" s="221"/>
      <c r="AC189" s="221"/>
      <c r="AD189" s="221"/>
      <c r="AE189" s="221"/>
      <c r="AF189" s="221"/>
      <c r="AG189" s="221"/>
      <c r="AH189" s="221"/>
      <c r="AI189" s="221"/>
      <c r="AJ189" s="221"/>
      <c r="AK189" s="221"/>
      <c r="AL189" s="221"/>
      <c r="AM189" s="221"/>
      <c r="AN189" s="221"/>
      <c r="AO189" s="221"/>
      <c r="AP189" s="221"/>
      <c r="AQ189" s="221"/>
      <c r="AR189" s="221"/>
      <c r="AS189" s="221"/>
      <c r="AT189" s="221"/>
      <c r="AU189" s="221"/>
      <c r="AV189" s="221"/>
      <c r="AW189" s="221"/>
      <c r="AX189" s="221"/>
      <c r="AY189" s="221"/>
      <c r="AZ189" s="221"/>
      <c r="BA189" s="221"/>
      <c r="BB189" s="221"/>
      <c r="BC189" s="221"/>
      <c r="BD189" s="221"/>
      <c r="BE189" s="221"/>
      <c r="BF189" s="221"/>
      <c r="BG189" s="221"/>
      <c r="BH189" s="221"/>
      <c r="BI189" s="221"/>
      <c r="BJ189" s="221"/>
      <c r="BK189" s="221"/>
      <c r="BL189" s="221"/>
      <c r="BM189" s="221"/>
      <c r="BN189" s="221"/>
      <c r="BO189" s="221"/>
      <c r="BP189" s="221"/>
      <c r="BQ189" s="221"/>
      <c r="BR189" s="221"/>
      <c r="BS189" s="221"/>
      <c r="BT189" s="221"/>
      <c r="BU189" s="221"/>
      <c r="BV189" s="221"/>
      <c r="BW189" s="221"/>
      <c r="BX189" s="221"/>
      <c r="BY189" s="221"/>
      <c r="BZ189" s="221"/>
      <c r="CA189" s="221"/>
      <c r="CB189" s="221"/>
      <c r="CC189" s="221"/>
      <c r="CD189" s="221"/>
      <c r="CE189" s="221"/>
      <c r="CF189" s="221"/>
      <c r="CG189" s="221"/>
      <c r="CH189" s="221"/>
      <c r="CI189" s="221"/>
      <c r="CJ189" s="221"/>
      <c r="CK189" s="221"/>
      <c r="CL189" s="221"/>
      <c r="CM189" s="221"/>
      <c r="CN189" s="221"/>
      <c r="CO189" s="221"/>
      <c r="CP189" s="221"/>
      <c r="CQ189" s="221"/>
      <c r="CR189" s="221"/>
      <c r="CS189" s="221"/>
      <c r="CT189" s="221"/>
      <c r="CU189" s="221"/>
      <c r="CV189" s="221"/>
      <c r="CW189" s="221"/>
      <c r="CX189" s="221"/>
      <c r="CY189" s="221"/>
      <c r="CZ189" s="221"/>
      <c r="DA189" s="221"/>
      <c r="DB189" s="221"/>
      <c r="DC189" s="221"/>
      <c r="DD189" s="221"/>
      <c r="DE189" s="221"/>
      <c r="DF189" s="221"/>
      <c r="DG189" s="221"/>
      <c r="DH189" s="221"/>
      <c r="DI189" s="221"/>
      <c r="DJ189" s="221"/>
      <c r="DK189" s="221"/>
      <c r="DL189" s="221"/>
      <c r="DM189" s="221"/>
      <c r="DN189" s="221"/>
      <c r="DO189" s="221"/>
      <c r="DP189" s="221"/>
      <c r="DQ189" s="221"/>
      <c r="DR189" s="221"/>
      <c r="DS189" s="221"/>
      <c r="DT189" s="221"/>
      <c r="DU189" s="221"/>
      <c r="DV189" s="221"/>
      <c r="DW189" s="221"/>
      <c r="DX189" s="221"/>
      <c r="DY189" s="221"/>
      <c r="DZ189" s="221"/>
      <c r="EA189" s="221"/>
      <c r="EB189" s="221"/>
      <c r="EC189" s="221"/>
      <c r="ED189" s="221"/>
      <c r="EE189" s="221"/>
      <c r="EF189" s="221"/>
      <c r="EG189" s="221"/>
      <c r="EH189" s="221"/>
      <c r="EI189" s="221"/>
      <c r="EJ189" s="221"/>
      <c r="EK189" s="221"/>
      <c r="EL189" s="221"/>
      <c r="EM189" s="221"/>
      <c r="EN189" s="221"/>
      <c r="EO189" s="221"/>
      <c r="EP189" s="221"/>
      <c r="EQ189" s="221"/>
      <c r="ER189" s="221"/>
      <c r="ES189" s="221"/>
      <c r="ET189" s="221"/>
      <c r="EU189" s="221"/>
      <c r="EV189" s="221"/>
      <c r="EW189" s="221"/>
      <c r="EX189" s="221"/>
      <c r="EY189" s="221"/>
      <c r="EZ189" s="221"/>
      <c r="FA189" s="221"/>
      <c r="FB189" s="221"/>
      <c r="FC189" s="221"/>
      <c r="FD189" s="221"/>
      <c r="FE189" s="221"/>
      <c r="FF189" s="221"/>
      <c r="FG189" s="221"/>
      <c r="FH189" s="221"/>
      <c r="FI189" s="221"/>
      <c r="FJ189" s="221"/>
      <c r="FK189" s="221"/>
      <c r="FL189" s="221"/>
      <c r="FM189" s="221"/>
      <c r="FN189" s="221"/>
      <c r="FO189" s="221"/>
      <c r="FP189" s="221"/>
      <c r="FQ189" s="221"/>
      <c r="FR189" s="221"/>
      <c r="FS189" s="221"/>
      <c r="FT189" s="221"/>
      <c r="FU189" s="221"/>
      <c r="FV189" s="221"/>
      <c r="FW189" s="221"/>
      <c r="FX189" s="221"/>
      <c r="FY189" s="221"/>
      <c r="FZ189" s="221"/>
      <c r="GA189" s="221"/>
      <c r="GB189" s="221"/>
      <c r="GC189" s="221"/>
      <c r="GD189" s="221"/>
      <c r="GE189" s="221"/>
      <c r="GF189" s="221"/>
      <c r="GG189" s="221"/>
      <c r="GH189" s="221"/>
      <c r="GI189" s="221"/>
      <c r="GJ189" s="221"/>
      <c r="GK189" s="221"/>
      <c r="GL189" s="221"/>
      <c r="GM189" s="221"/>
      <c r="GN189" s="221"/>
      <c r="GO189" s="221"/>
      <c r="GP189" s="221"/>
      <c r="GQ189" s="221"/>
      <c r="GR189" s="221"/>
      <c r="GS189" s="221"/>
      <c r="GT189" s="221"/>
      <c r="GU189" s="221"/>
      <c r="GV189" s="221"/>
      <c r="GW189" s="221"/>
      <c r="GX189" s="221"/>
      <c r="GY189" s="221"/>
      <c r="GZ189" s="221"/>
      <c r="HA189" s="221"/>
      <c r="HB189" s="221"/>
      <c r="HC189" s="221"/>
      <c r="HD189" s="221"/>
      <c r="HE189" s="221"/>
      <c r="HF189" s="221"/>
      <c r="HG189" s="221"/>
      <c r="HH189" s="221"/>
      <c r="HI189" s="221"/>
      <c r="HJ189" s="221"/>
      <c r="HK189" s="221"/>
      <c r="HL189" s="221"/>
      <c r="HM189" s="221"/>
      <c r="HN189" s="221"/>
      <c r="HO189" s="221"/>
      <c r="HP189" s="221"/>
      <c r="HQ189" s="221"/>
      <c r="HR189" s="221"/>
      <c r="HS189" s="221"/>
      <c r="HT189" s="221"/>
      <c r="HU189" s="221"/>
      <c r="HV189" s="221"/>
      <c r="HW189" s="221"/>
      <c r="HX189" s="221"/>
      <c r="HY189" s="221"/>
      <c r="HZ189" s="221"/>
      <c r="IA189" s="221"/>
      <c r="IB189" s="221"/>
      <c r="IC189" s="221"/>
      <c r="ID189" s="221"/>
      <c r="IE189" s="221"/>
      <c r="IF189" s="221"/>
      <c r="IG189" s="221"/>
      <c r="IH189" s="221"/>
      <c r="II189" s="221"/>
      <c r="IJ189" s="221"/>
      <c r="IK189" s="221"/>
      <c r="IL189" s="221"/>
      <c r="IM189" s="221"/>
      <c r="IN189" s="221"/>
      <c r="IO189" s="221"/>
      <c r="IP189" s="221"/>
      <c r="IQ189" s="221"/>
      <c r="IR189" s="221"/>
      <c r="IS189" s="221"/>
      <c r="IT189" s="221"/>
      <c r="IU189" s="221"/>
      <c r="IV189" s="221"/>
      <c r="IW189" s="221"/>
      <c r="IX189" s="221"/>
      <c r="IY189" s="221"/>
      <c r="IZ189" s="221"/>
      <c r="JA189" s="221"/>
      <c r="JB189" s="221"/>
      <c r="JC189" s="221"/>
      <c r="JD189" s="221"/>
      <c r="JE189" s="221"/>
      <c r="JF189" s="221"/>
      <c r="JG189" s="221"/>
      <c r="JH189" s="221"/>
      <c r="JI189" s="221"/>
      <c r="JJ189" s="221"/>
      <c r="JK189" s="221"/>
      <c r="JL189" s="221"/>
      <c r="JM189" s="221"/>
      <c r="JN189" s="221"/>
      <c r="JO189" s="221"/>
      <c r="JP189" s="221"/>
      <c r="JQ189" s="221"/>
      <c r="JR189" s="221"/>
      <c r="JS189" s="221"/>
      <c r="JT189" s="221"/>
      <c r="JU189" s="221"/>
      <c r="JV189" s="221"/>
      <c r="JW189" s="221"/>
      <c r="JX189" s="221"/>
      <c r="JY189" s="221"/>
      <c r="JZ189" s="221"/>
      <c r="KA189" s="221"/>
      <c r="KB189" s="221"/>
      <c r="KC189" s="221"/>
      <c r="KD189" s="221"/>
      <c r="KE189" s="221"/>
      <c r="KF189" s="221"/>
      <c r="KG189" s="221"/>
      <c r="KH189" s="221"/>
      <c r="KI189" s="221"/>
      <c r="KJ189" s="221"/>
      <c r="KK189" s="221"/>
      <c r="KL189" s="221"/>
      <c r="KM189" s="221"/>
      <c r="KN189" s="221"/>
      <c r="KO189" s="221"/>
      <c r="KP189" s="221"/>
      <c r="KQ189" s="221"/>
      <c r="KR189" s="221"/>
      <c r="KS189" s="221"/>
      <c r="KT189" s="221"/>
      <c r="KU189" s="221"/>
      <c r="KV189" s="221"/>
      <c r="KW189" s="221"/>
      <c r="KX189" s="221"/>
      <c r="KY189" s="221"/>
      <c r="KZ189" s="221"/>
      <c r="LA189" s="221"/>
      <c r="LB189" s="221"/>
      <c r="LC189" s="221"/>
      <c r="LD189" s="221"/>
      <c r="LE189" s="221"/>
      <c r="LF189" s="221"/>
      <c r="LG189" s="221"/>
      <c r="LH189" s="221"/>
      <c r="LI189" s="221"/>
      <c r="LJ189" s="221"/>
      <c r="LK189" s="221"/>
      <c r="LL189" s="221"/>
      <c r="LM189" s="221"/>
      <c r="LN189" s="221"/>
      <c r="LO189" s="221"/>
      <c r="LP189" s="221"/>
      <c r="LQ189" s="221"/>
      <c r="LR189" s="221"/>
      <c r="LS189" s="221"/>
      <c r="LT189" s="221"/>
      <c r="LU189" s="221"/>
      <c r="LV189" s="221"/>
      <c r="LW189" s="221"/>
      <c r="LX189" s="221"/>
      <c r="LY189" s="221"/>
      <c r="LZ189" s="221"/>
      <c r="MA189" s="221"/>
      <c r="MB189" s="221"/>
      <c r="MC189" s="221"/>
      <c r="MD189" s="221"/>
      <c r="ME189" s="221"/>
      <c r="MF189" s="221"/>
      <c r="MG189" s="221"/>
      <c r="MH189" s="221"/>
      <c r="MI189" s="221"/>
      <c r="MJ189" s="221"/>
      <c r="MK189" s="221"/>
      <c r="ML189" s="221"/>
      <c r="MM189" s="221"/>
      <c r="MN189" s="221"/>
      <c r="MO189" s="221"/>
      <c r="MP189" s="221"/>
      <c r="MQ189" s="221"/>
      <c r="MR189" s="221"/>
      <c r="MS189" s="221"/>
      <c r="MT189" s="221"/>
      <c r="MU189" s="221"/>
      <c r="MV189" s="221"/>
      <c r="MW189" s="221"/>
      <c r="MX189" s="221"/>
      <c r="MY189" s="221"/>
      <c r="MZ189" s="221"/>
      <c r="NA189" s="221"/>
      <c r="NB189" s="221"/>
      <c r="NC189" s="221"/>
      <c r="ND189" s="221"/>
      <c r="NE189" s="221"/>
      <c r="NF189" s="221"/>
      <c r="NG189" s="221"/>
      <c r="NH189" s="221"/>
      <c r="NI189" s="221"/>
      <c r="NJ189" s="221"/>
      <c r="NK189" s="221"/>
      <c r="NL189" s="221"/>
      <c r="NM189" s="221"/>
      <c r="NN189" s="221"/>
      <c r="NO189" s="221"/>
      <c r="NP189" s="221"/>
      <c r="NQ189" s="221"/>
      <c r="NR189" s="221"/>
      <c r="NS189" s="221"/>
      <c r="NT189" s="221"/>
      <c r="NU189" s="221"/>
      <c r="NV189" s="221"/>
      <c r="NW189" s="221"/>
      <c r="NX189" s="221"/>
      <c r="NY189" s="221"/>
      <c r="NZ189" s="221"/>
      <c r="OA189" s="221"/>
      <c r="OB189" s="221"/>
      <c r="OC189" s="221"/>
      <c r="OD189" s="221"/>
      <c r="OE189" s="221"/>
      <c r="OF189" s="221"/>
      <c r="OG189" s="221"/>
      <c r="OH189" s="221"/>
      <c r="OI189" s="221"/>
      <c r="OJ189" s="221"/>
      <c r="OK189" s="221"/>
      <c r="OL189" s="221"/>
      <c r="OM189" s="221"/>
      <c r="ON189" s="221"/>
      <c r="OO189" s="221"/>
      <c r="OP189" s="221"/>
      <c r="OQ189" s="221"/>
      <c r="OR189" s="221"/>
      <c r="OS189" s="221"/>
      <c r="OT189" s="221"/>
      <c r="OU189" s="221"/>
      <c r="OV189" s="221"/>
      <c r="OW189" s="221"/>
      <c r="OX189" s="221"/>
      <c r="OY189" s="221"/>
      <c r="OZ189" s="221"/>
      <c r="PA189" s="221"/>
      <c r="PB189" s="221"/>
      <c r="PC189" s="221"/>
      <c r="PD189" s="221"/>
      <c r="PE189" s="221"/>
      <c r="PF189" s="221"/>
      <c r="PG189" s="221"/>
      <c r="PH189" s="221"/>
      <c r="PI189" s="221"/>
      <c r="PJ189" s="221"/>
      <c r="PK189" s="221"/>
      <c r="PL189" s="221"/>
      <c r="PM189" s="221"/>
      <c r="PN189" s="221"/>
      <c r="PO189" s="221"/>
      <c r="PP189" s="221"/>
      <c r="PQ189" s="221"/>
      <c r="PR189" s="221"/>
      <c r="PS189" s="221"/>
      <c r="PT189" s="221"/>
      <c r="PU189" s="221"/>
      <c r="PV189" s="221"/>
      <c r="PW189" s="221"/>
      <c r="PX189" s="221"/>
      <c r="PY189" s="221"/>
      <c r="PZ189" s="221"/>
      <c r="QA189" s="221"/>
      <c r="QB189" s="221"/>
      <c r="QC189" s="221"/>
      <c r="QD189" s="221"/>
      <c r="QE189" s="221"/>
      <c r="QF189" s="221"/>
      <c r="QG189" s="221"/>
      <c r="QH189" s="221"/>
      <c r="QI189" s="221"/>
      <c r="QJ189" s="221"/>
      <c r="QK189" s="221"/>
      <c r="QL189" s="221"/>
      <c r="QM189" s="221"/>
      <c r="QN189" s="221"/>
      <c r="QO189" s="221"/>
      <c r="QP189" s="221"/>
      <c r="QQ189" s="221"/>
      <c r="QR189" s="221"/>
      <c r="QS189" s="221"/>
      <c r="QT189" s="221"/>
      <c r="QU189" s="221"/>
      <c r="QV189" s="221"/>
      <c r="QW189" s="221"/>
      <c r="QX189" s="221"/>
      <c r="QY189" s="221"/>
      <c r="QZ189" s="221"/>
      <c r="RA189" s="221"/>
      <c r="RB189" s="221"/>
      <c r="RC189" s="221"/>
      <c r="RD189" s="221"/>
      <c r="RE189" s="221"/>
      <c r="RF189" s="221"/>
      <c r="RG189" s="221"/>
      <c r="RH189" s="221"/>
      <c r="RI189" s="221"/>
      <c r="RJ189" s="221"/>
      <c r="RK189" s="221"/>
      <c r="RL189" s="221"/>
      <c r="RM189" s="221"/>
      <c r="RN189" s="221"/>
      <c r="RO189" s="221"/>
      <c r="RP189" s="221"/>
      <c r="RQ189" s="221"/>
      <c r="RR189" s="221"/>
      <c r="RS189" s="221"/>
      <c r="RT189" s="221"/>
      <c r="RU189" s="221"/>
      <c r="RV189" s="221"/>
      <c r="RW189" s="221"/>
      <c r="RX189" s="221"/>
      <c r="RY189" s="221"/>
      <c r="RZ189" s="221"/>
      <c r="SA189" s="221"/>
      <c r="SB189" s="221"/>
      <c r="SC189" s="221"/>
      <c r="SD189" s="221"/>
      <c r="SE189" s="221"/>
      <c r="SF189" s="221"/>
      <c r="SG189" s="221"/>
      <c r="SH189" s="221"/>
      <c r="SI189" s="221"/>
      <c r="SJ189" s="221"/>
      <c r="SK189" s="221"/>
      <c r="SL189" s="221"/>
      <c r="SM189" s="221"/>
      <c r="SN189" s="221"/>
      <c r="SO189" s="221"/>
      <c r="SP189" s="221"/>
      <c r="SQ189" s="221"/>
      <c r="SR189" s="221"/>
      <c r="SS189" s="221"/>
      <c r="ST189" s="221"/>
      <c r="SU189" s="221"/>
      <c r="SV189" s="221"/>
      <c r="SW189" s="221"/>
      <c r="SX189" s="221"/>
      <c r="SY189" s="221"/>
      <c r="SZ189" s="221"/>
      <c r="TA189" s="221"/>
      <c r="TB189" s="221"/>
      <c r="TC189" s="221"/>
      <c r="TD189" s="221"/>
      <c r="TE189" s="221"/>
      <c r="TF189" s="221"/>
      <c r="TG189" s="221"/>
      <c r="TH189" s="221"/>
      <c r="TI189" s="221"/>
      <c r="TJ189" s="221"/>
      <c r="TK189" s="221"/>
      <c r="TL189" s="221"/>
      <c r="TM189" s="221"/>
      <c r="TN189" s="221"/>
      <c r="TO189" s="221"/>
      <c r="TP189" s="221"/>
      <c r="TQ189" s="221"/>
      <c r="TR189" s="221"/>
      <c r="TS189" s="221"/>
      <c r="TT189" s="221"/>
      <c r="TU189" s="221"/>
      <c r="TV189" s="221"/>
      <c r="TW189" s="221"/>
      <c r="TX189" s="221"/>
      <c r="TY189" s="221"/>
      <c r="TZ189" s="221"/>
      <c r="UA189" s="221"/>
      <c r="UB189" s="221"/>
      <c r="UC189" s="221"/>
      <c r="UD189" s="221"/>
      <c r="UE189" s="221"/>
      <c r="UF189" s="221"/>
      <c r="UG189" s="221"/>
      <c r="UH189" s="221"/>
      <c r="UI189" s="221"/>
      <c r="UJ189" s="221"/>
      <c r="UK189" s="221"/>
      <c r="UL189" s="221"/>
      <c r="UM189" s="221"/>
      <c r="UN189" s="221"/>
      <c r="UO189" s="221"/>
      <c r="UP189" s="221"/>
      <c r="UQ189" s="221"/>
      <c r="UR189" s="221"/>
      <c r="US189" s="221"/>
      <c r="UT189" s="221"/>
      <c r="UU189" s="221"/>
      <c r="UV189" s="221"/>
      <c r="UW189" s="221"/>
      <c r="UX189" s="221"/>
      <c r="UY189" s="221"/>
      <c r="UZ189" s="221"/>
      <c r="VA189" s="221"/>
      <c r="VB189" s="221"/>
      <c r="VC189" s="221"/>
      <c r="VD189" s="221"/>
      <c r="VE189" s="221"/>
      <c r="VF189" s="221"/>
      <c r="VG189" s="221"/>
      <c r="VH189" s="221"/>
      <c r="VI189" s="221"/>
      <c r="VJ189" s="221"/>
      <c r="VK189" s="221"/>
      <c r="VL189" s="221"/>
      <c r="VM189" s="221"/>
      <c r="VN189" s="221"/>
      <c r="VO189" s="221"/>
      <c r="VP189" s="221"/>
      <c r="VQ189" s="221"/>
      <c r="VR189" s="221"/>
      <c r="VS189" s="221"/>
      <c r="VT189" s="221"/>
      <c r="VU189" s="221"/>
      <c r="VV189" s="221"/>
      <c r="VW189" s="221"/>
      <c r="VX189" s="221"/>
      <c r="VY189" s="221"/>
      <c r="VZ189" s="221"/>
      <c r="WA189" s="221"/>
      <c r="WB189" s="221"/>
      <c r="WC189" s="221"/>
      <c r="WD189" s="221"/>
      <c r="WE189" s="221"/>
      <c r="WF189" s="221"/>
      <c r="WG189" s="221"/>
      <c r="WH189" s="221"/>
      <c r="WI189" s="221"/>
      <c r="WJ189" s="221"/>
      <c r="WK189" s="221"/>
      <c r="WL189" s="221"/>
      <c r="WM189" s="221"/>
      <c r="WN189" s="221"/>
      <c r="WO189" s="221"/>
      <c r="WP189" s="221"/>
      <c r="WQ189" s="221"/>
      <c r="WR189" s="221"/>
      <c r="WS189" s="221"/>
      <c r="WT189" s="221"/>
      <c r="WU189" s="221"/>
      <c r="WV189" s="221"/>
      <c r="WW189" s="221"/>
      <c r="WX189" s="221"/>
      <c r="WY189" s="221"/>
      <c r="WZ189" s="221"/>
      <c r="XA189" s="221"/>
      <c r="XB189" s="221"/>
      <c r="XC189" s="221"/>
      <c r="XD189" s="221"/>
      <c r="XE189" s="221"/>
      <c r="XF189" s="221"/>
      <c r="XG189" s="221"/>
      <c r="XH189" s="221"/>
      <c r="XI189" s="221"/>
      <c r="XJ189" s="221"/>
      <c r="XK189" s="221"/>
      <c r="XL189" s="221"/>
      <c r="XM189" s="221"/>
      <c r="XN189" s="221"/>
      <c r="XO189" s="221"/>
      <c r="XP189" s="221"/>
      <c r="XQ189" s="221"/>
      <c r="XR189" s="221"/>
      <c r="XS189" s="221"/>
      <c r="XT189" s="221"/>
      <c r="XU189" s="221"/>
      <c r="XV189" s="221"/>
      <c r="XW189" s="221"/>
      <c r="XX189" s="221"/>
      <c r="XY189" s="221"/>
      <c r="XZ189" s="221"/>
      <c r="YA189" s="221"/>
      <c r="YB189" s="221"/>
      <c r="YC189" s="221"/>
      <c r="YD189" s="221"/>
      <c r="YE189" s="221"/>
      <c r="YF189" s="221"/>
      <c r="YG189" s="221"/>
      <c r="YH189" s="221"/>
      <c r="YI189" s="221"/>
      <c r="YJ189" s="221"/>
      <c r="YK189" s="221"/>
      <c r="YL189" s="221"/>
      <c r="YM189" s="221"/>
      <c r="YN189" s="221"/>
      <c r="YO189" s="221"/>
      <c r="YP189" s="221"/>
      <c r="YQ189" s="221"/>
      <c r="YR189" s="221"/>
      <c r="YS189" s="221"/>
      <c r="YT189" s="221"/>
      <c r="YU189" s="221"/>
      <c r="YV189" s="221"/>
      <c r="YW189" s="221"/>
      <c r="YX189" s="221"/>
      <c r="YY189" s="221"/>
      <c r="YZ189" s="221"/>
      <c r="ZA189" s="221"/>
      <c r="ZB189" s="221"/>
      <c r="ZC189" s="221"/>
      <c r="ZD189" s="221"/>
      <c r="ZE189" s="221"/>
      <c r="ZF189" s="221"/>
      <c r="ZG189" s="221"/>
      <c r="ZH189" s="221"/>
      <c r="ZI189" s="221"/>
      <c r="ZJ189" s="221"/>
      <c r="ZK189" s="221"/>
      <c r="ZL189" s="221"/>
      <c r="ZM189" s="221"/>
      <c r="ZN189" s="221"/>
      <c r="ZO189" s="221"/>
      <c r="ZP189" s="221"/>
      <c r="ZQ189" s="221"/>
      <c r="ZR189" s="221"/>
      <c r="ZS189" s="221"/>
      <c r="ZT189" s="221"/>
      <c r="ZU189" s="221"/>
      <c r="ZV189" s="221"/>
      <c r="ZW189" s="221"/>
      <c r="ZX189" s="221"/>
      <c r="ZY189" s="221"/>
      <c r="ZZ189" s="221"/>
      <c r="AAA189" s="221"/>
      <c r="AAB189" s="221"/>
      <c r="AAC189" s="221"/>
      <c r="AAD189" s="221"/>
      <c r="AAE189" s="221"/>
      <c r="AAF189" s="221"/>
      <c r="AAG189" s="221"/>
      <c r="AAH189" s="221"/>
      <c r="AAI189" s="221"/>
      <c r="AAJ189" s="221"/>
      <c r="AAK189" s="221"/>
      <c r="AAL189" s="221"/>
      <c r="AAM189" s="221"/>
      <c r="AAN189" s="221"/>
      <c r="AAO189" s="221"/>
      <c r="AAP189" s="221"/>
      <c r="AAQ189" s="221"/>
      <c r="AAR189" s="221"/>
      <c r="AAS189" s="221"/>
      <c r="AAT189" s="221"/>
      <c r="AAU189" s="221"/>
      <c r="AAV189" s="221"/>
      <c r="AAW189" s="221"/>
      <c r="AAX189" s="221"/>
      <c r="AAY189" s="221"/>
      <c r="AAZ189" s="221"/>
      <c r="ABA189" s="221"/>
      <c r="ABB189" s="221"/>
      <c r="ABC189" s="221"/>
      <c r="ABD189" s="221"/>
      <c r="ABE189" s="221"/>
      <c r="ABF189" s="221"/>
      <c r="ABG189" s="221"/>
      <c r="ABH189" s="221"/>
      <c r="ABI189" s="221"/>
      <c r="ABJ189" s="221"/>
      <c r="ABK189" s="221"/>
      <c r="ABL189" s="221"/>
      <c r="ABM189" s="221"/>
      <c r="ABN189" s="221"/>
      <c r="ABO189" s="221"/>
      <c r="ABP189" s="221"/>
      <c r="ABQ189" s="221"/>
      <c r="ABR189" s="221"/>
      <c r="ABS189" s="221"/>
      <c r="ABT189" s="221"/>
      <c r="ABU189" s="221"/>
      <c r="ABV189" s="221"/>
      <c r="ABW189" s="221"/>
      <c r="ABX189" s="221"/>
      <c r="ABY189" s="221"/>
      <c r="ABZ189" s="221"/>
      <c r="ACA189" s="221"/>
      <c r="ACB189" s="221"/>
      <c r="ACC189" s="221"/>
      <c r="ACD189" s="221"/>
      <c r="ACE189" s="221"/>
      <c r="ACF189" s="221"/>
      <c r="ACG189" s="221"/>
      <c r="ACH189" s="221"/>
      <c r="ACI189" s="221"/>
      <c r="ACJ189" s="221"/>
      <c r="ACK189" s="221"/>
      <c r="ACL189" s="221"/>
      <c r="ACM189" s="221"/>
      <c r="ACN189" s="221"/>
      <c r="ACO189" s="221"/>
      <c r="ACP189" s="221"/>
      <c r="ACQ189" s="221"/>
      <c r="ACR189" s="221"/>
      <c r="ACS189" s="221"/>
      <c r="ACT189" s="221"/>
      <c r="ACU189" s="221"/>
      <c r="ACV189" s="221"/>
      <c r="ACW189" s="221"/>
      <c r="ACX189" s="221"/>
      <c r="ACY189" s="221"/>
      <c r="ACZ189" s="221"/>
      <c r="ADA189" s="221"/>
      <c r="ADB189" s="221"/>
      <c r="ADC189" s="221"/>
      <c r="ADD189" s="221"/>
      <c r="ADE189" s="221"/>
      <c r="ADF189" s="221"/>
      <c r="ADG189" s="221"/>
      <c r="ADH189" s="221"/>
      <c r="ADI189" s="221"/>
      <c r="ADJ189" s="221"/>
      <c r="ADK189" s="221"/>
      <c r="ADL189" s="221"/>
      <c r="ADM189" s="221"/>
      <c r="ADN189" s="221"/>
      <c r="ADO189" s="221"/>
      <c r="ADP189" s="221"/>
      <c r="ADQ189" s="221"/>
      <c r="ADR189" s="221"/>
      <c r="ADS189" s="221"/>
      <c r="ADT189" s="221"/>
      <c r="ADU189" s="221"/>
      <c r="ADV189" s="221"/>
      <c r="ADW189" s="221"/>
      <c r="ADX189" s="221"/>
      <c r="ADY189" s="221"/>
      <c r="ADZ189" s="221"/>
      <c r="AEA189" s="221"/>
      <c r="AEB189" s="221"/>
      <c r="AEC189" s="221"/>
      <c r="AED189" s="221"/>
      <c r="AEE189" s="221"/>
      <c r="AEF189" s="221"/>
      <c r="AEG189" s="221"/>
      <c r="AEH189" s="221"/>
      <c r="AEI189" s="221"/>
      <c r="AEJ189" s="221"/>
      <c r="AEK189" s="221"/>
      <c r="AEL189" s="221"/>
      <c r="AEM189" s="221"/>
      <c r="AEN189" s="221"/>
      <c r="AEO189" s="221"/>
      <c r="AEP189" s="221"/>
      <c r="AEQ189" s="221"/>
      <c r="AER189" s="221"/>
      <c r="AES189" s="221"/>
      <c r="AET189" s="221"/>
      <c r="AEU189" s="221"/>
      <c r="AEV189" s="221"/>
      <c r="AEW189" s="221"/>
      <c r="AEX189" s="221"/>
      <c r="AEY189" s="221"/>
      <c r="AEZ189" s="221"/>
      <c r="AFA189" s="221"/>
      <c r="AFB189" s="221"/>
      <c r="AFC189" s="221"/>
      <c r="AFD189" s="221"/>
      <c r="AFE189" s="221"/>
      <c r="AFF189" s="221"/>
      <c r="AFG189" s="221"/>
      <c r="AFH189" s="221"/>
      <c r="AFI189" s="221"/>
      <c r="AFJ189" s="221"/>
      <c r="AFK189" s="221"/>
      <c r="AFL189" s="221"/>
      <c r="AFM189" s="221"/>
      <c r="AFN189" s="221"/>
      <c r="AFO189" s="221"/>
      <c r="AFP189" s="221"/>
      <c r="AFQ189" s="221"/>
      <c r="AFR189" s="221"/>
      <c r="AFS189" s="221"/>
      <c r="AFT189" s="221"/>
      <c r="AFU189" s="221"/>
      <c r="AFV189" s="221"/>
      <c r="AFW189" s="221"/>
      <c r="AFX189" s="221"/>
      <c r="AFY189" s="221"/>
      <c r="AFZ189" s="221"/>
      <c r="AGA189" s="221"/>
      <c r="AGB189" s="221"/>
      <c r="AGC189" s="221"/>
      <c r="AGD189" s="221"/>
      <c r="AGE189" s="221"/>
      <c r="AGF189" s="221"/>
      <c r="AGG189" s="221"/>
      <c r="AGH189" s="221"/>
      <c r="AGI189" s="221"/>
      <c r="AGJ189" s="221"/>
      <c r="AGK189" s="221"/>
      <c r="AGL189" s="221"/>
      <c r="AGM189" s="221"/>
      <c r="AGN189" s="221"/>
      <c r="AGO189" s="221"/>
      <c r="AGP189" s="221"/>
      <c r="AGQ189" s="221"/>
      <c r="AGR189" s="221"/>
      <c r="AGS189" s="221"/>
      <c r="AGT189" s="221"/>
      <c r="AGU189" s="221"/>
      <c r="AGV189" s="221"/>
      <c r="AGW189" s="221"/>
      <c r="AGX189" s="221"/>
      <c r="AGY189" s="221"/>
      <c r="AGZ189" s="221"/>
      <c r="AHA189" s="221"/>
      <c r="AHB189" s="221"/>
      <c r="AHC189" s="221"/>
      <c r="AHD189" s="221"/>
      <c r="AHE189" s="221"/>
      <c r="AHF189" s="221"/>
      <c r="AHG189" s="221"/>
      <c r="AHH189" s="221"/>
      <c r="AHI189" s="221"/>
      <c r="AHJ189" s="221"/>
      <c r="AHK189" s="221"/>
      <c r="AHL189" s="221"/>
      <c r="AHM189" s="221"/>
      <c r="AHN189" s="221"/>
      <c r="AHO189" s="221"/>
      <c r="AHP189" s="221"/>
      <c r="AHQ189" s="221"/>
      <c r="AHR189" s="221"/>
      <c r="AHS189" s="221"/>
      <c r="AHT189" s="221"/>
      <c r="AHU189" s="221"/>
      <c r="AHV189" s="221"/>
      <c r="AHW189" s="221"/>
      <c r="AHX189" s="221"/>
      <c r="AHY189" s="221"/>
      <c r="AHZ189" s="221"/>
      <c r="AIA189" s="221"/>
      <c r="AIB189" s="221"/>
      <c r="AIC189" s="221"/>
      <c r="AID189" s="221"/>
      <c r="AIE189" s="221"/>
      <c r="AIF189" s="221"/>
      <c r="AIG189" s="221"/>
      <c r="AIH189" s="221"/>
      <c r="AII189" s="221"/>
      <c r="AIJ189" s="221"/>
      <c r="AIK189" s="221"/>
      <c r="AIL189" s="221"/>
      <c r="AIM189" s="221"/>
      <c r="AIN189" s="221"/>
      <c r="AIO189" s="221"/>
      <c r="AIP189" s="221"/>
      <c r="AIQ189" s="221"/>
      <c r="AIR189" s="221"/>
      <c r="AIS189" s="221"/>
      <c r="AIT189" s="221"/>
      <c r="AIU189" s="221"/>
      <c r="AIV189" s="221"/>
      <c r="AIW189" s="221"/>
      <c r="AIX189" s="221"/>
      <c r="AIY189" s="221"/>
      <c r="AIZ189" s="221"/>
      <c r="AJA189" s="221"/>
      <c r="AJB189" s="221"/>
      <c r="AJC189" s="221"/>
      <c r="AJD189" s="221"/>
      <c r="AJE189" s="221"/>
      <c r="AJF189" s="221"/>
      <c r="AJG189" s="221"/>
      <c r="AJH189" s="221"/>
      <c r="AJI189" s="221"/>
      <c r="AJJ189" s="221"/>
      <c r="AJK189" s="221"/>
      <c r="AJL189" s="221"/>
      <c r="AJM189" s="221"/>
      <c r="AJN189" s="221"/>
      <c r="AJO189" s="221"/>
      <c r="AJP189" s="221"/>
      <c r="AJQ189" s="221"/>
      <c r="AJR189" s="221"/>
      <c r="AJS189" s="221"/>
      <c r="AJT189" s="221"/>
      <c r="AJU189" s="221"/>
      <c r="AJV189" s="221"/>
      <c r="AJW189" s="221"/>
      <c r="AJX189" s="221"/>
      <c r="AJY189" s="221"/>
      <c r="AJZ189" s="221"/>
      <c r="AKA189" s="221"/>
      <c r="AKB189" s="221"/>
      <c r="AKC189" s="221"/>
      <c r="AKD189" s="221"/>
      <c r="AKE189" s="221"/>
      <c r="AKF189" s="221"/>
      <c r="AKG189" s="221"/>
      <c r="AKH189" s="221"/>
      <c r="AKI189" s="221"/>
      <c r="AKJ189" s="221"/>
      <c r="AKK189" s="221"/>
      <c r="AKL189" s="221"/>
      <c r="AKM189" s="221"/>
      <c r="AKN189" s="221"/>
      <c r="AKO189" s="221"/>
      <c r="AKP189" s="221"/>
      <c r="AKQ189" s="221"/>
      <c r="AKR189" s="221"/>
      <c r="AKS189" s="221"/>
      <c r="AKT189" s="221"/>
      <c r="AKU189" s="221"/>
      <c r="AKV189" s="221"/>
      <c r="AKW189" s="221"/>
      <c r="AKX189" s="221"/>
      <c r="AKY189" s="221"/>
      <c r="AKZ189" s="221"/>
      <c r="ALA189" s="221"/>
      <c r="ALB189" s="221"/>
      <c r="ALC189" s="221"/>
      <c r="ALD189" s="221"/>
      <c r="ALE189" s="221"/>
      <c r="ALF189" s="221"/>
      <c r="ALG189" s="221"/>
      <c r="ALH189" s="221"/>
      <c r="ALI189" s="221"/>
      <c r="ALJ189" s="221"/>
      <c r="ALK189" s="221"/>
      <c r="ALL189" s="221"/>
      <c r="ALM189" s="221"/>
      <c r="ALN189" s="221"/>
      <c r="ALO189" s="221"/>
      <c r="ALP189" s="221"/>
      <c r="ALQ189" s="221"/>
      <c r="ALR189" s="221"/>
      <c r="ALS189" s="221"/>
      <c r="ALT189" s="221"/>
      <c r="ALU189" s="221"/>
      <c r="ALV189" s="221"/>
      <c r="ALW189" s="221"/>
      <c r="ALX189" s="221"/>
      <c r="ALY189" s="221"/>
      <c r="ALZ189" s="221"/>
      <c r="AMA189" s="221"/>
      <c r="AMB189" s="221"/>
      <c r="AMC189" s="221"/>
      <c r="AMD189" s="221"/>
      <c r="AME189" s="221"/>
      <c r="AMF189" s="221"/>
      <c r="AMG189" s="221"/>
      <c r="AMH189" s="221"/>
      <c r="AMI189" s="221"/>
      <c r="AMJ189" s="221"/>
      <c r="AMK189" s="221"/>
    </row>
    <row r="190" spans="1:1025" s="221" customFormat="1" x14ac:dyDescent="0.25">
      <c r="A190" s="221" t="s">
        <v>334</v>
      </c>
      <c r="B190" s="221" t="str">
        <f>'common foods'!C165</f>
        <v xml:space="preserve">Seed,sesame butter,Tahini </v>
      </c>
      <c r="C190" s="227" t="str">
        <f>'common foods'!$D$165</f>
        <v>08111</v>
      </c>
      <c r="D190" s="227">
        <v>2724.3</v>
      </c>
      <c r="E190" s="227">
        <v>60.7</v>
      </c>
      <c r="F190" s="227">
        <v>7.5</v>
      </c>
      <c r="G190" s="227">
        <v>1.4</v>
      </c>
      <c r="H190" s="227">
        <v>1.1000000000000001</v>
      </c>
      <c r="I190" s="227">
        <v>13.5</v>
      </c>
      <c r="J190" s="224">
        <v>20.399999999999999</v>
      </c>
      <c r="K190" s="227">
        <v>79</v>
      </c>
      <c r="L190" s="221" t="s">
        <v>433</v>
      </c>
    </row>
    <row r="191" spans="1:1025" s="221" customFormat="1" x14ac:dyDescent="0.25">
      <c r="A191" s="228" t="s">
        <v>43</v>
      </c>
      <c r="B191" s="228" t="s">
        <v>78</v>
      </c>
      <c r="C191" s="242" t="str">
        <f>'common foods'!$D$33</f>
        <v>02039</v>
      </c>
      <c r="D191" s="229">
        <v>467</v>
      </c>
      <c r="E191" s="229">
        <v>0.6</v>
      </c>
      <c r="F191" s="229">
        <v>0.1</v>
      </c>
      <c r="G191" s="229">
        <v>10.3</v>
      </c>
      <c r="H191" s="229">
        <v>1.6</v>
      </c>
      <c r="I191" s="229">
        <v>16.899999999999999</v>
      </c>
      <c r="J191" s="229">
        <v>7.9</v>
      </c>
      <c r="K191" s="229">
        <v>4</v>
      </c>
      <c r="L191" s="228" t="s">
        <v>433</v>
      </c>
      <c r="M191" s="228"/>
    </row>
    <row r="192" spans="1:1025" s="225" customFormat="1" x14ac:dyDescent="0.25">
      <c r="A192" s="221" t="s">
        <v>106</v>
      </c>
      <c r="B192" s="234" t="s">
        <v>766</v>
      </c>
      <c r="C192" s="240" t="str">
        <f>'common foods'!$D$71</f>
        <v>03075</v>
      </c>
      <c r="D192" s="227">
        <v>1560</v>
      </c>
      <c r="E192" s="227">
        <v>1.6</v>
      </c>
      <c r="F192" s="227">
        <v>0.3</v>
      </c>
      <c r="G192" s="227">
        <v>73.5</v>
      </c>
      <c r="H192" s="227">
        <v>5.9</v>
      </c>
      <c r="I192" s="227">
        <v>6.2</v>
      </c>
      <c r="J192" s="227">
        <v>12.1</v>
      </c>
      <c r="K192" s="227">
        <v>600</v>
      </c>
      <c r="L192" s="221" t="s">
        <v>434</v>
      </c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  <c r="AE192" s="221"/>
      <c r="AF192" s="221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  <c r="BH192" s="221"/>
      <c r="BI192" s="221"/>
      <c r="BJ192" s="221"/>
      <c r="BK192" s="221"/>
      <c r="BL192" s="221"/>
      <c r="BM192" s="221"/>
      <c r="BN192" s="221"/>
      <c r="BO192" s="221"/>
      <c r="BP192" s="221"/>
      <c r="BQ192" s="221"/>
      <c r="BR192" s="221"/>
      <c r="BS192" s="221"/>
      <c r="BT192" s="221"/>
      <c r="BU192" s="221"/>
      <c r="BV192" s="221"/>
      <c r="BW192" s="221"/>
      <c r="BX192" s="221"/>
      <c r="BY192" s="221"/>
      <c r="BZ192" s="221"/>
      <c r="CA192" s="221"/>
      <c r="CB192" s="221"/>
      <c r="CC192" s="221"/>
      <c r="CD192" s="221"/>
      <c r="CE192" s="221"/>
      <c r="CF192" s="221"/>
      <c r="CG192" s="221"/>
      <c r="CH192" s="221"/>
      <c r="CI192" s="221"/>
      <c r="CJ192" s="221"/>
      <c r="CK192" s="221"/>
      <c r="CL192" s="221"/>
      <c r="CM192" s="221"/>
      <c r="CN192" s="221"/>
      <c r="CO192" s="221"/>
      <c r="CP192" s="221"/>
      <c r="CQ192" s="221"/>
      <c r="CR192" s="221"/>
      <c r="CS192" s="221"/>
      <c r="CT192" s="221"/>
      <c r="CU192" s="221"/>
      <c r="CV192" s="221"/>
      <c r="CW192" s="221"/>
      <c r="CX192" s="221"/>
      <c r="CY192" s="221"/>
      <c r="CZ192" s="221"/>
      <c r="DA192" s="221"/>
      <c r="DB192" s="221"/>
      <c r="DC192" s="221"/>
      <c r="DD192" s="221"/>
      <c r="DE192" s="221"/>
      <c r="DF192" s="221"/>
      <c r="DG192" s="221"/>
      <c r="DH192" s="221"/>
      <c r="DI192" s="221"/>
      <c r="DJ192" s="221"/>
      <c r="DK192" s="221"/>
      <c r="DL192" s="221"/>
      <c r="DM192" s="221"/>
      <c r="DN192" s="221"/>
      <c r="DO192" s="221"/>
      <c r="DP192" s="221"/>
      <c r="DQ192" s="221"/>
      <c r="DR192" s="221"/>
      <c r="DS192" s="221"/>
      <c r="DT192" s="221"/>
      <c r="DU192" s="221"/>
      <c r="DV192" s="221"/>
      <c r="DW192" s="221"/>
      <c r="DX192" s="221"/>
      <c r="DY192" s="221"/>
      <c r="DZ192" s="221"/>
      <c r="EA192" s="221"/>
      <c r="EB192" s="221"/>
      <c r="EC192" s="221"/>
      <c r="ED192" s="221"/>
      <c r="EE192" s="221"/>
      <c r="EF192" s="221"/>
      <c r="EG192" s="221"/>
      <c r="EH192" s="221"/>
      <c r="EI192" s="221"/>
      <c r="EJ192" s="221"/>
      <c r="EK192" s="221"/>
      <c r="EL192" s="221"/>
      <c r="EM192" s="221"/>
      <c r="EN192" s="221"/>
      <c r="EO192" s="221"/>
      <c r="EP192" s="221"/>
      <c r="EQ192" s="221"/>
      <c r="ER192" s="221"/>
      <c r="ES192" s="221"/>
      <c r="ET192" s="221"/>
      <c r="EU192" s="221"/>
      <c r="EV192" s="221"/>
      <c r="EW192" s="221"/>
      <c r="EX192" s="221"/>
      <c r="EY192" s="221"/>
      <c r="EZ192" s="221"/>
      <c r="FA192" s="221"/>
      <c r="FB192" s="221"/>
      <c r="FC192" s="221"/>
      <c r="FD192" s="221"/>
      <c r="FE192" s="221"/>
      <c r="FF192" s="221"/>
      <c r="FG192" s="221"/>
      <c r="FH192" s="221"/>
      <c r="FI192" s="221"/>
      <c r="FJ192" s="221"/>
      <c r="FK192" s="221"/>
      <c r="FL192" s="221"/>
      <c r="FM192" s="221"/>
      <c r="FN192" s="221"/>
      <c r="FO192" s="221"/>
      <c r="FP192" s="221"/>
      <c r="FQ192" s="221"/>
      <c r="FR192" s="221"/>
      <c r="FS192" s="221"/>
      <c r="FT192" s="221"/>
      <c r="FU192" s="221"/>
      <c r="FV192" s="221"/>
      <c r="FW192" s="221"/>
      <c r="FX192" s="221"/>
      <c r="FY192" s="221"/>
      <c r="FZ192" s="221"/>
      <c r="GA192" s="221"/>
      <c r="GB192" s="221"/>
      <c r="GC192" s="221"/>
      <c r="GD192" s="221"/>
      <c r="GE192" s="221"/>
      <c r="GF192" s="221"/>
      <c r="GG192" s="221"/>
      <c r="GH192" s="221"/>
      <c r="GI192" s="221"/>
      <c r="GJ192" s="221"/>
      <c r="GK192" s="221"/>
      <c r="GL192" s="221"/>
      <c r="GM192" s="221"/>
      <c r="GN192" s="221"/>
      <c r="GO192" s="221"/>
      <c r="GP192" s="221"/>
      <c r="GQ192" s="221"/>
      <c r="GR192" s="221"/>
      <c r="GS192" s="221"/>
      <c r="GT192" s="221"/>
      <c r="GU192" s="221"/>
      <c r="GV192" s="221"/>
      <c r="GW192" s="221"/>
      <c r="GX192" s="221"/>
      <c r="GY192" s="221"/>
      <c r="GZ192" s="221"/>
      <c r="HA192" s="221"/>
      <c r="HB192" s="221"/>
      <c r="HC192" s="221"/>
      <c r="HD192" s="221"/>
      <c r="HE192" s="221"/>
      <c r="HF192" s="221"/>
      <c r="HG192" s="221"/>
      <c r="HH192" s="221"/>
      <c r="HI192" s="221"/>
      <c r="HJ192" s="221"/>
      <c r="HK192" s="221"/>
      <c r="HL192" s="221"/>
      <c r="HM192" s="221"/>
      <c r="HN192" s="221"/>
      <c r="HO192" s="221"/>
      <c r="HP192" s="221"/>
      <c r="HQ192" s="221"/>
      <c r="HR192" s="221"/>
      <c r="HS192" s="221"/>
      <c r="HT192" s="221"/>
      <c r="HU192" s="221"/>
      <c r="HV192" s="221"/>
      <c r="HW192" s="221"/>
      <c r="HX192" s="221"/>
      <c r="HY192" s="221"/>
      <c r="HZ192" s="221"/>
      <c r="IA192" s="221"/>
      <c r="IB192" s="221"/>
      <c r="IC192" s="221"/>
      <c r="ID192" s="221"/>
      <c r="IE192" s="221"/>
      <c r="IF192" s="221"/>
      <c r="IG192" s="221"/>
      <c r="IH192" s="221"/>
      <c r="II192" s="221"/>
      <c r="IJ192" s="221"/>
      <c r="IK192" s="221"/>
      <c r="IL192" s="221"/>
      <c r="IM192" s="221"/>
      <c r="IN192" s="221"/>
      <c r="IO192" s="221"/>
      <c r="IP192" s="221"/>
      <c r="IQ192" s="221"/>
      <c r="IR192" s="221"/>
      <c r="IS192" s="221"/>
      <c r="IT192" s="221"/>
      <c r="IU192" s="221"/>
      <c r="IV192" s="221"/>
      <c r="IW192" s="221"/>
      <c r="IX192" s="221"/>
      <c r="IY192" s="221"/>
      <c r="IZ192" s="221"/>
      <c r="JA192" s="221"/>
      <c r="JB192" s="221"/>
      <c r="JC192" s="221"/>
      <c r="JD192" s="221"/>
      <c r="JE192" s="221"/>
      <c r="JF192" s="221"/>
      <c r="JG192" s="221"/>
      <c r="JH192" s="221"/>
      <c r="JI192" s="221"/>
      <c r="JJ192" s="221"/>
      <c r="JK192" s="221"/>
      <c r="JL192" s="221"/>
      <c r="JM192" s="221"/>
      <c r="JN192" s="221"/>
      <c r="JO192" s="221"/>
      <c r="JP192" s="221"/>
      <c r="JQ192" s="221"/>
      <c r="JR192" s="221"/>
      <c r="JS192" s="221"/>
      <c r="JT192" s="221"/>
      <c r="JU192" s="221"/>
      <c r="JV192" s="221"/>
      <c r="JW192" s="221"/>
      <c r="JX192" s="221"/>
      <c r="JY192" s="221"/>
      <c r="JZ192" s="221"/>
      <c r="KA192" s="221"/>
      <c r="KB192" s="221"/>
      <c r="KC192" s="221"/>
      <c r="KD192" s="221"/>
      <c r="KE192" s="221"/>
      <c r="KF192" s="221"/>
      <c r="KG192" s="221"/>
      <c r="KH192" s="221"/>
      <c r="KI192" s="221"/>
      <c r="KJ192" s="221"/>
      <c r="KK192" s="221"/>
      <c r="KL192" s="221"/>
      <c r="KM192" s="221"/>
      <c r="KN192" s="221"/>
      <c r="KO192" s="221"/>
      <c r="KP192" s="221"/>
      <c r="KQ192" s="221"/>
      <c r="KR192" s="221"/>
      <c r="KS192" s="221"/>
      <c r="KT192" s="221"/>
      <c r="KU192" s="221"/>
      <c r="KV192" s="221"/>
      <c r="KW192" s="221"/>
      <c r="KX192" s="221"/>
      <c r="KY192" s="221"/>
      <c r="KZ192" s="221"/>
      <c r="LA192" s="221"/>
      <c r="LB192" s="221"/>
      <c r="LC192" s="221"/>
      <c r="LD192" s="221"/>
      <c r="LE192" s="221"/>
      <c r="LF192" s="221"/>
      <c r="LG192" s="221"/>
      <c r="LH192" s="221"/>
      <c r="LI192" s="221"/>
      <c r="LJ192" s="221"/>
      <c r="LK192" s="221"/>
      <c r="LL192" s="221"/>
      <c r="LM192" s="221"/>
      <c r="LN192" s="221"/>
      <c r="LO192" s="221"/>
      <c r="LP192" s="221"/>
      <c r="LQ192" s="221"/>
      <c r="LR192" s="221"/>
      <c r="LS192" s="221"/>
      <c r="LT192" s="221"/>
      <c r="LU192" s="221"/>
      <c r="LV192" s="221"/>
      <c r="LW192" s="221"/>
      <c r="LX192" s="221"/>
      <c r="LY192" s="221"/>
      <c r="LZ192" s="221"/>
      <c r="MA192" s="221"/>
      <c r="MB192" s="221"/>
      <c r="MC192" s="221"/>
      <c r="MD192" s="221"/>
      <c r="ME192" s="221"/>
      <c r="MF192" s="221"/>
      <c r="MG192" s="221"/>
      <c r="MH192" s="221"/>
      <c r="MI192" s="221"/>
      <c r="MJ192" s="221"/>
      <c r="MK192" s="221"/>
      <c r="ML192" s="221"/>
      <c r="MM192" s="221"/>
      <c r="MN192" s="221"/>
      <c r="MO192" s="221"/>
      <c r="MP192" s="221"/>
      <c r="MQ192" s="221"/>
      <c r="MR192" s="221"/>
      <c r="MS192" s="221"/>
      <c r="MT192" s="221"/>
      <c r="MU192" s="221"/>
      <c r="MV192" s="221"/>
      <c r="MW192" s="221"/>
      <c r="MX192" s="221"/>
      <c r="MY192" s="221"/>
      <c r="MZ192" s="221"/>
      <c r="NA192" s="221"/>
      <c r="NB192" s="221"/>
      <c r="NC192" s="221"/>
      <c r="ND192" s="221"/>
      <c r="NE192" s="221"/>
      <c r="NF192" s="221"/>
      <c r="NG192" s="221"/>
      <c r="NH192" s="221"/>
      <c r="NI192" s="221"/>
      <c r="NJ192" s="221"/>
      <c r="NK192" s="221"/>
      <c r="NL192" s="221"/>
      <c r="NM192" s="221"/>
      <c r="NN192" s="221"/>
      <c r="NO192" s="221"/>
      <c r="NP192" s="221"/>
      <c r="NQ192" s="221"/>
      <c r="NR192" s="221"/>
      <c r="NS192" s="221"/>
      <c r="NT192" s="221"/>
      <c r="NU192" s="221"/>
      <c r="NV192" s="221"/>
      <c r="NW192" s="221"/>
      <c r="NX192" s="221"/>
      <c r="NY192" s="221"/>
      <c r="NZ192" s="221"/>
      <c r="OA192" s="221"/>
      <c r="OB192" s="221"/>
      <c r="OC192" s="221"/>
      <c r="OD192" s="221"/>
      <c r="OE192" s="221"/>
      <c r="OF192" s="221"/>
      <c r="OG192" s="221"/>
      <c r="OH192" s="221"/>
      <c r="OI192" s="221"/>
      <c r="OJ192" s="221"/>
      <c r="OK192" s="221"/>
      <c r="OL192" s="221"/>
      <c r="OM192" s="221"/>
      <c r="ON192" s="221"/>
      <c r="OO192" s="221"/>
      <c r="OP192" s="221"/>
      <c r="OQ192" s="221"/>
      <c r="OR192" s="221"/>
      <c r="OS192" s="221"/>
      <c r="OT192" s="221"/>
      <c r="OU192" s="221"/>
      <c r="OV192" s="221"/>
      <c r="OW192" s="221"/>
      <c r="OX192" s="221"/>
      <c r="OY192" s="221"/>
      <c r="OZ192" s="221"/>
      <c r="PA192" s="221"/>
      <c r="PB192" s="221"/>
      <c r="PC192" s="221"/>
      <c r="PD192" s="221"/>
      <c r="PE192" s="221"/>
      <c r="PF192" s="221"/>
      <c r="PG192" s="221"/>
      <c r="PH192" s="221"/>
      <c r="PI192" s="221"/>
      <c r="PJ192" s="221"/>
      <c r="PK192" s="221"/>
      <c r="PL192" s="221"/>
      <c r="PM192" s="221"/>
      <c r="PN192" s="221"/>
      <c r="PO192" s="221"/>
      <c r="PP192" s="221"/>
      <c r="PQ192" s="221"/>
      <c r="PR192" s="221"/>
      <c r="PS192" s="221"/>
      <c r="PT192" s="221"/>
      <c r="PU192" s="221"/>
      <c r="PV192" s="221"/>
      <c r="PW192" s="221"/>
      <c r="PX192" s="221"/>
      <c r="PY192" s="221"/>
      <c r="PZ192" s="221"/>
      <c r="QA192" s="221"/>
      <c r="QB192" s="221"/>
      <c r="QC192" s="221"/>
      <c r="QD192" s="221"/>
      <c r="QE192" s="221"/>
      <c r="QF192" s="221"/>
      <c r="QG192" s="221"/>
      <c r="QH192" s="221"/>
      <c r="QI192" s="221"/>
      <c r="QJ192" s="221"/>
      <c r="QK192" s="221"/>
      <c r="QL192" s="221"/>
      <c r="QM192" s="221"/>
      <c r="QN192" s="221"/>
      <c r="QO192" s="221"/>
      <c r="QP192" s="221"/>
      <c r="QQ192" s="221"/>
      <c r="QR192" s="221"/>
      <c r="QS192" s="221"/>
      <c r="QT192" s="221"/>
      <c r="QU192" s="221"/>
      <c r="QV192" s="221"/>
      <c r="QW192" s="221"/>
      <c r="QX192" s="221"/>
      <c r="QY192" s="221"/>
      <c r="QZ192" s="221"/>
      <c r="RA192" s="221"/>
      <c r="RB192" s="221"/>
      <c r="RC192" s="221"/>
      <c r="RD192" s="221"/>
      <c r="RE192" s="221"/>
      <c r="RF192" s="221"/>
      <c r="RG192" s="221"/>
      <c r="RH192" s="221"/>
      <c r="RI192" s="221"/>
      <c r="RJ192" s="221"/>
      <c r="RK192" s="221"/>
      <c r="RL192" s="221"/>
      <c r="RM192" s="221"/>
      <c r="RN192" s="221"/>
      <c r="RO192" s="221"/>
      <c r="RP192" s="221"/>
      <c r="RQ192" s="221"/>
      <c r="RR192" s="221"/>
      <c r="RS192" s="221"/>
      <c r="RT192" s="221"/>
      <c r="RU192" s="221"/>
      <c r="RV192" s="221"/>
      <c r="RW192" s="221"/>
      <c r="RX192" s="221"/>
      <c r="RY192" s="221"/>
      <c r="RZ192" s="221"/>
      <c r="SA192" s="221"/>
      <c r="SB192" s="221"/>
      <c r="SC192" s="221"/>
      <c r="SD192" s="221"/>
      <c r="SE192" s="221"/>
      <c r="SF192" s="221"/>
      <c r="SG192" s="221"/>
      <c r="SH192" s="221"/>
      <c r="SI192" s="221"/>
      <c r="SJ192" s="221"/>
      <c r="SK192" s="221"/>
      <c r="SL192" s="221"/>
      <c r="SM192" s="221"/>
      <c r="SN192" s="221"/>
      <c r="SO192" s="221"/>
      <c r="SP192" s="221"/>
      <c r="SQ192" s="221"/>
      <c r="SR192" s="221"/>
      <c r="SS192" s="221"/>
      <c r="ST192" s="221"/>
      <c r="SU192" s="221"/>
      <c r="SV192" s="221"/>
      <c r="SW192" s="221"/>
      <c r="SX192" s="221"/>
      <c r="SY192" s="221"/>
      <c r="SZ192" s="221"/>
      <c r="TA192" s="221"/>
      <c r="TB192" s="221"/>
      <c r="TC192" s="221"/>
      <c r="TD192" s="221"/>
      <c r="TE192" s="221"/>
      <c r="TF192" s="221"/>
      <c r="TG192" s="221"/>
      <c r="TH192" s="221"/>
      <c r="TI192" s="221"/>
      <c r="TJ192" s="221"/>
      <c r="TK192" s="221"/>
      <c r="TL192" s="221"/>
      <c r="TM192" s="221"/>
      <c r="TN192" s="221"/>
      <c r="TO192" s="221"/>
      <c r="TP192" s="221"/>
      <c r="TQ192" s="221"/>
      <c r="TR192" s="221"/>
      <c r="TS192" s="221"/>
      <c r="TT192" s="221"/>
      <c r="TU192" s="221"/>
      <c r="TV192" s="221"/>
      <c r="TW192" s="221"/>
      <c r="TX192" s="221"/>
      <c r="TY192" s="221"/>
      <c r="TZ192" s="221"/>
      <c r="UA192" s="221"/>
      <c r="UB192" s="221"/>
      <c r="UC192" s="221"/>
      <c r="UD192" s="221"/>
      <c r="UE192" s="221"/>
      <c r="UF192" s="221"/>
      <c r="UG192" s="221"/>
      <c r="UH192" s="221"/>
      <c r="UI192" s="221"/>
      <c r="UJ192" s="221"/>
      <c r="UK192" s="221"/>
      <c r="UL192" s="221"/>
      <c r="UM192" s="221"/>
      <c r="UN192" s="221"/>
      <c r="UO192" s="221"/>
      <c r="UP192" s="221"/>
      <c r="UQ192" s="221"/>
      <c r="UR192" s="221"/>
      <c r="US192" s="221"/>
      <c r="UT192" s="221"/>
      <c r="UU192" s="221"/>
      <c r="UV192" s="221"/>
      <c r="UW192" s="221"/>
      <c r="UX192" s="221"/>
      <c r="UY192" s="221"/>
      <c r="UZ192" s="221"/>
      <c r="VA192" s="221"/>
      <c r="VB192" s="221"/>
      <c r="VC192" s="221"/>
      <c r="VD192" s="221"/>
      <c r="VE192" s="221"/>
      <c r="VF192" s="221"/>
      <c r="VG192" s="221"/>
      <c r="VH192" s="221"/>
      <c r="VI192" s="221"/>
      <c r="VJ192" s="221"/>
      <c r="VK192" s="221"/>
      <c r="VL192" s="221"/>
      <c r="VM192" s="221"/>
      <c r="VN192" s="221"/>
      <c r="VO192" s="221"/>
      <c r="VP192" s="221"/>
      <c r="VQ192" s="221"/>
      <c r="VR192" s="221"/>
      <c r="VS192" s="221"/>
      <c r="VT192" s="221"/>
      <c r="VU192" s="221"/>
      <c r="VV192" s="221"/>
      <c r="VW192" s="221"/>
      <c r="VX192" s="221"/>
      <c r="VY192" s="221"/>
      <c r="VZ192" s="221"/>
      <c r="WA192" s="221"/>
      <c r="WB192" s="221"/>
      <c r="WC192" s="221"/>
      <c r="WD192" s="221"/>
      <c r="WE192" s="221"/>
      <c r="WF192" s="221"/>
      <c r="WG192" s="221"/>
      <c r="WH192" s="221"/>
      <c r="WI192" s="221"/>
      <c r="WJ192" s="221"/>
      <c r="WK192" s="221"/>
      <c r="WL192" s="221"/>
      <c r="WM192" s="221"/>
      <c r="WN192" s="221"/>
      <c r="WO192" s="221"/>
      <c r="WP192" s="221"/>
      <c r="WQ192" s="221"/>
      <c r="WR192" s="221"/>
      <c r="WS192" s="221"/>
      <c r="WT192" s="221"/>
      <c r="WU192" s="221"/>
      <c r="WV192" s="221"/>
      <c r="WW192" s="221"/>
      <c r="WX192" s="221"/>
      <c r="WY192" s="221"/>
      <c r="WZ192" s="221"/>
      <c r="XA192" s="221"/>
      <c r="XB192" s="221"/>
      <c r="XC192" s="221"/>
      <c r="XD192" s="221"/>
      <c r="XE192" s="221"/>
      <c r="XF192" s="221"/>
      <c r="XG192" s="221"/>
      <c r="XH192" s="221"/>
      <c r="XI192" s="221"/>
      <c r="XJ192" s="221"/>
      <c r="XK192" s="221"/>
      <c r="XL192" s="221"/>
      <c r="XM192" s="221"/>
      <c r="XN192" s="221"/>
      <c r="XO192" s="221"/>
      <c r="XP192" s="221"/>
      <c r="XQ192" s="221"/>
      <c r="XR192" s="221"/>
      <c r="XS192" s="221"/>
      <c r="XT192" s="221"/>
      <c r="XU192" s="221"/>
      <c r="XV192" s="221"/>
      <c r="XW192" s="221"/>
      <c r="XX192" s="221"/>
      <c r="XY192" s="221"/>
      <c r="XZ192" s="221"/>
      <c r="YA192" s="221"/>
      <c r="YB192" s="221"/>
      <c r="YC192" s="221"/>
      <c r="YD192" s="221"/>
      <c r="YE192" s="221"/>
      <c r="YF192" s="221"/>
      <c r="YG192" s="221"/>
      <c r="YH192" s="221"/>
      <c r="YI192" s="221"/>
      <c r="YJ192" s="221"/>
      <c r="YK192" s="221"/>
      <c r="YL192" s="221"/>
      <c r="YM192" s="221"/>
      <c r="YN192" s="221"/>
      <c r="YO192" s="221"/>
      <c r="YP192" s="221"/>
      <c r="YQ192" s="221"/>
      <c r="YR192" s="221"/>
      <c r="YS192" s="221"/>
      <c r="YT192" s="221"/>
      <c r="YU192" s="221"/>
      <c r="YV192" s="221"/>
      <c r="YW192" s="221"/>
      <c r="YX192" s="221"/>
      <c r="YY192" s="221"/>
      <c r="YZ192" s="221"/>
      <c r="ZA192" s="221"/>
      <c r="ZB192" s="221"/>
      <c r="ZC192" s="221"/>
      <c r="ZD192" s="221"/>
      <c r="ZE192" s="221"/>
      <c r="ZF192" s="221"/>
      <c r="ZG192" s="221"/>
      <c r="ZH192" s="221"/>
      <c r="ZI192" s="221"/>
      <c r="ZJ192" s="221"/>
      <c r="ZK192" s="221"/>
      <c r="ZL192" s="221"/>
      <c r="ZM192" s="221"/>
      <c r="ZN192" s="221"/>
      <c r="ZO192" s="221"/>
      <c r="ZP192" s="221"/>
      <c r="ZQ192" s="221"/>
      <c r="ZR192" s="221"/>
      <c r="ZS192" s="221"/>
      <c r="ZT192" s="221"/>
      <c r="ZU192" s="221"/>
      <c r="ZV192" s="221"/>
      <c r="ZW192" s="221"/>
      <c r="ZX192" s="221"/>
      <c r="ZY192" s="221"/>
      <c r="ZZ192" s="221"/>
      <c r="AAA192" s="221"/>
      <c r="AAB192" s="221"/>
      <c r="AAC192" s="221"/>
      <c r="AAD192" s="221"/>
      <c r="AAE192" s="221"/>
      <c r="AAF192" s="221"/>
      <c r="AAG192" s="221"/>
      <c r="AAH192" s="221"/>
      <c r="AAI192" s="221"/>
      <c r="AAJ192" s="221"/>
      <c r="AAK192" s="221"/>
      <c r="AAL192" s="221"/>
      <c r="AAM192" s="221"/>
      <c r="AAN192" s="221"/>
      <c r="AAO192" s="221"/>
      <c r="AAP192" s="221"/>
      <c r="AAQ192" s="221"/>
      <c r="AAR192" s="221"/>
      <c r="AAS192" s="221"/>
      <c r="AAT192" s="221"/>
      <c r="AAU192" s="221"/>
      <c r="AAV192" s="221"/>
      <c r="AAW192" s="221"/>
      <c r="AAX192" s="221"/>
      <c r="AAY192" s="221"/>
      <c r="AAZ192" s="221"/>
      <c r="ABA192" s="221"/>
      <c r="ABB192" s="221"/>
      <c r="ABC192" s="221"/>
      <c r="ABD192" s="221"/>
      <c r="ABE192" s="221"/>
      <c r="ABF192" s="221"/>
      <c r="ABG192" s="221"/>
      <c r="ABH192" s="221"/>
      <c r="ABI192" s="221"/>
      <c r="ABJ192" s="221"/>
      <c r="ABK192" s="221"/>
      <c r="ABL192" s="221"/>
      <c r="ABM192" s="221"/>
      <c r="ABN192" s="221"/>
      <c r="ABO192" s="221"/>
      <c r="ABP192" s="221"/>
      <c r="ABQ192" s="221"/>
      <c r="ABR192" s="221"/>
      <c r="ABS192" s="221"/>
      <c r="ABT192" s="221"/>
      <c r="ABU192" s="221"/>
      <c r="ABV192" s="221"/>
      <c r="ABW192" s="221"/>
      <c r="ABX192" s="221"/>
      <c r="ABY192" s="221"/>
      <c r="ABZ192" s="221"/>
      <c r="ACA192" s="221"/>
      <c r="ACB192" s="221"/>
      <c r="ACC192" s="221"/>
      <c r="ACD192" s="221"/>
      <c r="ACE192" s="221"/>
      <c r="ACF192" s="221"/>
      <c r="ACG192" s="221"/>
      <c r="ACH192" s="221"/>
      <c r="ACI192" s="221"/>
      <c r="ACJ192" s="221"/>
      <c r="ACK192" s="221"/>
      <c r="ACL192" s="221"/>
      <c r="ACM192" s="221"/>
      <c r="ACN192" s="221"/>
      <c r="ACO192" s="221"/>
      <c r="ACP192" s="221"/>
      <c r="ACQ192" s="221"/>
      <c r="ACR192" s="221"/>
      <c r="ACS192" s="221"/>
      <c r="ACT192" s="221"/>
      <c r="ACU192" s="221"/>
      <c r="ACV192" s="221"/>
      <c r="ACW192" s="221"/>
      <c r="ACX192" s="221"/>
      <c r="ACY192" s="221"/>
      <c r="ACZ192" s="221"/>
      <c r="ADA192" s="221"/>
      <c r="ADB192" s="221"/>
      <c r="ADC192" s="221"/>
      <c r="ADD192" s="221"/>
      <c r="ADE192" s="221"/>
      <c r="ADF192" s="221"/>
      <c r="ADG192" s="221"/>
      <c r="ADH192" s="221"/>
      <c r="ADI192" s="221"/>
      <c r="ADJ192" s="221"/>
      <c r="ADK192" s="221"/>
      <c r="ADL192" s="221"/>
      <c r="ADM192" s="221"/>
      <c r="ADN192" s="221"/>
      <c r="ADO192" s="221"/>
      <c r="ADP192" s="221"/>
      <c r="ADQ192" s="221"/>
      <c r="ADR192" s="221"/>
      <c r="ADS192" s="221"/>
      <c r="ADT192" s="221"/>
      <c r="ADU192" s="221"/>
      <c r="ADV192" s="221"/>
      <c r="ADW192" s="221"/>
      <c r="ADX192" s="221"/>
      <c r="ADY192" s="221"/>
      <c r="ADZ192" s="221"/>
      <c r="AEA192" s="221"/>
      <c r="AEB192" s="221"/>
      <c r="AEC192" s="221"/>
      <c r="AED192" s="221"/>
      <c r="AEE192" s="221"/>
      <c r="AEF192" s="221"/>
      <c r="AEG192" s="221"/>
      <c r="AEH192" s="221"/>
      <c r="AEI192" s="221"/>
      <c r="AEJ192" s="221"/>
      <c r="AEK192" s="221"/>
      <c r="AEL192" s="221"/>
      <c r="AEM192" s="221"/>
      <c r="AEN192" s="221"/>
      <c r="AEO192" s="221"/>
      <c r="AEP192" s="221"/>
      <c r="AEQ192" s="221"/>
      <c r="AER192" s="221"/>
      <c r="AES192" s="221"/>
      <c r="AET192" s="221"/>
      <c r="AEU192" s="221"/>
      <c r="AEV192" s="221"/>
      <c r="AEW192" s="221"/>
      <c r="AEX192" s="221"/>
      <c r="AEY192" s="221"/>
      <c r="AEZ192" s="221"/>
      <c r="AFA192" s="221"/>
      <c r="AFB192" s="221"/>
      <c r="AFC192" s="221"/>
      <c r="AFD192" s="221"/>
      <c r="AFE192" s="221"/>
      <c r="AFF192" s="221"/>
      <c r="AFG192" s="221"/>
      <c r="AFH192" s="221"/>
      <c r="AFI192" s="221"/>
      <c r="AFJ192" s="221"/>
      <c r="AFK192" s="221"/>
      <c r="AFL192" s="221"/>
      <c r="AFM192" s="221"/>
      <c r="AFN192" s="221"/>
      <c r="AFO192" s="221"/>
      <c r="AFP192" s="221"/>
      <c r="AFQ192" s="221"/>
      <c r="AFR192" s="221"/>
      <c r="AFS192" s="221"/>
      <c r="AFT192" s="221"/>
      <c r="AFU192" s="221"/>
      <c r="AFV192" s="221"/>
      <c r="AFW192" s="221"/>
      <c r="AFX192" s="221"/>
      <c r="AFY192" s="221"/>
      <c r="AFZ192" s="221"/>
      <c r="AGA192" s="221"/>
      <c r="AGB192" s="221"/>
      <c r="AGC192" s="221"/>
      <c r="AGD192" s="221"/>
      <c r="AGE192" s="221"/>
      <c r="AGF192" s="221"/>
      <c r="AGG192" s="221"/>
      <c r="AGH192" s="221"/>
      <c r="AGI192" s="221"/>
      <c r="AGJ192" s="221"/>
      <c r="AGK192" s="221"/>
      <c r="AGL192" s="221"/>
      <c r="AGM192" s="221"/>
      <c r="AGN192" s="221"/>
      <c r="AGO192" s="221"/>
      <c r="AGP192" s="221"/>
      <c r="AGQ192" s="221"/>
      <c r="AGR192" s="221"/>
      <c r="AGS192" s="221"/>
      <c r="AGT192" s="221"/>
      <c r="AGU192" s="221"/>
      <c r="AGV192" s="221"/>
      <c r="AGW192" s="221"/>
      <c r="AGX192" s="221"/>
      <c r="AGY192" s="221"/>
      <c r="AGZ192" s="221"/>
      <c r="AHA192" s="221"/>
      <c r="AHB192" s="221"/>
      <c r="AHC192" s="221"/>
      <c r="AHD192" s="221"/>
      <c r="AHE192" s="221"/>
      <c r="AHF192" s="221"/>
      <c r="AHG192" s="221"/>
      <c r="AHH192" s="221"/>
      <c r="AHI192" s="221"/>
      <c r="AHJ192" s="221"/>
      <c r="AHK192" s="221"/>
      <c r="AHL192" s="221"/>
      <c r="AHM192" s="221"/>
      <c r="AHN192" s="221"/>
      <c r="AHO192" s="221"/>
      <c r="AHP192" s="221"/>
      <c r="AHQ192" s="221"/>
      <c r="AHR192" s="221"/>
      <c r="AHS192" s="221"/>
      <c r="AHT192" s="221"/>
      <c r="AHU192" s="221"/>
      <c r="AHV192" s="221"/>
      <c r="AHW192" s="221"/>
      <c r="AHX192" s="221"/>
      <c r="AHY192" s="221"/>
      <c r="AHZ192" s="221"/>
      <c r="AIA192" s="221"/>
      <c r="AIB192" s="221"/>
      <c r="AIC192" s="221"/>
      <c r="AID192" s="221"/>
      <c r="AIE192" s="221"/>
      <c r="AIF192" s="221"/>
      <c r="AIG192" s="221"/>
      <c r="AIH192" s="221"/>
      <c r="AII192" s="221"/>
      <c r="AIJ192" s="221"/>
      <c r="AIK192" s="221"/>
      <c r="AIL192" s="221"/>
      <c r="AIM192" s="221"/>
      <c r="AIN192" s="221"/>
      <c r="AIO192" s="221"/>
      <c r="AIP192" s="221"/>
      <c r="AIQ192" s="221"/>
      <c r="AIR192" s="221"/>
      <c r="AIS192" s="221"/>
      <c r="AIT192" s="221"/>
      <c r="AIU192" s="221"/>
      <c r="AIV192" s="221"/>
      <c r="AIW192" s="221"/>
      <c r="AIX192" s="221"/>
      <c r="AIY192" s="221"/>
      <c r="AIZ192" s="221"/>
      <c r="AJA192" s="221"/>
      <c r="AJB192" s="221"/>
      <c r="AJC192" s="221"/>
      <c r="AJD192" s="221"/>
      <c r="AJE192" s="221"/>
      <c r="AJF192" s="221"/>
      <c r="AJG192" s="221"/>
      <c r="AJH192" s="221"/>
      <c r="AJI192" s="221"/>
      <c r="AJJ192" s="221"/>
      <c r="AJK192" s="221"/>
      <c r="AJL192" s="221"/>
      <c r="AJM192" s="221"/>
      <c r="AJN192" s="221"/>
      <c r="AJO192" s="221"/>
      <c r="AJP192" s="221"/>
      <c r="AJQ192" s="221"/>
      <c r="AJR192" s="221"/>
      <c r="AJS192" s="221"/>
      <c r="AJT192" s="221"/>
      <c r="AJU192" s="221"/>
      <c r="AJV192" s="221"/>
      <c r="AJW192" s="221"/>
      <c r="AJX192" s="221"/>
      <c r="AJY192" s="221"/>
      <c r="AJZ192" s="221"/>
      <c r="AKA192" s="221"/>
      <c r="AKB192" s="221"/>
      <c r="AKC192" s="221"/>
      <c r="AKD192" s="221"/>
      <c r="AKE192" s="221"/>
      <c r="AKF192" s="221"/>
      <c r="AKG192" s="221"/>
      <c r="AKH192" s="221"/>
      <c r="AKI192" s="221"/>
      <c r="AKJ192" s="221"/>
      <c r="AKK192" s="221"/>
      <c r="AKL192" s="221"/>
      <c r="AKM192" s="221"/>
      <c r="AKN192" s="221"/>
      <c r="AKO192" s="221"/>
      <c r="AKP192" s="221"/>
      <c r="AKQ192" s="221"/>
      <c r="AKR192" s="221"/>
      <c r="AKS192" s="221"/>
      <c r="AKT192" s="221"/>
      <c r="AKU192" s="221"/>
      <c r="AKV192" s="221"/>
      <c r="AKW192" s="221"/>
      <c r="AKX192" s="221"/>
      <c r="AKY192" s="221"/>
      <c r="AKZ192" s="221"/>
      <c r="ALA192" s="221"/>
      <c r="ALB192" s="221"/>
      <c r="ALC192" s="221"/>
      <c r="ALD192" s="221"/>
      <c r="ALE192" s="221"/>
      <c r="ALF192" s="221"/>
      <c r="ALG192" s="221"/>
      <c r="ALH192" s="221"/>
      <c r="ALI192" s="221"/>
      <c r="ALJ192" s="221"/>
      <c r="ALK192" s="221"/>
      <c r="ALL192" s="221"/>
      <c r="ALM192" s="221"/>
      <c r="ALN192" s="221"/>
      <c r="ALO192" s="221"/>
      <c r="ALP192" s="221"/>
      <c r="ALQ192" s="221"/>
      <c r="ALR192" s="221"/>
      <c r="ALS192" s="221"/>
      <c r="ALT192" s="221"/>
      <c r="ALU192" s="221"/>
      <c r="ALV192" s="221"/>
      <c r="ALW192" s="221"/>
      <c r="ALX192" s="221"/>
      <c r="ALY192" s="221"/>
      <c r="ALZ192" s="221"/>
      <c r="AMA192" s="221"/>
      <c r="AMB192" s="221"/>
      <c r="AMC192" s="221"/>
      <c r="AMD192" s="221"/>
      <c r="AME192" s="221"/>
      <c r="AMF192" s="221"/>
      <c r="AMG192" s="221"/>
      <c r="AMH192" s="221"/>
      <c r="AMI192" s="221"/>
      <c r="AMJ192" s="221"/>
      <c r="AMK192" s="221"/>
    </row>
  </sheetData>
  <autoFilter ref="A1:A192" xr:uid="{E4CB84F1-A1FD-434A-8BCB-6FE1DFCF1D80}"/>
  <sortState xmlns:xlrd2="http://schemas.microsoft.com/office/spreadsheetml/2017/richdata2" ref="A7:M188">
    <sortCondition ref="C1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opLeftCell="A13" zoomScale="50" zoomScaleNormal="50" workbookViewId="0">
      <selection activeCell="P74" sqref="P74"/>
    </sheetView>
  </sheetViews>
  <sheetFormatPr defaultRowHeight="15.75" x14ac:dyDescent="0.25"/>
  <cols>
    <col min="1" max="1" width="30.140625" style="43" customWidth="1"/>
    <col min="2" max="2" width="13.140625" style="44" customWidth="1"/>
    <col min="3" max="3" width="14" style="44" customWidth="1"/>
    <col min="4" max="4" width="21.140625" style="44" customWidth="1"/>
    <col min="5" max="5" width="14" style="44" customWidth="1"/>
    <col min="6" max="6" width="23.42578125" style="44" customWidth="1"/>
    <col min="7" max="7" width="19.140625" style="44" customWidth="1"/>
    <col min="8" max="8" width="21.85546875" style="44" customWidth="1"/>
    <col min="9" max="9" width="12.7109375" style="44" customWidth="1"/>
    <col min="10" max="10" width="19.42578125" style="44" customWidth="1"/>
    <col min="11" max="11" width="18.42578125" style="44" customWidth="1"/>
    <col min="12" max="12" width="19.5703125" style="44" customWidth="1"/>
    <col min="13" max="13" width="23" style="44" customWidth="1"/>
    <col min="14" max="14" width="23.28515625" style="44" customWidth="1"/>
    <col min="15" max="15" width="27.140625" style="44" customWidth="1"/>
    <col min="16" max="18" width="10.85546875" style="44" customWidth="1"/>
    <col min="19" max="19" width="16.42578125" style="44" customWidth="1"/>
    <col min="20" max="20" width="14.28515625" style="44" customWidth="1"/>
    <col min="21" max="35" width="10.85546875" style="44" customWidth="1"/>
    <col min="36" max="1025" width="10.85546875" style="43" customWidth="1"/>
  </cols>
  <sheetData>
    <row r="1" spans="1:35" s="45" customFormat="1" x14ac:dyDescent="0.25">
      <c r="A1" s="45" t="s">
        <v>465</v>
      </c>
      <c r="B1" s="46" t="s">
        <v>466</v>
      </c>
      <c r="C1" s="46" t="s">
        <v>467</v>
      </c>
      <c r="D1" s="46" t="s">
        <v>468</v>
      </c>
      <c r="E1" s="46" t="s">
        <v>469</v>
      </c>
      <c r="F1" s="46" t="s">
        <v>470</v>
      </c>
      <c r="G1" s="46" t="s">
        <v>471</v>
      </c>
      <c r="H1" s="46" t="s">
        <v>472</v>
      </c>
      <c r="I1" s="46" t="s">
        <v>473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x14ac:dyDescent="0.25">
      <c r="A2" s="43" t="s">
        <v>474</v>
      </c>
      <c r="B2" s="44">
        <v>6.7</v>
      </c>
      <c r="C2" s="52" t="s">
        <v>761</v>
      </c>
      <c r="D2" s="44" t="s">
        <v>475</v>
      </c>
      <c r="E2" s="44" t="s">
        <v>762</v>
      </c>
      <c r="F2" s="44" t="s">
        <v>476</v>
      </c>
      <c r="G2" s="44">
        <v>53</v>
      </c>
      <c r="H2" s="44" t="s">
        <v>477</v>
      </c>
      <c r="I2" s="44">
        <v>1400</v>
      </c>
    </row>
    <row r="3" spans="1:35" x14ac:dyDescent="0.25">
      <c r="A3" s="43" t="s">
        <v>478</v>
      </c>
      <c r="B3" s="44">
        <v>13</v>
      </c>
      <c r="C3" s="52" t="s">
        <v>761</v>
      </c>
      <c r="D3" s="44" t="s">
        <v>475</v>
      </c>
      <c r="E3" s="52" t="s">
        <v>762</v>
      </c>
      <c r="F3" s="44" t="s">
        <v>476</v>
      </c>
      <c r="G3" s="44">
        <v>91</v>
      </c>
      <c r="H3" s="44" t="s">
        <v>477</v>
      </c>
      <c r="I3" s="44">
        <v>2300</v>
      </c>
    </row>
    <row r="4" spans="1:35" x14ac:dyDescent="0.25">
      <c r="A4" s="43" t="s">
        <v>479</v>
      </c>
      <c r="B4" s="44">
        <v>8.9</v>
      </c>
      <c r="C4" s="52" t="s">
        <v>761</v>
      </c>
      <c r="D4" s="44" t="s">
        <v>475</v>
      </c>
      <c r="E4" s="52" t="s">
        <v>762</v>
      </c>
      <c r="F4" s="44" t="s">
        <v>476</v>
      </c>
      <c r="G4" s="44">
        <v>57</v>
      </c>
      <c r="H4" s="44" t="s">
        <v>477</v>
      </c>
      <c r="I4" s="44">
        <v>2300</v>
      </c>
    </row>
    <row r="5" spans="1:35" x14ac:dyDescent="0.25">
      <c r="A5" s="43" t="s">
        <v>480</v>
      </c>
      <c r="B5" s="44">
        <v>11.3</v>
      </c>
      <c r="C5" s="52" t="s">
        <v>761</v>
      </c>
      <c r="D5" s="44" t="s">
        <v>475</v>
      </c>
      <c r="E5" s="52" t="s">
        <v>762</v>
      </c>
      <c r="F5" s="44" t="s">
        <v>476</v>
      </c>
      <c r="G5" s="44">
        <v>76</v>
      </c>
      <c r="H5" s="44" t="s">
        <v>477</v>
      </c>
      <c r="I5" s="44">
        <v>2300</v>
      </c>
    </row>
    <row r="8" spans="1:35" s="45" customFormat="1" x14ac:dyDescent="0.25">
      <c r="A8" s="45" t="s">
        <v>481</v>
      </c>
      <c r="B8" s="46" t="s">
        <v>466</v>
      </c>
      <c r="C8" s="46" t="s">
        <v>467</v>
      </c>
      <c r="D8" s="46" t="s">
        <v>468</v>
      </c>
      <c r="E8" s="46" t="s">
        <v>469</v>
      </c>
      <c r="F8" s="46" t="s">
        <v>470</v>
      </c>
      <c r="G8" s="46" t="s">
        <v>471</v>
      </c>
      <c r="H8" s="46" t="s">
        <v>472</v>
      </c>
      <c r="I8" s="46" t="s">
        <v>473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</row>
    <row r="9" spans="1:35" x14ac:dyDescent="0.25">
      <c r="A9" s="43" t="s">
        <v>474</v>
      </c>
      <c r="B9" s="44">
        <v>6.7</v>
      </c>
      <c r="C9" s="52" t="s">
        <v>761</v>
      </c>
      <c r="D9" s="44" t="s">
        <v>475</v>
      </c>
      <c r="E9" s="52" t="s">
        <v>762</v>
      </c>
      <c r="F9" s="44" t="s">
        <v>476</v>
      </c>
      <c r="G9" s="44">
        <v>55</v>
      </c>
      <c r="H9" s="44" t="s">
        <v>477</v>
      </c>
      <c r="I9" s="44">
        <v>1400</v>
      </c>
    </row>
    <row r="10" spans="1:35" x14ac:dyDescent="0.25">
      <c r="A10" s="43" t="s">
        <v>478</v>
      </c>
      <c r="B10" s="44">
        <v>13</v>
      </c>
      <c r="C10" s="52" t="s">
        <v>761</v>
      </c>
      <c r="D10" s="44" t="s">
        <v>475</v>
      </c>
      <c r="E10" s="52" t="s">
        <v>762</v>
      </c>
      <c r="F10" s="44" t="s">
        <v>476</v>
      </c>
      <c r="G10" s="44">
        <v>95</v>
      </c>
      <c r="H10" s="44" t="s">
        <v>477</v>
      </c>
      <c r="I10" s="44">
        <v>2300</v>
      </c>
    </row>
    <row r="11" spans="1:35" x14ac:dyDescent="0.25">
      <c r="A11" s="43" t="s">
        <v>479</v>
      </c>
      <c r="B11" s="44">
        <v>8.9</v>
      </c>
      <c r="C11" s="52" t="s">
        <v>761</v>
      </c>
      <c r="D11" s="44" t="s">
        <v>475</v>
      </c>
      <c r="E11" s="52" t="s">
        <v>762</v>
      </c>
      <c r="F11" s="44" t="s">
        <v>476</v>
      </c>
      <c r="G11" s="44">
        <v>65</v>
      </c>
      <c r="H11" s="44" t="s">
        <v>477</v>
      </c>
      <c r="I11" s="44">
        <v>2300</v>
      </c>
    </row>
    <row r="12" spans="1:35" x14ac:dyDescent="0.25">
      <c r="A12" s="43" t="s">
        <v>480</v>
      </c>
      <c r="B12" s="44">
        <v>11.3</v>
      </c>
      <c r="C12" s="44" t="s">
        <v>761</v>
      </c>
      <c r="D12" s="44" t="s">
        <v>475</v>
      </c>
      <c r="E12" s="52" t="s">
        <v>762</v>
      </c>
      <c r="F12" s="44" t="s">
        <v>476</v>
      </c>
      <c r="G12" s="44">
        <v>85</v>
      </c>
      <c r="H12" s="44" t="s">
        <v>477</v>
      </c>
      <c r="I12" s="44">
        <v>2300</v>
      </c>
    </row>
    <row r="15" spans="1:35" s="45" customFormat="1" x14ac:dyDescent="0.25">
      <c r="A15" s="45" t="s">
        <v>482</v>
      </c>
      <c r="B15" s="46" t="s">
        <v>466</v>
      </c>
      <c r="C15" s="46" t="s">
        <v>467</v>
      </c>
      <c r="D15" s="46" t="s">
        <v>468</v>
      </c>
      <c r="E15" s="46" t="s">
        <v>469</v>
      </c>
      <c r="F15" s="46" t="s">
        <v>470</v>
      </c>
      <c r="G15" s="46" t="s">
        <v>471</v>
      </c>
      <c r="H15" s="46" t="s">
        <v>472</v>
      </c>
      <c r="I15" s="46" t="s">
        <v>473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</row>
    <row r="16" spans="1:35" x14ac:dyDescent="0.25">
      <c r="A16" s="43" t="s">
        <v>474</v>
      </c>
      <c r="B16" s="44">
        <v>6.7</v>
      </c>
      <c r="C16" s="44" t="s">
        <v>483</v>
      </c>
      <c r="D16" s="44" t="s">
        <v>475</v>
      </c>
      <c r="E16" s="44" t="s">
        <v>484</v>
      </c>
      <c r="F16" s="44" t="s">
        <v>476</v>
      </c>
      <c r="G16" s="44">
        <v>18</v>
      </c>
      <c r="H16" s="44" t="s">
        <v>477</v>
      </c>
      <c r="I16" s="44">
        <v>1400</v>
      </c>
    </row>
    <row r="17" spans="1:35" x14ac:dyDescent="0.25">
      <c r="A17" s="43" t="s">
        <v>478</v>
      </c>
      <c r="B17" s="44">
        <v>13</v>
      </c>
      <c r="C17" s="44" t="s">
        <v>483</v>
      </c>
      <c r="D17" s="44" t="s">
        <v>475</v>
      </c>
      <c r="E17" s="44" t="s">
        <v>484</v>
      </c>
      <c r="F17" s="44" t="s">
        <v>476</v>
      </c>
      <c r="G17" s="44">
        <v>28</v>
      </c>
      <c r="H17" s="44" t="s">
        <v>477</v>
      </c>
      <c r="I17" s="44">
        <v>2300</v>
      </c>
    </row>
    <row r="18" spans="1:35" x14ac:dyDescent="0.25">
      <c r="A18" s="43" t="s">
        <v>479</v>
      </c>
      <c r="B18" s="44">
        <v>8.9</v>
      </c>
      <c r="C18" s="44" t="s">
        <v>483</v>
      </c>
      <c r="D18" s="44" t="s">
        <v>475</v>
      </c>
      <c r="E18" s="44" t="s">
        <v>484</v>
      </c>
      <c r="F18" s="44" t="s">
        <v>476</v>
      </c>
      <c r="G18" s="44">
        <v>25</v>
      </c>
      <c r="H18" s="44" t="s">
        <v>477</v>
      </c>
      <c r="I18" s="44">
        <v>2300</v>
      </c>
    </row>
    <row r="19" spans="1:35" x14ac:dyDescent="0.25">
      <c r="A19" s="43" t="s">
        <v>480</v>
      </c>
      <c r="B19" s="44">
        <v>11.3</v>
      </c>
      <c r="C19" s="44" t="s">
        <v>483</v>
      </c>
      <c r="D19" s="44" t="s">
        <v>475</v>
      </c>
      <c r="E19" s="44" t="s">
        <v>484</v>
      </c>
      <c r="F19" s="44" t="s">
        <v>476</v>
      </c>
      <c r="G19" s="44">
        <v>30</v>
      </c>
      <c r="H19" s="44" t="s">
        <v>477</v>
      </c>
      <c r="I19" s="44">
        <v>2300</v>
      </c>
    </row>
    <row r="22" spans="1:35" s="50" customFormat="1" ht="15.75" customHeight="1" x14ac:dyDescent="0.25">
      <c r="A22" s="48" t="s">
        <v>485</v>
      </c>
      <c r="B22" s="49" t="s">
        <v>466</v>
      </c>
      <c r="C22" s="46" t="s">
        <v>486</v>
      </c>
      <c r="D22" s="46" t="s">
        <v>487</v>
      </c>
      <c r="E22" s="46" t="s">
        <v>488</v>
      </c>
      <c r="F22" s="49" t="s">
        <v>489</v>
      </c>
      <c r="G22" s="49" t="s">
        <v>490</v>
      </c>
      <c r="H22" s="46" t="s">
        <v>491</v>
      </c>
      <c r="I22" s="49" t="s">
        <v>492</v>
      </c>
      <c r="J22" s="49" t="s">
        <v>469</v>
      </c>
      <c r="K22" s="49" t="s">
        <v>493</v>
      </c>
      <c r="L22" s="49" t="s">
        <v>467</v>
      </c>
      <c r="M22" s="49" t="s">
        <v>468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x14ac:dyDescent="0.25">
      <c r="A23" s="43" t="s">
        <v>474</v>
      </c>
      <c r="B23" s="44">
        <v>7.3</v>
      </c>
      <c r="C23" s="44">
        <v>60</v>
      </c>
      <c r="D23" s="44">
        <v>25</v>
      </c>
      <c r="E23" s="44">
        <v>230</v>
      </c>
      <c r="F23" s="44">
        <v>113</v>
      </c>
      <c r="G23" s="44">
        <v>16.5</v>
      </c>
      <c r="H23" s="44">
        <v>64</v>
      </c>
      <c r="I23" s="44">
        <v>2800</v>
      </c>
      <c r="J23" s="44">
        <v>54.2</v>
      </c>
      <c r="K23" s="44">
        <v>13.2</v>
      </c>
      <c r="L23" s="44">
        <v>33</v>
      </c>
      <c r="M23" s="44">
        <v>14.2</v>
      </c>
    </row>
    <row r="24" spans="1:35" x14ac:dyDescent="0.25">
      <c r="A24" s="43" t="s">
        <v>478</v>
      </c>
      <c r="B24" s="44">
        <v>14.2</v>
      </c>
      <c r="C24" s="44">
        <v>128</v>
      </c>
      <c r="D24" s="44">
        <v>52</v>
      </c>
      <c r="E24" s="44">
        <v>408</v>
      </c>
      <c r="F24" s="44">
        <v>135</v>
      </c>
      <c r="G24" s="44">
        <v>21.1</v>
      </c>
      <c r="H24" s="44">
        <v>139</v>
      </c>
      <c r="I24" s="44">
        <v>3840</v>
      </c>
      <c r="J24" s="44">
        <v>49</v>
      </c>
      <c r="K24" s="44">
        <v>16</v>
      </c>
      <c r="L24" s="44">
        <v>34.9</v>
      </c>
      <c r="M24" s="44">
        <v>14.3</v>
      </c>
    </row>
    <row r="25" spans="1:35" x14ac:dyDescent="0.25">
      <c r="A25" s="43" t="s">
        <v>494</v>
      </c>
      <c r="B25" s="44">
        <v>9.6</v>
      </c>
      <c r="C25" s="44">
        <v>84</v>
      </c>
      <c r="D25" s="44">
        <v>32</v>
      </c>
      <c r="E25" s="44">
        <v>253</v>
      </c>
      <c r="F25" s="44">
        <v>94</v>
      </c>
      <c r="G25" s="44">
        <v>17.899999999999999</v>
      </c>
      <c r="H25" s="44">
        <v>97</v>
      </c>
      <c r="I25" s="44">
        <v>2780</v>
      </c>
      <c r="J25" s="44">
        <v>46</v>
      </c>
      <c r="K25" s="44">
        <v>17</v>
      </c>
      <c r="L25" s="44">
        <v>34.5</v>
      </c>
      <c r="M25" s="44">
        <v>13.6</v>
      </c>
    </row>
    <row r="26" spans="1:35" x14ac:dyDescent="0.25">
      <c r="A26" s="43" t="s">
        <v>495</v>
      </c>
      <c r="B26" s="44">
        <v>12.5</v>
      </c>
      <c r="C26" s="44">
        <v>108</v>
      </c>
      <c r="D26" s="44">
        <v>41</v>
      </c>
      <c r="E26" s="44">
        <v>327</v>
      </c>
      <c r="F26" s="44">
        <v>130</v>
      </c>
      <c r="G26" s="44">
        <v>23.4</v>
      </c>
      <c r="H26" s="44">
        <v>130</v>
      </c>
      <c r="I26" s="44">
        <v>3800</v>
      </c>
      <c r="J26" s="44">
        <v>45</v>
      </c>
      <c r="K26" s="44">
        <v>16.7</v>
      </c>
      <c r="L26" s="44">
        <v>34.299999999999997</v>
      </c>
      <c r="M26" s="44">
        <v>13.3</v>
      </c>
    </row>
    <row r="28" spans="1:35" s="50" customFormat="1" x14ac:dyDescent="0.25">
      <c r="A28" s="45" t="s">
        <v>496</v>
      </c>
      <c r="B28" s="51"/>
      <c r="C28" s="46"/>
      <c r="D28" s="46"/>
      <c r="E28" s="46"/>
      <c r="F28" s="46"/>
      <c r="G28" s="51"/>
      <c r="H28" s="46"/>
      <c r="I28" s="51"/>
      <c r="J28" s="51"/>
      <c r="K28" s="51"/>
      <c r="L28" s="51"/>
      <c r="M28" s="51"/>
      <c r="N28" s="52"/>
      <c r="O28" s="52"/>
      <c r="P28" s="52"/>
      <c r="Q28" s="52"/>
      <c r="R28" s="52"/>
      <c r="S28" s="52"/>
      <c r="T28" s="51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s="45" customFormat="1" x14ac:dyDescent="0.25">
      <c r="A29" s="45" t="s">
        <v>465</v>
      </c>
      <c r="B29" s="51" t="s">
        <v>466</v>
      </c>
      <c r="C29" s="46" t="s">
        <v>486</v>
      </c>
      <c r="D29" s="46" t="s">
        <v>497</v>
      </c>
      <c r="E29" s="46" t="s">
        <v>488</v>
      </c>
      <c r="F29" s="46" t="s">
        <v>498</v>
      </c>
      <c r="G29" s="51" t="s">
        <v>490</v>
      </c>
      <c r="H29" s="46" t="s">
        <v>491</v>
      </c>
      <c r="I29" s="51" t="s">
        <v>473</v>
      </c>
      <c r="J29" s="51" t="s">
        <v>499</v>
      </c>
      <c r="K29" s="51" t="s">
        <v>500</v>
      </c>
      <c r="L29" s="51" t="s">
        <v>501</v>
      </c>
      <c r="M29" s="51" t="s">
        <v>502</v>
      </c>
      <c r="N29" s="52"/>
      <c r="O29" s="52"/>
      <c r="P29" s="52"/>
      <c r="Q29" s="52"/>
      <c r="R29" s="52"/>
      <c r="S29" s="52"/>
      <c r="T29" s="51" t="s">
        <v>503</v>
      </c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</row>
    <row r="30" spans="1:35" x14ac:dyDescent="0.25">
      <c r="A30" s="43" t="s">
        <v>504</v>
      </c>
      <c r="B30" s="56">
        <v>6.3985000000000003</v>
      </c>
      <c r="C30" s="53">
        <v>50</v>
      </c>
      <c r="D30" s="44">
        <v>0</v>
      </c>
      <c r="E30" s="53">
        <v>153</v>
      </c>
      <c r="F30" s="44">
        <v>0</v>
      </c>
      <c r="G30" s="54">
        <v>18</v>
      </c>
      <c r="H30" s="53">
        <v>57</v>
      </c>
      <c r="I30" s="55">
        <v>300</v>
      </c>
      <c r="J30" s="44">
        <v>15</v>
      </c>
      <c r="K30" s="44">
        <v>0</v>
      </c>
      <c r="L30" s="44">
        <v>30</v>
      </c>
      <c r="M30" s="52">
        <v>40</v>
      </c>
      <c r="T30" s="44">
        <v>0</v>
      </c>
    </row>
    <row r="31" spans="1:35" x14ac:dyDescent="0.25">
      <c r="A31" s="43" t="s">
        <v>505</v>
      </c>
      <c r="B31" s="56">
        <v>7.0015000000000001</v>
      </c>
      <c r="C31" s="53">
        <v>83</v>
      </c>
      <c r="D31" s="44">
        <v>16</v>
      </c>
      <c r="E31" s="53">
        <v>251</v>
      </c>
      <c r="F31" s="44">
        <v>39</v>
      </c>
      <c r="G31" s="54" t="s">
        <v>506</v>
      </c>
      <c r="H31" s="53">
        <v>105</v>
      </c>
      <c r="I31" s="44">
        <v>1400</v>
      </c>
      <c r="J31" s="44">
        <v>25</v>
      </c>
      <c r="K31" s="44">
        <v>10</v>
      </c>
      <c r="L31" s="44">
        <v>45</v>
      </c>
      <c r="M31" s="52">
        <v>60</v>
      </c>
      <c r="T31" s="55">
        <f>100/7</f>
        <v>14.285714285714286</v>
      </c>
    </row>
    <row r="32" spans="1:35" x14ac:dyDescent="0.25">
      <c r="A32" s="43" t="s">
        <v>507</v>
      </c>
      <c r="B32" s="56">
        <v>12.414999999999999</v>
      </c>
      <c r="C32" s="53">
        <v>98</v>
      </c>
      <c r="D32" s="44">
        <v>0</v>
      </c>
      <c r="E32" s="53">
        <v>297</v>
      </c>
      <c r="F32" s="44">
        <v>0</v>
      </c>
      <c r="G32" s="54">
        <v>34</v>
      </c>
      <c r="H32" s="53">
        <v>111</v>
      </c>
      <c r="I32" s="44">
        <v>460</v>
      </c>
      <c r="J32" s="44">
        <v>15</v>
      </c>
      <c r="K32" s="44">
        <v>0</v>
      </c>
      <c r="L32" s="52">
        <v>30</v>
      </c>
      <c r="M32" s="44">
        <v>40</v>
      </c>
      <c r="T32" s="44">
        <v>0</v>
      </c>
    </row>
    <row r="33" spans="1:35" x14ac:dyDescent="0.25">
      <c r="A33" s="43" t="s">
        <v>508</v>
      </c>
      <c r="B33" s="56">
        <v>13.585000000000001</v>
      </c>
      <c r="C33" s="53">
        <v>163</v>
      </c>
      <c r="D33" s="44">
        <v>37</v>
      </c>
      <c r="E33" s="53">
        <v>488</v>
      </c>
      <c r="F33" s="44">
        <v>82</v>
      </c>
      <c r="G33" s="54" t="s">
        <v>506</v>
      </c>
      <c r="H33" s="53">
        <v>204</v>
      </c>
      <c r="I33" s="44">
        <v>2300</v>
      </c>
      <c r="J33" s="44">
        <v>25</v>
      </c>
      <c r="K33" s="44">
        <v>10</v>
      </c>
      <c r="L33" s="52">
        <v>45</v>
      </c>
      <c r="M33" s="44">
        <v>60</v>
      </c>
      <c r="T33" s="55">
        <f>100/7</f>
        <v>14.285714285714286</v>
      </c>
    </row>
    <row r="34" spans="1:35" x14ac:dyDescent="0.25">
      <c r="A34" s="43" t="s">
        <v>509</v>
      </c>
      <c r="B34" s="56">
        <v>8.4994999999999994</v>
      </c>
      <c r="C34" s="53">
        <v>67</v>
      </c>
      <c r="D34" s="44">
        <v>0</v>
      </c>
      <c r="E34" s="53">
        <v>203</v>
      </c>
      <c r="F34" s="44">
        <v>0</v>
      </c>
      <c r="G34" s="54">
        <v>24</v>
      </c>
      <c r="H34" s="53">
        <v>76</v>
      </c>
      <c r="I34" s="44">
        <v>920</v>
      </c>
      <c r="J34" s="44">
        <v>15</v>
      </c>
      <c r="K34" s="44">
        <v>0</v>
      </c>
      <c r="L34" s="52">
        <v>30</v>
      </c>
      <c r="M34" s="52">
        <v>40</v>
      </c>
      <c r="T34" s="44">
        <v>0</v>
      </c>
    </row>
    <row r="35" spans="1:35" x14ac:dyDescent="0.25">
      <c r="A35" s="43" t="s">
        <v>510</v>
      </c>
      <c r="B35" s="56">
        <v>9.3004999999999995</v>
      </c>
      <c r="C35" s="53">
        <v>112</v>
      </c>
      <c r="D35" s="44">
        <v>25</v>
      </c>
      <c r="E35" s="53">
        <v>335</v>
      </c>
      <c r="F35" s="44">
        <v>56</v>
      </c>
      <c r="G35" s="54" t="s">
        <v>506</v>
      </c>
      <c r="H35" s="53">
        <v>140</v>
      </c>
      <c r="I35" s="44">
        <v>2300</v>
      </c>
      <c r="J35" s="44">
        <v>25</v>
      </c>
      <c r="K35" s="44">
        <v>10</v>
      </c>
      <c r="L35" s="52">
        <v>45</v>
      </c>
      <c r="M35" s="52">
        <v>60</v>
      </c>
      <c r="T35" s="55">
        <f>100/7</f>
        <v>14.285714285714286</v>
      </c>
    </row>
    <row r="36" spans="1:35" x14ac:dyDescent="0.25">
      <c r="A36" s="43" t="s">
        <v>511</v>
      </c>
      <c r="B36" s="56">
        <v>10.791499999999999</v>
      </c>
      <c r="C36" s="53">
        <v>85</v>
      </c>
      <c r="D36" s="44">
        <v>0</v>
      </c>
      <c r="E36" s="53">
        <v>258</v>
      </c>
      <c r="F36" s="44">
        <v>0</v>
      </c>
      <c r="G36" s="54">
        <v>30</v>
      </c>
      <c r="H36" s="53">
        <v>96</v>
      </c>
      <c r="I36" s="44">
        <v>920</v>
      </c>
      <c r="J36" s="44">
        <v>15</v>
      </c>
      <c r="K36" s="44">
        <v>0</v>
      </c>
      <c r="L36" s="52">
        <v>30</v>
      </c>
      <c r="M36" s="52">
        <v>40</v>
      </c>
      <c r="T36" s="44">
        <v>0</v>
      </c>
    </row>
    <row r="37" spans="1:35" x14ac:dyDescent="0.25">
      <c r="A37" s="43" t="s">
        <v>512</v>
      </c>
      <c r="B37" s="56">
        <v>11.8085</v>
      </c>
      <c r="C37" s="53">
        <v>141</v>
      </c>
      <c r="D37" s="44">
        <v>32</v>
      </c>
      <c r="E37" s="53">
        <v>425</v>
      </c>
      <c r="F37" s="44">
        <v>71</v>
      </c>
      <c r="G37" s="54" t="s">
        <v>506</v>
      </c>
      <c r="H37" s="53">
        <v>177</v>
      </c>
      <c r="I37" s="44">
        <v>2300</v>
      </c>
      <c r="J37" s="44">
        <v>25</v>
      </c>
      <c r="K37" s="44">
        <v>10</v>
      </c>
      <c r="L37" s="52">
        <v>45</v>
      </c>
      <c r="M37" s="52">
        <v>60</v>
      </c>
      <c r="T37" s="55">
        <f>100/7</f>
        <v>14.285714285714286</v>
      </c>
    </row>
    <row r="39" spans="1:35" s="50" customFormat="1" x14ac:dyDescent="0.25">
      <c r="A39" s="45" t="s">
        <v>496</v>
      </c>
      <c r="B39" s="51"/>
      <c r="C39" s="46"/>
      <c r="D39" s="46"/>
      <c r="E39" s="46"/>
      <c r="F39" s="46"/>
      <c r="G39" s="51"/>
      <c r="H39" s="4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</row>
    <row r="40" spans="1:35" s="45" customFormat="1" ht="16.5" thickBot="1" x14ac:dyDescent="0.3">
      <c r="A40" s="45" t="s">
        <v>481</v>
      </c>
      <c r="B40" s="51" t="s">
        <v>466</v>
      </c>
      <c r="C40" s="46" t="s">
        <v>486</v>
      </c>
      <c r="D40" s="46" t="s">
        <v>497</v>
      </c>
      <c r="E40" s="46" t="s">
        <v>488</v>
      </c>
      <c r="F40" s="46" t="s">
        <v>498</v>
      </c>
      <c r="G40" s="51" t="s">
        <v>490</v>
      </c>
      <c r="H40" s="46" t="s">
        <v>491</v>
      </c>
      <c r="I40" s="51" t="s">
        <v>473</v>
      </c>
      <c r="J40" s="51" t="s">
        <v>499</v>
      </c>
      <c r="K40" s="51" t="s">
        <v>500</v>
      </c>
      <c r="L40" s="51" t="s">
        <v>501</v>
      </c>
      <c r="M40" s="51" t="s">
        <v>502</v>
      </c>
      <c r="N40" s="51"/>
      <c r="O40" s="51"/>
      <c r="P40" s="51"/>
      <c r="Q40" s="51"/>
      <c r="R40" s="51"/>
      <c r="S40" s="51"/>
      <c r="T40" s="51" t="s">
        <v>503</v>
      </c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</row>
    <row r="41" spans="1:35" ht="16.5" thickBot="1" x14ac:dyDescent="0.3">
      <c r="A41" s="43" t="s">
        <v>504</v>
      </c>
      <c r="B41" s="56">
        <v>6.3985000000000003</v>
      </c>
      <c r="C41" s="53">
        <v>59</v>
      </c>
      <c r="D41" s="52">
        <v>0</v>
      </c>
      <c r="E41" s="53">
        <v>134</v>
      </c>
      <c r="F41" s="52">
        <v>0</v>
      </c>
      <c r="G41" s="54">
        <v>18</v>
      </c>
      <c r="H41" s="53">
        <v>57</v>
      </c>
      <c r="I41" s="55">
        <v>300</v>
      </c>
      <c r="J41" s="44">
        <v>15</v>
      </c>
      <c r="K41" s="44">
        <v>0</v>
      </c>
      <c r="L41" s="52">
        <v>35</v>
      </c>
      <c r="M41" s="52">
        <v>35</v>
      </c>
      <c r="T41" s="55">
        <v>0</v>
      </c>
    </row>
    <row r="42" spans="1:35" ht="16.5" thickBot="1" x14ac:dyDescent="0.3">
      <c r="A42" s="43" t="s">
        <v>505</v>
      </c>
      <c r="B42" s="56">
        <v>7.0015000000000001</v>
      </c>
      <c r="C42" s="53">
        <v>93</v>
      </c>
      <c r="D42" s="52">
        <v>16</v>
      </c>
      <c r="E42" s="53">
        <v>231</v>
      </c>
      <c r="F42" s="52">
        <v>39</v>
      </c>
      <c r="G42" s="54" t="s">
        <v>506</v>
      </c>
      <c r="H42" s="53">
        <v>105</v>
      </c>
      <c r="I42" s="44">
        <v>1400</v>
      </c>
      <c r="J42" s="44">
        <v>25</v>
      </c>
      <c r="K42" s="44">
        <v>10</v>
      </c>
      <c r="L42" s="52">
        <v>50</v>
      </c>
      <c r="M42" s="52">
        <v>55</v>
      </c>
      <c r="T42" s="55">
        <v>0</v>
      </c>
    </row>
    <row r="43" spans="1:35" ht="16.5" thickBot="1" x14ac:dyDescent="0.3">
      <c r="A43" s="43" t="s">
        <v>507</v>
      </c>
      <c r="B43" s="56">
        <v>12.414999999999999</v>
      </c>
      <c r="C43" s="53">
        <v>115</v>
      </c>
      <c r="D43" s="52">
        <v>0</v>
      </c>
      <c r="E43" s="53">
        <v>260</v>
      </c>
      <c r="F43" s="52">
        <v>0</v>
      </c>
      <c r="G43" s="54">
        <v>34</v>
      </c>
      <c r="H43" s="53">
        <v>111</v>
      </c>
      <c r="I43" s="44">
        <v>460</v>
      </c>
      <c r="J43" s="44">
        <v>15</v>
      </c>
      <c r="K43" s="44">
        <v>0</v>
      </c>
      <c r="L43" s="52">
        <v>35</v>
      </c>
      <c r="M43" s="52">
        <v>35</v>
      </c>
      <c r="T43" s="55">
        <v>0</v>
      </c>
    </row>
    <row r="44" spans="1:35" ht="16.5" thickBot="1" x14ac:dyDescent="0.3">
      <c r="A44" s="43" t="s">
        <v>508</v>
      </c>
      <c r="B44" s="56">
        <v>13.585000000000001</v>
      </c>
      <c r="C44" s="53">
        <v>181</v>
      </c>
      <c r="D44" s="52">
        <v>37</v>
      </c>
      <c r="E44" s="53">
        <v>448</v>
      </c>
      <c r="F44" s="52">
        <v>82</v>
      </c>
      <c r="G44" s="54" t="s">
        <v>506</v>
      </c>
      <c r="H44" s="53">
        <v>204</v>
      </c>
      <c r="I44" s="44">
        <v>2300</v>
      </c>
      <c r="J44" s="44">
        <v>25</v>
      </c>
      <c r="K44" s="44">
        <v>10</v>
      </c>
      <c r="L44" s="52">
        <v>50</v>
      </c>
      <c r="M44" s="52">
        <v>55</v>
      </c>
      <c r="T44" s="55">
        <v>0</v>
      </c>
    </row>
    <row r="45" spans="1:35" ht="16.5" thickBot="1" x14ac:dyDescent="0.3">
      <c r="A45" s="43" t="s">
        <v>509</v>
      </c>
      <c r="B45" s="56">
        <v>8.4994999999999994</v>
      </c>
      <c r="C45" s="53">
        <v>78</v>
      </c>
      <c r="D45" s="52">
        <v>0</v>
      </c>
      <c r="E45" s="53">
        <v>178</v>
      </c>
      <c r="F45" s="52">
        <v>0</v>
      </c>
      <c r="G45" s="54">
        <v>24</v>
      </c>
      <c r="H45" s="53">
        <v>76</v>
      </c>
      <c r="I45" s="44">
        <v>920</v>
      </c>
      <c r="J45" s="44">
        <v>15</v>
      </c>
      <c r="K45" s="44">
        <v>0</v>
      </c>
      <c r="L45" s="52">
        <v>35</v>
      </c>
      <c r="M45" s="52">
        <v>35</v>
      </c>
      <c r="T45" s="55">
        <v>0</v>
      </c>
    </row>
    <row r="46" spans="1:35" ht="16.5" thickBot="1" x14ac:dyDescent="0.3">
      <c r="A46" s="43" t="s">
        <v>510</v>
      </c>
      <c r="B46" s="56">
        <v>9.3004999999999995</v>
      </c>
      <c r="C46" s="53">
        <v>124</v>
      </c>
      <c r="D46" s="52">
        <v>25</v>
      </c>
      <c r="E46" s="53">
        <v>307</v>
      </c>
      <c r="F46" s="52">
        <v>56</v>
      </c>
      <c r="G46" s="54" t="s">
        <v>506</v>
      </c>
      <c r="H46" s="53">
        <v>140</v>
      </c>
      <c r="I46" s="44">
        <v>2300</v>
      </c>
      <c r="J46" s="44">
        <v>25</v>
      </c>
      <c r="K46" s="44">
        <v>10</v>
      </c>
      <c r="L46" s="52">
        <v>50</v>
      </c>
      <c r="M46" s="52">
        <v>55</v>
      </c>
      <c r="T46" s="55">
        <v>0</v>
      </c>
    </row>
    <row r="47" spans="1:35" ht="16.5" thickBot="1" x14ac:dyDescent="0.3">
      <c r="A47" s="43" t="s">
        <v>511</v>
      </c>
      <c r="B47" s="56">
        <v>10.791499999999999</v>
      </c>
      <c r="C47" s="53">
        <v>100</v>
      </c>
      <c r="D47" s="52">
        <v>0</v>
      </c>
      <c r="E47" s="53">
        <v>226</v>
      </c>
      <c r="F47" s="52">
        <v>0</v>
      </c>
      <c r="G47" s="54">
        <v>30</v>
      </c>
      <c r="H47" s="53">
        <v>96</v>
      </c>
      <c r="I47" s="44">
        <v>920</v>
      </c>
      <c r="J47" s="44">
        <v>15</v>
      </c>
      <c r="K47" s="44">
        <v>0</v>
      </c>
      <c r="L47" s="52">
        <v>35</v>
      </c>
      <c r="M47" s="52">
        <v>35</v>
      </c>
      <c r="T47" s="55">
        <v>0</v>
      </c>
    </row>
    <row r="48" spans="1:35" ht="16.5" thickBot="1" x14ac:dyDescent="0.3">
      <c r="A48" s="43" t="s">
        <v>512</v>
      </c>
      <c r="B48" s="56">
        <v>11.8085</v>
      </c>
      <c r="C48" s="53">
        <v>157</v>
      </c>
      <c r="D48" s="52">
        <v>32</v>
      </c>
      <c r="E48" s="53">
        <v>389</v>
      </c>
      <c r="F48" s="52">
        <v>71</v>
      </c>
      <c r="G48" s="54" t="s">
        <v>506</v>
      </c>
      <c r="H48" s="53">
        <v>177</v>
      </c>
      <c r="I48" s="44">
        <v>2300</v>
      </c>
      <c r="J48" s="44">
        <v>25</v>
      </c>
      <c r="K48" s="44">
        <v>10</v>
      </c>
      <c r="L48" s="52">
        <v>50</v>
      </c>
      <c r="M48" s="52">
        <v>55</v>
      </c>
      <c r="T48" s="55">
        <v>0</v>
      </c>
    </row>
    <row r="50" spans="1:35" s="50" customFormat="1" x14ac:dyDescent="0.25">
      <c r="A50" s="45" t="s">
        <v>496</v>
      </c>
      <c r="B50" s="51"/>
      <c r="C50" s="46"/>
      <c r="D50" s="46"/>
      <c r="E50" s="46"/>
      <c r="F50" s="46"/>
      <c r="G50" s="51"/>
      <c r="H50" s="46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spans="1:35" s="45" customFormat="1" x14ac:dyDescent="0.25">
      <c r="A51" s="45" t="s">
        <v>482</v>
      </c>
      <c r="B51" s="51" t="s">
        <v>466</v>
      </c>
      <c r="C51" s="46" t="s">
        <v>486</v>
      </c>
      <c r="D51" s="46" t="s">
        <v>497</v>
      </c>
      <c r="E51" s="46" t="s">
        <v>488</v>
      </c>
      <c r="F51" s="46" t="s">
        <v>498</v>
      </c>
      <c r="G51" s="51" t="s">
        <v>490</v>
      </c>
      <c r="H51" s="46" t="s">
        <v>491</v>
      </c>
      <c r="I51" s="51" t="s">
        <v>473</v>
      </c>
      <c r="J51" s="51" t="s">
        <v>499</v>
      </c>
      <c r="K51" s="51" t="s">
        <v>500</v>
      </c>
      <c r="L51" s="51" t="s">
        <v>501</v>
      </c>
      <c r="M51" s="51" t="s">
        <v>502</v>
      </c>
      <c r="N51" s="51" t="s">
        <v>513</v>
      </c>
      <c r="O51" s="51" t="s">
        <v>514</v>
      </c>
      <c r="P51" s="51" t="s">
        <v>515</v>
      </c>
      <c r="Q51" s="51" t="s">
        <v>516</v>
      </c>
      <c r="R51" s="51" t="s">
        <v>517</v>
      </c>
      <c r="S51" s="51" t="s">
        <v>518</v>
      </c>
      <c r="T51" s="51" t="s">
        <v>503</v>
      </c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</row>
    <row r="52" spans="1:35" x14ac:dyDescent="0.25">
      <c r="A52" s="43" t="s">
        <v>504</v>
      </c>
      <c r="B52" s="56">
        <v>6.3985000000000003</v>
      </c>
      <c r="C52" s="44">
        <v>36</v>
      </c>
      <c r="D52" s="44">
        <v>0</v>
      </c>
      <c r="E52" s="44">
        <v>177</v>
      </c>
      <c r="F52" s="44">
        <v>0</v>
      </c>
      <c r="G52" s="54">
        <v>18</v>
      </c>
      <c r="H52" s="44">
        <v>59</v>
      </c>
      <c r="I52" s="55">
        <v>300</v>
      </c>
      <c r="J52" s="44">
        <v>15</v>
      </c>
      <c r="K52" s="44">
        <v>0</v>
      </c>
      <c r="L52" s="44">
        <v>20</v>
      </c>
      <c r="M52" s="44">
        <v>45</v>
      </c>
      <c r="N52" s="44">
        <v>2</v>
      </c>
      <c r="O52" s="44">
        <v>1</v>
      </c>
      <c r="P52" s="44">
        <v>1</v>
      </c>
      <c r="Q52" s="44">
        <v>2</v>
      </c>
      <c r="R52" s="44">
        <v>4</v>
      </c>
      <c r="S52" s="44">
        <v>1</v>
      </c>
      <c r="T52" s="44">
        <v>0</v>
      </c>
    </row>
    <row r="53" spans="1:35" x14ac:dyDescent="0.25">
      <c r="A53" s="43" t="s">
        <v>505</v>
      </c>
      <c r="B53" s="56">
        <v>7.0015000000000001</v>
      </c>
      <c r="C53" s="44">
        <v>63</v>
      </c>
      <c r="D53" s="44">
        <v>18</v>
      </c>
      <c r="E53" s="44">
        <v>256</v>
      </c>
      <c r="F53" s="44">
        <v>39</v>
      </c>
      <c r="G53" s="54" t="s">
        <v>506</v>
      </c>
      <c r="H53" s="44">
        <v>99</v>
      </c>
      <c r="I53" s="44">
        <v>1400</v>
      </c>
      <c r="J53" s="44">
        <v>25</v>
      </c>
      <c r="K53" s="44">
        <v>10</v>
      </c>
      <c r="L53" s="44">
        <v>35</v>
      </c>
      <c r="M53" s="44">
        <v>65</v>
      </c>
      <c r="N53" s="44" t="s">
        <v>506</v>
      </c>
      <c r="O53" s="44" t="s">
        <v>506</v>
      </c>
      <c r="P53" s="44" t="s">
        <v>506</v>
      </c>
      <c r="Q53" s="44" t="s">
        <v>506</v>
      </c>
      <c r="R53" s="44" t="s">
        <v>506</v>
      </c>
      <c r="S53" s="44" t="s">
        <v>506</v>
      </c>
      <c r="T53" s="44">
        <v>100</v>
      </c>
    </row>
    <row r="54" spans="1:35" x14ac:dyDescent="0.25">
      <c r="A54" s="43" t="s">
        <v>507</v>
      </c>
      <c r="B54" s="56">
        <v>12.414999999999999</v>
      </c>
      <c r="C54" s="44">
        <v>70</v>
      </c>
      <c r="D54" s="44">
        <v>0</v>
      </c>
      <c r="E54" s="44">
        <v>344</v>
      </c>
      <c r="F54" s="44">
        <v>0</v>
      </c>
      <c r="G54" s="54">
        <v>34</v>
      </c>
      <c r="H54" s="44">
        <v>114</v>
      </c>
      <c r="I54" s="44">
        <v>460</v>
      </c>
      <c r="J54" s="44">
        <v>15</v>
      </c>
      <c r="K54" s="44">
        <v>0</v>
      </c>
      <c r="L54" s="44">
        <v>20</v>
      </c>
      <c r="M54" s="44">
        <v>45</v>
      </c>
      <c r="N54" s="44">
        <v>2</v>
      </c>
      <c r="O54" s="44">
        <v>1</v>
      </c>
      <c r="P54" s="44">
        <v>2</v>
      </c>
      <c r="Q54" s="44">
        <v>3</v>
      </c>
      <c r="R54" s="44">
        <v>5</v>
      </c>
      <c r="S54" s="44">
        <v>2</v>
      </c>
      <c r="T54" s="44">
        <v>0</v>
      </c>
    </row>
    <row r="55" spans="1:35" x14ac:dyDescent="0.25">
      <c r="A55" s="43" t="s">
        <v>508</v>
      </c>
      <c r="B55" s="56">
        <v>13.585000000000001</v>
      </c>
      <c r="C55" s="44">
        <v>123</v>
      </c>
      <c r="D55" s="44">
        <v>35</v>
      </c>
      <c r="E55" s="44">
        <v>497</v>
      </c>
      <c r="F55" s="44">
        <v>76</v>
      </c>
      <c r="G55" s="54" t="s">
        <v>506</v>
      </c>
      <c r="H55" s="44">
        <v>191</v>
      </c>
      <c r="I55" s="44">
        <v>2300</v>
      </c>
      <c r="J55" s="44">
        <v>25</v>
      </c>
      <c r="K55" s="44">
        <v>10</v>
      </c>
      <c r="L55" s="44">
        <v>35</v>
      </c>
      <c r="M55" s="44">
        <v>65</v>
      </c>
      <c r="N55" s="44" t="s">
        <v>506</v>
      </c>
      <c r="O55" s="44" t="s">
        <v>506</v>
      </c>
      <c r="P55" s="44" t="s">
        <v>506</v>
      </c>
      <c r="Q55" s="44" t="s">
        <v>506</v>
      </c>
      <c r="R55" s="44" t="s">
        <v>506</v>
      </c>
      <c r="S55" s="44" t="s">
        <v>506</v>
      </c>
      <c r="T55" s="44">
        <v>100</v>
      </c>
    </row>
    <row r="56" spans="1:35" x14ac:dyDescent="0.25">
      <c r="A56" s="43" t="s">
        <v>509</v>
      </c>
      <c r="B56" s="56">
        <v>8.4994999999999994</v>
      </c>
      <c r="C56" s="44">
        <v>48</v>
      </c>
      <c r="D56" s="44">
        <v>0</v>
      </c>
      <c r="E56" s="44">
        <v>235</v>
      </c>
      <c r="F56" s="44">
        <v>0</v>
      </c>
      <c r="G56" s="54">
        <v>24</v>
      </c>
      <c r="H56" s="44">
        <v>78</v>
      </c>
      <c r="I56" s="44">
        <v>920</v>
      </c>
      <c r="J56" s="44">
        <v>15</v>
      </c>
      <c r="K56" s="44">
        <v>0</v>
      </c>
      <c r="L56" s="44">
        <v>20</v>
      </c>
      <c r="M56" s="44">
        <v>45</v>
      </c>
      <c r="N56" s="44">
        <v>2</v>
      </c>
      <c r="O56" s="44">
        <v>1</v>
      </c>
      <c r="P56" s="44">
        <v>2</v>
      </c>
      <c r="Q56" s="44">
        <v>2</v>
      </c>
      <c r="R56" s="44">
        <v>6</v>
      </c>
      <c r="S56" s="44">
        <v>2</v>
      </c>
      <c r="T56" s="44">
        <v>0</v>
      </c>
    </row>
    <row r="57" spans="1:35" x14ac:dyDescent="0.25">
      <c r="A57" s="43" t="s">
        <v>510</v>
      </c>
      <c r="B57" s="56">
        <v>9.3004999999999995</v>
      </c>
      <c r="C57" s="44">
        <v>84</v>
      </c>
      <c r="D57" s="44">
        <v>24</v>
      </c>
      <c r="E57" s="44">
        <v>340</v>
      </c>
      <c r="F57" s="44">
        <v>52</v>
      </c>
      <c r="G57" s="54" t="s">
        <v>506</v>
      </c>
      <c r="H57" s="44">
        <v>131</v>
      </c>
      <c r="I57" s="44">
        <v>2300</v>
      </c>
      <c r="J57" s="44">
        <v>25</v>
      </c>
      <c r="K57" s="44">
        <v>10</v>
      </c>
      <c r="L57" s="44">
        <v>35</v>
      </c>
      <c r="M57" s="44">
        <v>65</v>
      </c>
      <c r="N57" s="44" t="s">
        <v>506</v>
      </c>
      <c r="O57" s="44" t="s">
        <v>506</v>
      </c>
      <c r="P57" s="44" t="s">
        <v>506</v>
      </c>
      <c r="Q57" s="44" t="s">
        <v>506</v>
      </c>
      <c r="R57" s="44" t="s">
        <v>506</v>
      </c>
      <c r="S57" s="44" t="s">
        <v>506</v>
      </c>
      <c r="T57" s="44">
        <v>100</v>
      </c>
    </row>
    <row r="58" spans="1:35" x14ac:dyDescent="0.25">
      <c r="A58" s="43" t="s">
        <v>511</v>
      </c>
      <c r="B58" s="56">
        <v>10.791499999999999</v>
      </c>
      <c r="C58" s="44">
        <v>61</v>
      </c>
      <c r="D58" s="44">
        <v>0</v>
      </c>
      <c r="E58" s="44">
        <v>292</v>
      </c>
      <c r="F58" s="44">
        <v>0</v>
      </c>
      <c r="G58" s="54">
        <v>30</v>
      </c>
      <c r="H58" s="44">
        <v>99</v>
      </c>
      <c r="I58" s="44">
        <v>920</v>
      </c>
      <c r="J58" s="44">
        <v>15</v>
      </c>
      <c r="K58" s="44">
        <v>0</v>
      </c>
      <c r="L58" s="44">
        <v>20</v>
      </c>
      <c r="M58" s="44">
        <v>45</v>
      </c>
      <c r="N58" s="44">
        <v>2</v>
      </c>
      <c r="O58" s="44">
        <v>1</v>
      </c>
      <c r="P58" s="44">
        <v>2</v>
      </c>
      <c r="Q58" s="44">
        <v>2</v>
      </c>
      <c r="R58" s="44">
        <v>6</v>
      </c>
      <c r="S58" s="44">
        <v>2</v>
      </c>
      <c r="T58" s="44">
        <v>0</v>
      </c>
    </row>
    <row r="59" spans="1:35" x14ac:dyDescent="0.25">
      <c r="A59" s="43" t="s">
        <v>512</v>
      </c>
      <c r="B59" s="56">
        <v>11.8085</v>
      </c>
      <c r="C59" s="44">
        <v>107</v>
      </c>
      <c r="D59" s="44">
        <v>31</v>
      </c>
      <c r="E59" s="44">
        <v>432</v>
      </c>
      <c r="F59" s="44">
        <v>66</v>
      </c>
      <c r="G59" s="54" t="s">
        <v>506</v>
      </c>
      <c r="H59" s="44">
        <v>166</v>
      </c>
      <c r="I59" s="44">
        <v>2300</v>
      </c>
      <c r="J59" s="44">
        <v>25</v>
      </c>
      <c r="K59" s="44">
        <v>10</v>
      </c>
      <c r="L59" s="44">
        <v>35</v>
      </c>
      <c r="M59" s="44">
        <v>65</v>
      </c>
      <c r="N59" s="44" t="s">
        <v>506</v>
      </c>
      <c r="O59" s="44" t="s">
        <v>506</v>
      </c>
      <c r="P59" s="44" t="s">
        <v>506</v>
      </c>
      <c r="Q59" s="44" t="s">
        <v>506</v>
      </c>
      <c r="R59" s="44" t="s">
        <v>506</v>
      </c>
      <c r="S59" s="44" t="s">
        <v>506</v>
      </c>
      <c r="T59" s="44">
        <v>100</v>
      </c>
    </row>
    <row r="61" spans="1:35" s="59" customFormat="1" ht="30" customHeight="1" x14ac:dyDescent="0.25">
      <c r="A61" s="57" t="s">
        <v>519</v>
      </c>
      <c r="B61" s="58" t="s">
        <v>466</v>
      </c>
      <c r="C61" s="46" t="s">
        <v>486</v>
      </c>
      <c r="D61" s="46" t="s">
        <v>487</v>
      </c>
      <c r="E61" s="46" t="s">
        <v>488</v>
      </c>
      <c r="F61" s="49" t="s">
        <v>489</v>
      </c>
      <c r="G61" s="58" t="s">
        <v>490</v>
      </c>
      <c r="H61" s="46" t="s">
        <v>491</v>
      </c>
      <c r="I61" s="271" t="s">
        <v>520</v>
      </c>
      <c r="J61" s="270" t="s">
        <v>521</v>
      </c>
      <c r="K61" s="269" t="s">
        <v>522</v>
      </c>
      <c r="L61" s="269" t="s">
        <v>523</v>
      </c>
      <c r="M61" s="269" t="s">
        <v>524</v>
      </c>
      <c r="N61" s="51"/>
      <c r="O61" s="272" t="s">
        <v>525</v>
      </c>
      <c r="P61" s="272" t="s">
        <v>526</v>
      </c>
      <c r="Q61" s="272" t="s">
        <v>527</v>
      </c>
      <c r="R61" s="272" t="s">
        <v>528</v>
      </c>
      <c r="S61" s="272" t="s">
        <v>529</v>
      </c>
      <c r="T61" s="272" t="s">
        <v>530</v>
      </c>
      <c r="U61" s="272" t="s">
        <v>531</v>
      </c>
      <c r="V61" s="272" t="s">
        <v>532</v>
      </c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43" t="s">
        <v>504</v>
      </c>
      <c r="B62" s="56">
        <v>6.9714999999999998</v>
      </c>
      <c r="C62" s="55"/>
      <c r="D62" s="55"/>
      <c r="E62" s="55"/>
      <c r="F62" s="55">
        <v>68.599999999999994</v>
      </c>
      <c r="G62" s="55">
        <v>10.85</v>
      </c>
      <c r="H62" s="55">
        <v>42.7</v>
      </c>
      <c r="I62" s="60">
        <v>1960</v>
      </c>
      <c r="J62" s="56">
        <v>37.03</v>
      </c>
      <c r="K62" s="61">
        <v>9.17</v>
      </c>
      <c r="L62" s="61">
        <v>23.31</v>
      </c>
      <c r="M62" s="61">
        <v>9.59</v>
      </c>
      <c r="N62" s="61"/>
      <c r="O62" s="54">
        <v>14.397530864197501</v>
      </c>
      <c r="P62" s="44">
        <v>0</v>
      </c>
      <c r="Q62" s="61">
        <v>1.19</v>
      </c>
      <c r="R62" s="44">
        <v>0.39200000000000002</v>
      </c>
      <c r="S62" s="44">
        <v>1.26</v>
      </c>
      <c r="T62" s="44">
        <v>1.1000000000000001</v>
      </c>
      <c r="U62" s="44">
        <v>2.4</v>
      </c>
      <c r="V62" s="44">
        <v>0.5</v>
      </c>
    </row>
    <row r="63" spans="1:35" x14ac:dyDescent="0.25">
      <c r="A63" s="43" t="s">
        <v>505</v>
      </c>
      <c r="B63" s="56">
        <v>7.6284999999999998</v>
      </c>
      <c r="C63" s="55"/>
      <c r="D63" s="55"/>
      <c r="E63" s="55"/>
      <c r="F63" s="55">
        <v>127.4</v>
      </c>
      <c r="G63" s="55">
        <v>20.149999999999999</v>
      </c>
      <c r="H63" s="55">
        <v>79.3</v>
      </c>
      <c r="I63" s="60">
        <v>3640</v>
      </c>
      <c r="J63" s="56">
        <v>68.77</v>
      </c>
      <c r="K63" s="61">
        <v>17.03</v>
      </c>
      <c r="L63" s="61">
        <v>43.29</v>
      </c>
      <c r="M63" s="61">
        <v>17.809999999999999</v>
      </c>
      <c r="N63" s="61"/>
      <c r="O63" s="54">
        <v>26.738271604938301</v>
      </c>
      <c r="P63" s="44">
        <v>0</v>
      </c>
      <c r="Q63" s="61">
        <v>2.21</v>
      </c>
      <c r="R63" s="44">
        <v>0.72799999999999998</v>
      </c>
      <c r="S63" s="44">
        <v>2.34</v>
      </c>
      <c r="T63" s="44">
        <v>2.04285714285714</v>
      </c>
      <c r="U63" s="44">
        <v>4.45714285714286</v>
      </c>
      <c r="V63" s="44">
        <v>0.92857142857142905</v>
      </c>
    </row>
    <row r="64" spans="1:35" x14ac:dyDescent="0.25">
      <c r="A64" s="43" t="s">
        <v>507</v>
      </c>
      <c r="B64" s="56">
        <v>13.561</v>
      </c>
      <c r="C64" s="55"/>
      <c r="D64" s="55"/>
      <c r="E64" s="55"/>
      <c r="F64" s="55">
        <v>85.4</v>
      </c>
      <c r="G64" s="55">
        <v>15.47</v>
      </c>
      <c r="H64" s="55">
        <v>81.900000000000006</v>
      </c>
      <c r="I64" s="60">
        <v>2688</v>
      </c>
      <c r="J64" s="56">
        <v>33.18</v>
      </c>
      <c r="K64" s="61">
        <v>11.62</v>
      </c>
      <c r="L64" s="61">
        <v>24.5</v>
      </c>
      <c r="M64" s="61">
        <v>9.73</v>
      </c>
      <c r="N64" s="61"/>
      <c r="O64" s="54">
        <v>9.4888888888888907</v>
      </c>
      <c r="P64" s="44">
        <v>0</v>
      </c>
      <c r="Q64" s="61">
        <v>0.77</v>
      </c>
      <c r="R64" s="44">
        <v>0.7</v>
      </c>
      <c r="S64" s="44">
        <v>0.98</v>
      </c>
      <c r="T64" s="44">
        <v>1.1000000000000001</v>
      </c>
      <c r="U64" s="44">
        <v>4.4000000000000004</v>
      </c>
      <c r="V64" s="44">
        <v>1.75</v>
      </c>
    </row>
    <row r="65" spans="1:22" x14ac:dyDescent="0.25">
      <c r="A65" s="43" t="s">
        <v>508</v>
      </c>
      <c r="B65" s="56">
        <v>14.839</v>
      </c>
      <c r="C65" s="55"/>
      <c r="D65" s="55"/>
      <c r="E65" s="55"/>
      <c r="F65" s="55">
        <v>158.6</v>
      </c>
      <c r="G65" s="55">
        <v>28.73</v>
      </c>
      <c r="H65" s="55">
        <v>152.1</v>
      </c>
      <c r="I65" s="60">
        <v>4992</v>
      </c>
      <c r="J65" s="56">
        <v>61.62</v>
      </c>
      <c r="K65" s="61">
        <v>21.58</v>
      </c>
      <c r="L65" s="61">
        <v>45.5</v>
      </c>
      <c r="M65" s="61">
        <v>18.07</v>
      </c>
      <c r="N65" s="61"/>
      <c r="O65" s="54">
        <v>17.622222222222199</v>
      </c>
      <c r="P65" s="44">
        <v>0</v>
      </c>
      <c r="Q65" s="61">
        <v>1.43</v>
      </c>
      <c r="R65" s="44">
        <v>1.3</v>
      </c>
      <c r="S65" s="44">
        <v>1.82</v>
      </c>
      <c r="T65" s="44">
        <v>2.04285714285714</v>
      </c>
      <c r="U65" s="44">
        <v>8.1714285714285708</v>
      </c>
      <c r="V65" s="44">
        <v>3.25</v>
      </c>
    </row>
    <row r="66" spans="1:22" x14ac:dyDescent="0.25">
      <c r="A66" s="43" t="s">
        <v>509</v>
      </c>
      <c r="B66" s="56">
        <v>9.1679999999999993</v>
      </c>
      <c r="C66" s="55"/>
      <c r="D66" s="55"/>
      <c r="E66" s="55"/>
      <c r="F66" s="55">
        <v>69.3</v>
      </c>
      <c r="G66" s="55">
        <v>12.88</v>
      </c>
      <c r="H66" s="55">
        <v>59.5</v>
      </c>
      <c r="I66" s="60">
        <v>1946</v>
      </c>
      <c r="J66" s="56">
        <v>32.549999999999997</v>
      </c>
      <c r="K66" s="61">
        <v>12.04</v>
      </c>
      <c r="L66" s="61">
        <v>24.92</v>
      </c>
      <c r="M66" s="61">
        <v>9.8000000000000007</v>
      </c>
      <c r="N66" s="61"/>
      <c r="O66" s="54">
        <v>10.8082568807339</v>
      </c>
      <c r="P66" s="44">
        <v>0.91</v>
      </c>
      <c r="Q66" s="61">
        <v>0.98</v>
      </c>
      <c r="R66" s="44">
        <v>0.7</v>
      </c>
      <c r="S66" s="44">
        <v>2.0299999999999998</v>
      </c>
      <c r="T66" s="44">
        <v>0.9</v>
      </c>
      <c r="U66" s="44">
        <v>3.5</v>
      </c>
      <c r="V66" s="44">
        <v>1.96</v>
      </c>
    </row>
    <row r="67" spans="1:22" x14ac:dyDescent="0.25">
      <c r="A67" s="43" t="s">
        <v>510</v>
      </c>
      <c r="B67" s="56">
        <v>10.032</v>
      </c>
      <c r="C67" s="55"/>
      <c r="D67" s="55"/>
      <c r="E67" s="55"/>
      <c r="F67" s="55">
        <v>128.69999999999999</v>
      </c>
      <c r="G67" s="55">
        <v>23.92</v>
      </c>
      <c r="H67" s="55">
        <v>110.5</v>
      </c>
      <c r="I67" s="60">
        <v>3614</v>
      </c>
      <c r="J67" s="56">
        <v>60.45</v>
      </c>
      <c r="K67" s="61">
        <v>22.36</v>
      </c>
      <c r="L67" s="61">
        <v>46.28</v>
      </c>
      <c r="M67" s="61">
        <v>18.2</v>
      </c>
      <c r="N67" s="61"/>
      <c r="O67" s="54">
        <v>20.072477064220202</v>
      </c>
      <c r="P67" s="44">
        <v>1.69</v>
      </c>
      <c r="Q67" s="61">
        <v>1.82</v>
      </c>
      <c r="R67" s="44">
        <v>1.3</v>
      </c>
      <c r="S67" s="44">
        <v>3.77</v>
      </c>
      <c r="T67" s="44">
        <v>1.6714285714285699</v>
      </c>
      <c r="U67" s="44">
        <v>6.5</v>
      </c>
      <c r="V67" s="44">
        <v>3.64</v>
      </c>
    </row>
    <row r="68" spans="1:22" x14ac:dyDescent="0.25">
      <c r="A68" s="43" t="s">
        <v>511</v>
      </c>
      <c r="B68" s="56">
        <v>11.9375</v>
      </c>
      <c r="C68" s="55"/>
      <c r="D68" s="55"/>
      <c r="E68" s="55"/>
      <c r="F68" s="55">
        <v>66.5</v>
      </c>
      <c r="G68" s="55">
        <v>15.12</v>
      </c>
      <c r="H68" s="55">
        <v>59.5</v>
      </c>
      <c r="I68" s="60">
        <v>2660</v>
      </c>
      <c r="J68" s="56">
        <v>31.64</v>
      </c>
      <c r="K68" s="61">
        <v>11.9</v>
      </c>
      <c r="L68" s="61">
        <v>23.59</v>
      </c>
      <c r="M68" s="61">
        <v>9.17</v>
      </c>
      <c r="N68" s="61"/>
      <c r="O68" s="54">
        <v>8.5643939393939394</v>
      </c>
      <c r="P68" s="44">
        <v>3.01</v>
      </c>
      <c r="Q68" s="61">
        <v>0.77</v>
      </c>
      <c r="R68" s="44">
        <v>0.84</v>
      </c>
      <c r="S68" s="44">
        <v>1.75</v>
      </c>
      <c r="T68" s="44">
        <v>0.9</v>
      </c>
      <c r="U68" s="44">
        <v>4.3</v>
      </c>
      <c r="V68" s="44">
        <v>2.52</v>
      </c>
    </row>
    <row r="69" spans="1:22" x14ac:dyDescent="0.25">
      <c r="A69" s="43" t="s">
        <v>512</v>
      </c>
      <c r="B69" s="56">
        <v>13.0625</v>
      </c>
      <c r="C69" s="55"/>
      <c r="D69" s="55"/>
      <c r="E69" s="55"/>
      <c r="F69" s="55">
        <v>123.5</v>
      </c>
      <c r="G69" s="55">
        <v>28.08</v>
      </c>
      <c r="H69" s="55">
        <v>110.5</v>
      </c>
      <c r="I69" s="60">
        <v>4940</v>
      </c>
      <c r="J69" s="56">
        <v>58.76</v>
      </c>
      <c r="K69" s="61">
        <v>22.1</v>
      </c>
      <c r="L69" s="61">
        <v>43.81</v>
      </c>
      <c r="M69" s="61">
        <v>17.03</v>
      </c>
      <c r="N69" s="61"/>
      <c r="O69" s="54">
        <v>15.905303030302999</v>
      </c>
      <c r="P69" s="44">
        <v>5.59</v>
      </c>
      <c r="Q69" s="61">
        <v>1.43</v>
      </c>
      <c r="R69" s="44">
        <v>1.56</v>
      </c>
      <c r="S69" s="44">
        <v>3.25</v>
      </c>
      <c r="T69" s="44">
        <v>1.6714285714285699</v>
      </c>
      <c r="U69" s="44">
        <v>7.9857142857142902</v>
      </c>
      <c r="V69" s="44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30"/>
  <sheetViews>
    <sheetView topLeftCell="A109" workbookViewId="0">
      <selection activeCell="B131" sqref="B131"/>
    </sheetView>
  </sheetViews>
  <sheetFormatPr defaultRowHeight="15.75" x14ac:dyDescent="0.25"/>
  <cols>
    <col min="1" max="1" width="15.85546875" style="43" customWidth="1"/>
    <col min="2" max="2" width="16.28515625" style="43" customWidth="1"/>
    <col min="3" max="3" width="32.28515625" style="20" customWidth="1"/>
    <col min="4" max="4" width="31.7109375" style="62" customWidth="1"/>
    <col min="5" max="5" width="16" style="44" customWidth="1"/>
    <col min="6" max="6" width="14.42578125" style="63" customWidth="1"/>
    <col min="7" max="7" width="18" style="44" customWidth="1"/>
    <col min="8" max="8" width="19" style="44" customWidth="1"/>
    <col min="9" max="9" width="18.140625" style="63" customWidth="1"/>
    <col min="10" max="10" width="16.140625" style="63" customWidth="1"/>
    <col min="11" max="11" width="19" style="63" customWidth="1"/>
    <col min="12" max="12" width="16.85546875" style="63" customWidth="1"/>
    <col min="13" max="13" width="16.42578125" style="44" customWidth="1"/>
    <col min="14" max="14" width="15.85546875" style="44" customWidth="1"/>
    <col min="15" max="15" width="15" style="63" customWidth="1"/>
    <col min="16" max="16" width="16" style="63" customWidth="1"/>
    <col min="17" max="17" width="19.7109375" style="63" customWidth="1"/>
    <col min="18" max="18" width="17.28515625" style="63" customWidth="1"/>
    <col min="19" max="1025" width="10.85546875" style="43" customWidth="1"/>
  </cols>
  <sheetData>
    <row r="1" spans="1:78" s="64" customFormat="1" x14ac:dyDescent="0.25">
      <c r="D1" s="65"/>
      <c r="E1" s="65"/>
      <c r="F1" s="65"/>
      <c r="G1" s="65"/>
      <c r="H1" s="65" t="s">
        <v>533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</row>
    <row r="2" spans="1:78" x14ac:dyDescent="0.25">
      <c r="C2" s="67" t="s">
        <v>534</v>
      </c>
      <c r="G2" s="275" t="s">
        <v>535</v>
      </c>
      <c r="H2" s="275"/>
      <c r="I2" s="275"/>
      <c r="J2" s="275" t="s">
        <v>536</v>
      </c>
      <c r="K2" s="275"/>
      <c r="L2" s="275"/>
      <c r="M2" s="275" t="s">
        <v>537</v>
      </c>
      <c r="N2" s="275"/>
      <c r="O2" s="275"/>
      <c r="P2" s="275" t="s">
        <v>538</v>
      </c>
      <c r="Q2" s="275"/>
      <c r="R2" s="275"/>
    </row>
    <row r="3" spans="1:78" s="72" customFormat="1" x14ac:dyDescent="0.25">
      <c r="A3" s="68" t="s">
        <v>0</v>
      </c>
      <c r="B3" s="68" t="s">
        <v>1</v>
      </c>
      <c r="C3" s="69" t="s">
        <v>2</v>
      </c>
      <c r="D3" s="40" t="s">
        <v>3</v>
      </c>
      <c r="E3" s="70" t="s">
        <v>539</v>
      </c>
      <c r="F3" s="71" t="s">
        <v>540</v>
      </c>
      <c r="G3" s="70" t="s">
        <v>541</v>
      </c>
      <c r="H3" s="70" t="s">
        <v>542</v>
      </c>
      <c r="I3" s="71" t="s">
        <v>543</v>
      </c>
      <c r="J3" s="70" t="s">
        <v>541</v>
      </c>
      <c r="K3" s="70" t="s">
        <v>542</v>
      </c>
      <c r="L3" s="71" t="s">
        <v>543</v>
      </c>
      <c r="M3" s="70" t="s">
        <v>541</v>
      </c>
      <c r="N3" s="70" t="s">
        <v>542</v>
      </c>
      <c r="O3" s="71" t="s">
        <v>543</v>
      </c>
      <c r="P3" s="70" t="s">
        <v>541</v>
      </c>
      <c r="Q3" s="70" t="s">
        <v>542</v>
      </c>
      <c r="R3" s="71" t="s">
        <v>543</v>
      </c>
    </row>
    <row r="4" spans="1:78" x14ac:dyDescent="0.25">
      <c r="I4" s="73" t="s">
        <v>544</v>
      </c>
      <c r="J4" s="44"/>
      <c r="K4" s="44"/>
      <c r="L4" s="73" t="s">
        <v>544</v>
      </c>
      <c r="O4" s="73" t="s">
        <v>544</v>
      </c>
      <c r="P4" s="44"/>
      <c r="Q4" s="44"/>
      <c r="R4" s="73" t="s">
        <v>544</v>
      </c>
    </row>
    <row r="5" spans="1:78" s="74" customFormat="1" x14ac:dyDescent="0.25">
      <c r="C5" s="75" t="s">
        <v>545</v>
      </c>
      <c r="D5" s="76"/>
      <c r="E5" s="76"/>
      <c r="F5" s="63"/>
      <c r="G5" s="51">
        <v>14</v>
      </c>
      <c r="H5" s="51">
        <v>21</v>
      </c>
      <c r="I5" s="77">
        <v>17.5</v>
      </c>
      <c r="J5" s="51">
        <v>14</v>
      </c>
      <c r="K5" s="51">
        <v>21</v>
      </c>
      <c r="L5" s="76">
        <v>17.5</v>
      </c>
      <c r="M5" s="51">
        <v>14</v>
      </c>
      <c r="N5" s="51">
        <v>21</v>
      </c>
      <c r="O5" s="76">
        <v>17.5</v>
      </c>
      <c r="P5" s="51">
        <v>14</v>
      </c>
      <c r="Q5" s="51">
        <v>21</v>
      </c>
      <c r="R5" s="76">
        <v>17.5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</row>
    <row r="6" spans="1:78" s="74" customFormat="1" x14ac:dyDescent="0.25">
      <c r="C6" s="75" t="s">
        <v>546</v>
      </c>
      <c r="D6" s="76"/>
      <c r="E6" s="76"/>
      <c r="F6" s="63"/>
      <c r="G6" s="76">
        <f t="shared" ref="G6:R6" si="0">G5*120</f>
        <v>1680</v>
      </c>
      <c r="H6" s="76">
        <f t="shared" si="0"/>
        <v>2520</v>
      </c>
      <c r="I6" s="77">
        <f t="shared" si="0"/>
        <v>2100</v>
      </c>
      <c r="J6" s="76">
        <f t="shared" si="0"/>
        <v>1680</v>
      </c>
      <c r="K6" s="76">
        <f t="shared" si="0"/>
        <v>2520</v>
      </c>
      <c r="L6" s="76">
        <f t="shared" si="0"/>
        <v>2100</v>
      </c>
      <c r="M6" s="76">
        <f t="shared" si="0"/>
        <v>1680</v>
      </c>
      <c r="N6" s="76">
        <f t="shared" si="0"/>
        <v>2520</v>
      </c>
      <c r="O6" s="76">
        <f t="shared" si="0"/>
        <v>2100</v>
      </c>
      <c r="P6" s="76">
        <f t="shared" si="0"/>
        <v>1680</v>
      </c>
      <c r="Q6" s="76">
        <f t="shared" si="0"/>
        <v>2520</v>
      </c>
      <c r="R6" s="76">
        <f t="shared" si="0"/>
        <v>2100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</row>
    <row r="7" spans="1:78" x14ac:dyDescent="0.25">
      <c r="A7" s="43" t="s">
        <v>8</v>
      </c>
      <c r="B7" s="43">
        <v>1</v>
      </c>
      <c r="C7" s="20" t="s">
        <v>9</v>
      </c>
      <c r="D7" s="62" t="str">
        <f>'common foods'!D2</f>
        <v>01001</v>
      </c>
      <c r="E7" s="44">
        <v>1</v>
      </c>
      <c r="F7" s="78">
        <v>120</v>
      </c>
      <c r="G7" s="79">
        <v>120</v>
      </c>
      <c r="H7" s="79">
        <f>$F7*14</f>
        <v>1680</v>
      </c>
      <c r="I7" s="80"/>
      <c r="J7" s="79">
        <v>120</v>
      </c>
      <c r="K7" s="79">
        <v>1680</v>
      </c>
      <c r="M7" s="79">
        <v>120</v>
      </c>
      <c r="N7" s="79">
        <v>1680</v>
      </c>
      <c r="O7" s="78"/>
      <c r="P7" s="79">
        <v>120</v>
      </c>
      <c r="Q7" s="79">
        <v>1680</v>
      </c>
      <c r="R7" s="78"/>
    </row>
    <row r="8" spans="1:78" x14ac:dyDescent="0.25">
      <c r="A8" s="43" t="s">
        <v>8</v>
      </c>
      <c r="B8" s="43">
        <v>1</v>
      </c>
      <c r="C8" s="20" t="s">
        <v>14</v>
      </c>
      <c r="D8" s="62" t="str">
        <f>'common foods'!D3</f>
        <v>01002</v>
      </c>
      <c r="E8" s="44">
        <v>1</v>
      </c>
      <c r="F8" s="78">
        <v>120</v>
      </c>
      <c r="G8" s="79">
        <v>120</v>
      </c>
      <c r="H8" s="79">
        <f>$F8*14</f>
        <v>1680</v>
      </c>
      <c r="J8" s="79">
        <v>120</v>
      </c>
      <c r="K8" s="79">
        <v>1680</v>
      </c>
      <c r="M8" s="79">
        <v>120</v>
      </c>
      <c r="N8" s="79">
        <v>1680</v>
      </c>
      <c r="O8" s="78"/>
      <c r="P8" s="79">
        <v>120</v>
      </c>
      <c r="Q8" s="79">
        <v>1680</v>
      </c>
      <c r="R8" s="78"/>
    </row>
    <row r="9" spans="1:78" x14ac:dyDescent="0.25">
      <c r="A9" s="43" t="s">
        <v>8</v>
      </c>
      <c r="B9" s="43">
        <v>1</v>
      </c>
      <c r="C9" s="20" t="s">
        <v>16</v>
      </c>
      <c r="D9" s="62" t="str">
        <f>'common foods'!D4</f>
        <v>01003</v>
      </c>
      <c r="E9" s="44">
        <v>3</v>
      </c>
      <c r="F9" s="78">
        <v>120</v>
      </c>
      <c r="G9" s="79">
        <f>$F9/2</f>
        <v>60</v>
      </c>
      <c r="H9" s="79">
        <f>$F9*7</f>
        <v>840</v>
      </c>
      <c r="J9" s="79">
        <v>60</v>
      </c>
      <c r="K9" s="79">
        <v>840</v>
      </c>
      <c r="M9" s="79">
        <v>60</v>
      </c>
      <c r="N9" s="79">
        <v>840</v>
      </c>
      <c r="O9" s="78"/>
      <c r="P9" s="79">
        <v>60</v>
      </c>
      <c r="Q9" s="79">
        <v>840</v>
      </c>
      <c r="R9" s="78"/>
    </row>
    <row r="10" spans="1:78" x14ac:dyDescent="0.25">
      <c r="A10" s="43" t="s">
        <v>8</v>
      </c>
      <c r="B10" s="43">
        <v>1</v>
      </c>
      <c r="C10" s="20" t="s">
        <v>18</v>
      </c>
      <c r="D10" s="62" t="str">
        <f>'common foods'!D5</f>
        <v>01004</v>
      </c>
      <c r="E10" s="44">
        <v>2</v>
      </c>
      <c r="F10" s="78">
        <v>120</v>
      </c>
      <c r="G10" s="79">
        <f>$F10/2</f>
        <v>60</v>
      </c>
      <c r="H10" s="79">
        <f>$F10*7</f>
        <v>840</v>
      </c>
      <c r="J10" s="79">
        <v>60</v>
      </c>
      <c r="K10" s="79">
        <v>840</v>
      </c>
      <c r="M10" s="79">
        <v>60</v>
      </c>
      <c r="N10" s="79">
        <v>840</v>
      </c>
      <c r="O10" s="78"/>
      <c r="P10" s="79">
        <v>60</v>
      </c>
      <c r="Q10" s="79">
        <v>840</v>
      </c>
      <c r="R10" s="78"/>
    </row>
    <row r="11" spans="1:78" x14ac:dyDescent="0.25">
      <c r="A11" s="43" t="s">
        <v>8</v>
      </c>
      <c r="B11" s="43">
        <v>1</v>
      </c>
      <c r="C11" s="20" t="s">
        <v>21</v>
      </c>
      <c r="D11" s="62" t="str">
        <f>'common foods'!D6</f>
        <v>01005</v>
      </c>
      <c r="E11" s="44">
        <v>2</v>
      </c>
      <c r="F11" s="78">
        <v>120</v>
      </c>
      <c r="G11" s="79">
        <f>$F11/2</f>
        <v>60</v>
      </c>
      <c r="H11" s="79">
        <f>$F11*7</f>
        <v>840</v>
      </c>
      <c r="J11" s="79">
        <v>60</v>
      </c>
      <c r="K11" s="79">
        <v>840</v>
      </c>
      <c r="M11" s="79">
        <v>60</v>
      </c>
      <c r="N11" s="79">
        <v>840</v>
      </c>
      <c r="O11" s="78"/>
      <c r="P11" s="79">
        <v>60</v>
      </c>
      <c r="Q11" s="79">
        <v>840</v>
      </c>
      <c r="R11" s="78"/>
    </row>
    <row r="12" spans="1:78" x14ac:dyDescent="0.25">
      <c r="A12" s="43" t="s">
        <v>8</v>
      </c>
      <c r="B12" s="43">
        <v>1</v>
      </c>
      <c r="C12" s="20" t="s">
        <v>26</v>
      </c>
      <c r="D12" s="62" t="str">
        <f>'common foods'!$D$8</f>
        <v>01007</v>
      </c>
      <c r="E12" s="44">
        <v>1</v>
      </c>
      <c r="F12" s="78">
        <v>120</v>
      </c>
      <c r="G12" s="79">
        <v>120</v>
      </c>
      <c r="H12" s="79">
        <f>$F12*14</f>
        <v>1680</v>
      </c>
      <c r="J12" s="79">
        <v>120</v>
      </c>
      <c r="K12" s="79">
        <v>1680</v>
      </c>
      <c r="M12" s="79">
        <v>120</v>
      </c>
      <c r="N12" s="79">
        <v>1680</v>
      </c>
      <c r="O12" s="78"/>
      <c r="P12" s="79">
        <v>120</v>
      </c>
      <c r="Q12" s="79">
        <v>1680</v>
      </c>
      <c r="R12" s="78"/>
    </row>
    <row r="13" spans="1:78" x14ac:dyDescent="0.25">
      <c r="A13" s="43" t="s">
        <v>8</v>
      </c>
      <c r="B13" s="43">
        <v>1</v>
      </c>
      <c r="C13" s="20" t="s">
        <v>28</v>
      </c>
      <c r="D13" s="62" t="str">
        <f>'common foods'!$D$9</f>
        <v>01008</v>
      </c>
      <c r="E13" s="44">
        <v>2</v>
      </c>
      <c r="F13" s="78">
        <v>120</v>
      </c>
      <c r="G13" s="79">
        <f>$F13/2</f>
        <v>60</v>
      </c>
      <c r="H13" s="79">
        <f>$F13*7</f>
        <v>840</v>
      </c>
      <c r="J13" s="79">
        <v>60</v>
      </c>
      <c r="K13" s="79">
        <v>840</v>
      </c>
      <c r="M13" s="79">
        <v>60</v>
      </c>
      <c r="N13" s="79">
        <v>840</v>
      </c>
      <c r="O13" s="78"/>
      <c r="P13" s="79">
        <v>60</v>
      </c>
      <c r="Q13" s="79">
        <v>840</v>
      </c>
      <c r="R13" s="78"/>
    </row>
    <row r="14" spans="1:78" x14ac:dyDescent="0.25">
      <c r="A14" s="43" t="s">
        <v>8</v>
      </c>
      <c r="B14" s="43">
        <v>1</v>
      </c>
      <c r="C14" s="20" t="str">
        <f>'common foods'!C14</f>
        <v>Canned fruit salad in juice</v>
      </c>
      <c r="D14" s="62" t="str">
        <f>'common foods'!$D$14</f>
        <v>01013</v>
      </c>
      <c r="E14" s="44">
        <v>2</v>
      </c>
      <c r="F14" s="78">
        <v>120</v>
      </c>
      <c r="G14" s="79">
        <v>60</v>
      </c>
      <c r="H14" s="79">
        <f>$F14*14/2</f>
        <v>840</v>
      </c>
      <c r="J14" s="79">
        <v>60</v>
      </c>
      <c r="K14" s="79">
        <v>840</v>
      </c>
      <c r="M14" s="79">
        <v>60</v>
      </c>
      <c r="N14" s="79">
        <v>840</v>
      </c>
      <c r="O14" s="78"/>
      <c r="P14" s="79">
        <v>60</v>
      </c>
      <c r="Q14" s="79">
        <f>$F14*14/2</f>
        <v>840</v>
      </c>
    </row>
    <row r="15" spans="1:78" x14ac:dyDescent="0.25">
      <c r="A15" s="74"/>
      <c r="B15" s="74"/>
      <c r="C15" s="75" t="s">
        <v>547</v>
      </c>
      <c r="D15" s="76"/>
      <c r="E15" s="76"/>
      <c r="G15" s="51">
        <v>14</v>
      </c>
      <c r="H15" s="51">
        <v>28</v>
      </c>
      <c r="I15" s="76">
        <v>21</v>
      </c>
      <c r="J15" s="51">
        <v>14</v>
      </c>
      <c r="K15" s="51">
        <v>28</v>
      </c>
      <c r="L15" s="76">
        <v>21</v>
      </c>
      <c r="M15" s="51">
        <v>14</v>
      </c>
      <c r="N15" s="51">
        <v>28</v>
      </c>
      <c r="O15" s="76">
        <v>21</v>
      </c>
      <c r="P15" s="51">
        <v>7</v>
      </c>
      <c r="Q15" s="51">
        <v>21</v>
      </c>
      <c r="R15" s="76">
        <v>14</v>
      </c>
    </row>
    <row r="16" spans="1:78" x14ac:dyDescent="0.25">
      <c r="A16" s="74"/>
      <c r="B16" s="74"/>
      <c r="C16" s="75" t="s">
        <v>546</v>
      </c>
      <c r="D16" s="76"/>
      <c r="E16" s="76"/>
      <c r="G16" s="76">
        <f t="shared" ref="G16:R16" si="1">G15*75</f>
        <v>1050</v>
      </c>
      <c r="H16" s="76">
        <f t="shared" si="1"/>
        <v>2100</v>
      </c>
      <c r="I16" s="76">
        <f t="shared" si="1"/>
        <v>1575</v>
      </c>
      <c r="J16" s="76">
        <f t="shared" si="1"/>
        <v>1050</v>
      </c>
      <c r="K16" s="76">
        <f t="shared" si="1"/>
        <v>2100</v>
      </c>
      <c r="L16" s="76">
        <f t="shared" si="1"/>
        <v>1575</v>
      </c>
      <c r="M16" s="76">
        <f t="shared" si="1"/>
        <v>1050</v>
      </c>
      <c r="N16" s="76">
        <f t="shared" si="1"/>
        <v>2100</v>
      </c>
      <c r="O16" s="76">
        <f t="shared" si="1"/>
        <v>1575</v>
      </c>
      <c r="P16" s="76">
        <f t="shared" si="1"/>
        <v>525</v>
      </c>
      <c r="Q16" s="76">
        <f t="shared" si="1"/>
        <v>1575</v>
      </c>
      <c r="R16" s="76">
        <f t="shared" si="1"/>
        <v>1050</v>
      </c>
    </row>
    <row r="17" spans="1:78" x14ac:dyDescent="0.25">
      <c r="A17" s="43" t="s">
        <v>43</v>
      </c>
      <c r="B17" s="43">
        <v>2</v>
      </c>
      <c r="C17" s="20" t="s">
        <v>44</v>
      </c>
      <c r="D17" s="62" t="str">
        <f>'common foods'!D16</f>
        <v>02011</v>
      </c>
      <c r="E17" s="44">
        <v>3</v>
      </c>
      <c r="F17" s="63">
        <v>75</v>
      </c>
      <c r="G17" s="81">
        <f>$F17/2</f>
        <v>37.5</v>
      </c>
      <c r="H17" s="81">
        <f>F17*14/2</f>
        <v>525</v>
      </c>
      <c r="I17" s="80"/>
      <c r="J17" s="81">
        <v>37.5</v>
      </c>
      <c r="K17" s="81">
        <v>525</v>
      </c>
      <c r="L17" s="78"/>
      <c r="M17" s="81">
        <v>37.5</v>
      </c>
      <c r="N17" s="82">
        <v>525</v>
      </c>
      <c r="O17" s="78"/>
      <c r="P17" s="81">
        <v>25</v>
      </c>
      <c r="Q17" s="81">
        <v>270</v>
      </c>
      <c r="R17" s="78"/>
    </row>
    <row r="18" spans="1:78" s="74" customFormat="1" x14ac:dyDescent="0.25">
      <c r="A18" s="43" t="s">
        <v>43</v>
      </c>
      <c r="B18" s="43">
        <v>2</v>
      </c>
      <c r="C18" s="20" t="s">
        <v>46</v>
      </c>
      <c r="D18" s="62" t="str">
        <f>'common foods'!D17</f>
        <v>02012</v>
      </c>
      <c r="E18" s="44">
        <v>1</v>
      </c>
      <c r="F18" s="63">
        <v>75</v>
      </c>
      <c r="G18" s="81">
        <v>75</v>
      </c>
      <c r="H18" s="81">
        <f>F18*14</f>
        <v>1050</v>
      </c>
      <c r="I18" s="63"/>
      <c r="J18" s="81">
        <v>75</v>
      </c>
      <c r="K18" s="81">
        <v>1050</v>
      </c>
      <c r="L18" s="78"/>
      <c r="M18" s="81">
        <v>75</v>
      </c>
      <c r="N18" s="82">
        <v>1050</v>
      </c>
      <c r="O18" s="78"/>
      <c r="P18" s="81">
        <v>38</v>
      </c>
      <c r="Q18" s="81">
        <v>525</v>
      </c>
      <c r="R18" s="78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</row>
    <row r="19" spans="1:78" s="74" customFormat="1" x14ac:dyDescent="0.25">
      <c r="A19" s="43" t="s">
        <v>43</v>
      </c>
      <c r="B19" s="43">
        <v>2</v>
      </c>
      <c r="C19" s="20" t="s">
        <v>48</v>
      </c>
      <c r="D19" s="62" t="str">
        <f>'common foods'!D18</f>
        <v>02013</v>
      </c>
      <c r="E19" s="44">
        <v>2</v>
      </c>
      <c r="F19" s="63">
        <v>75</v>
      </c>
      <c r="G19" s="81">
        <f>$F19/2</f>
        <v>37.5</v>
      </c>
      <c r="H19" s="81">
        <v>525</v>
      </c>
      <c r="I19" s="63"/>
      <c r="J19" s="81">
        <v>37.5</v>
      </c>
      <c r="K19" s="81">
        <v>525</v>
      </c>
      <c r="L19" s="78"/>
      <c r="M19" s="81">
        <v>37.5</v>
      </c>
      <c r="N19" s="82">
        <v>525</v>
      </c>
      <c r="O19" s="78"/>
      <c r="P19" s="81">
        <v>25</v>
      </c>
      <c r="Q19" s="81">
        <v>270</v>
      </c>
      <c r="R19" s="78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x14ac:dyDescent="0.25">
      <c r="A20" s="43" t="s">
        <v>43</v>
      </c>
      <c r="B20" s="43">
        <v>2</v>
      </c>
      <c r="C20" s="20" t="s">
        <v>52</v>
      </c>
      <c r="D20" s="62" t="str">
        <f>'common foods'!D20</f>
        <v>02015</v>
      </c>
      <c r="E20" s="44">
        <v>1</v>
      </c>
      <c r="F20" s="63">
        <v>75</v>
      </c>
      <c r="G20" s="81">
        <v>75</v>
      </c>
      <c r="H20" s="81">
        <v>1050</v>
      </c>
      <c r="J20" s="81">
        <v>75</v>
      </c>
      <c r="K20" s="81">
        <v>1050</v>
      </c>
      <c r="L20" s="78"/>
      <c r="M20" s="81">
        <v>75</v>
      </c>
      <c r="N20" s="82">
        <v>1050</v>
      </c>
      <c r="O20" s="78"/>
      <c r="P20" s="81">
        <v>38</v>
      </c>
      <c r="Q20" s="81">
        <v>525</v>
      </c>
      <c r="R20" s="78"/>
    </row>
    <row r="21" spans="1:78" x14ac:dyDescent="0.25">
      <c r="A21" s="43" t="s">
        <v>43</v>
      </c>
      <c r="B21" s="43">
        <v>2</v>
      </c>
      <c r="C21" s="20" t="s">
        <v>54</v>
      </c>
      <c r="D21" s="62" t="str">
        <f>'common foods'!D21</f>
        <v>02016</v>
      </c>
      <c r="E21" s="44">
        <v>2</v>
      </c>
      <c r="F21" s="63">
        <v>75</v>
      </c>
      <c r="G21" s="81">
        <f>$F21/2</f>
        <v>37.5</v>
      </c>
      <c r="H21" s="81">
        <v>525</v>
      </c>
      <c r="J21" s="81">
        <v>37.5</v>
      </c>
      <c r="K21" s="81">
        <v>525</v>
      </c>
      <c r="L21" s="78"/>
      <c r="M21" s="81">
        <v>37.5</v>
      </c>
      <c r="N21" s="82">
        <v>525</v>
      </c>
      <c r="O21" s="78"/>
      <c r="P21" s="81">
        <v>25</v>
      </c>
      <c r="Q21" s="81">
        <v>270</v>
      </c>
      <c r="R21" s="78"/>
    </row>
    <row r="22" spans="1:78" x14ac:dyDescent="0.25">
      <c r="A22" s="43" t="s">
        <v>43</v>
      </c>
      <c r="B22" s="43">
        <v>2</v>
      </c>
      <c r="C22" s="20" t="s">
        <v>56</v>
      </c>
      <c r="D22" s="62" t="str">
        <f>'common foods'!D22</f>
        <v>02017</v>
      </c>
      <c r="E22" s="44">
        <v>3</v>
      </c>
      <c r="F22" s="63">
        <v>75</v>
      </c>
      <c r="G22" s="81">
        <f>$F22/2</f>
        <v>37.5</v>
      </c>
      <c r="H22" s="81">
        <v>525</v>
      </c>
      <c r="J22" s="81">
        <v>37.5</v>
      </c>
      <c r="K22" s="81">
        <v>525</v>
      </c>
      <c r="M22" s="81">
        <v>37.5</v>
      </c>
      <c r="N22" s="82">
        <v>525</v>
      </c>
      <c r="P22" s="81">
        <v>25</v>
      </c>
      <c r="Q22" s="81">
        <v>270</v>
      </c>
      <c r="R22" s="83"/>
    </row>
    <row r="23" spans="1:78" x14ac:dyDescent="0.25">
      <c r="A23" s="43" t="s">
        <v>43</v>
      </c>
      <c r="B23" s="43">
        <v>2</v>
      </c>
      <c r="C23" s="20" t="s">
        <v>60</v>
      </c>
      <c r="D23" s="62" t="str">
        <f>'common foods'!D24</f>
        <v>02019</v>
      </c>
      <c r="E23" s="44">
        <v>2</v>
      </c>
      <c r="F23" s="63">
        <v>75</v>
      </c>
      <c r="G23" s="81">
        <f>$F23/2</f>
        <v>37.5</v>
      </c>
      <c r="H23" s="81">
        <v>525</v>
      </c>
      <c r="J23" s="81">
        <v>37.5</v>
      </c>
      <c r="K23" s="81">
        <v>525</v>
      </c>
      <c r="L23" s="78"/>
      <c r="M23" s="81">
        <v>37.5</v>
      </c>
      <c r="N23" s="82">
        <v>525</v>
      </c>
      <c r="P23" s="81">
        <v>25</v>
      </c>
      <c r="Q23" s="81">
        <v>270</v>
      </c>
    </row>
    <row r="24" spans="1:78" x14ac:dyDescent="0.25">
      <c r="A24" s="43" t="s">
        <v>43</v>
      </c>
      <c r="B24" s="43">
        <v>2</v>
      </c>
      <c r="C24" s="20" t="s">
        <v>62</v>
      </c>
      <c r="D24" s="62" t="str">
        <f>'common foods'!D25</f>
        <v>02021</v>
      </c>
      <c r="E24" s="44">
        <v>1</v>
      </c>
      <c r="F24" s="63">
        <v>75</v>
      </c>
      <c r="G24" s="81">
        <v>75</v>
      </c>
      <c r="H24" s="81">
        <v>1050</v>
      </c>
      <c r="J24" s="81">
        <v>75</v>
      </c>
      <c r="K24" s="81">
        <v>1050</v>
      </c>
      <c r="L24" s="78"/>
      <c r="M24" s="81">
        <v>75</v>
      </c>
      <c r="N24" s="82">
        <v>1050</v>
      </c>
      <c r="P24" s="81">
        <v>38</v>
      </c>
      <c r="Q24" s="81">
        <v>525</v>
      </c>
    </row>
    <row r="25" spans="1:78" x14ac:dyDescent="0.25">
      <c r="A25" s="43" t="s">
        <v>43</v>
      </c>
      <c r="B25" s="43">
        <v>2</v>
      </c>
      <c r="C25" s="20" t="s">
        <v>64</v>
      </c>
      <c r="D25" s="62" t="str">
        <f>'common foods'!D26</f>
        <v>02022</v>
      </c>
      <c r="E25" s="44">
        <v>2</v>
      </c>
      <c r="F25" s="63">
        <v>75</v>
      </c>
      <c r="G25" s="82">
        <f>$F25/2</f>
        <v>37.5</v>
      </c>
      <c r="H25" s="82">
        <v>525</v>
      </c>
      <c r="J25" s="81">
        <v>37.5</v>
      </c>
      <c r="K25" s="81">
        <v>525</v>
      </c>
      <c r="M25" s="82">
        <v>37.5</v>
      </c>
      <c r="N25" s="82">
        <v>525</v>
      </c>
      <c r="P25" s="82">
        <v>25</v>
      </c>
      <c r="Q25" s="82">
        <v>270</v>
      </c>
    </row>
    <row r="26" spans="1:78" x14ac:dyDescent="0.25">
      <c r="A26" s="43" t="s">
        <v>43</v>
      </c>
      <c r="B26" s="43">
        <v>2</v>
      </c>
      <c r="C26" s="20" t="s">
        <v>68</v>
      </c>
      <c r="D26" s="62" t="str">
        <f>'common foods'!D28</f>
        <v>02024</v>
      </c>
      <c r="E26" s="44">
        <v>1</v>
      </c>
      <c r="F26" s="63">
        <v>75</v>
      </c>
      <c r="G26" s="82">
        <v>75</v>
      </c>
      <c r="H26" s="82">
        <v>1050</v>
      </c>
      <c r="J26" s="81">
        <v>75</v>
      </c>
      <c r="K26" s="81">
        <v>1050</v>
      </c>
      <c r="L26" s="78"/>
      <c r="M26" s="82">
        <v>75</v>
      </c>
      <c r="N26" s="82">
        <v>1050</v>
      </c>
      <c r="O26" s="78"/>
      <c r="P26" s="82">
        <v>38</v>
      </c>
      <c r="Q26" s="82">
        <v>525</v>
      </c>
      <c r="R26" s="78"/>
    </row>
    <row r="27" spans="1:78" x14ac:dyDescent="0.25">
      <c r="A27" s="43" t="s">
        <v>43</v>
      </c>
      <c r="B27" s="43">
        <v>2</v>
      </c>
      <c r="C27" s="20" t="str">
        <f>'common foods'!C29</f>
        <v>Peas, frozen</v>
      </c>
      <c r="D27" s="62" t="str">
        <f>'common foods'!D29</f>
        <v>02028</v>
      </c>
      <c r="E27" s="44">
        <v>3</v>
      </c>
      <c r="F27" s="63">
        <v>75</v>
      </c>
      <c r="G27" s="82">
        <v>38</v>
      </c>
      <c r="H27" s="82">
        <v>525</v>
      </c>
      <c r="J27" s="81">
        <v>38</v>
      </c>
      <c r="K27" s="81">
        <v>525</v>
      </c>
      <c r="L27" s="78"/>
      <c r="M27" s="82">
        <v>38</v>
      </c>
      <c r="N27" s="82">
        <v>525</v>
      </c>
      <c r="O27" s="78"/>
      <c r="P27" s="82">
        <v>25</v>
      </c>
      <c r="Q27" s="82">
        <v>270</v>
      </c>
      <c r="R27" s="78"/>
    </row>
    <row r="28" spans="1:78" x14ac:dyDescent="0.25">
      <c r="A28" s="43" t="s">
        <v>43</v>
      </c>
      <c r="B28" s="43">
        <v>2</v>
      </c>
      <c r="C28" s="20" t="s">
        <v>72</v>
      </c>
      <c r="D28" s="62" t="str">
        <f>'common foods'!D30</f>
        <v>02029</v>
      </c>
      <c r="E28" s="44">
        <v>2</v>
      </c>
      <c r="F28" s="63">
        <v>75</v>
      </c>
      <c r="G28" s="82">
        <f>$F28/2</f>
        <v>37.5</v>
      </c>
      <c r="H28" s="82">
        <v>525</v>
      </c>
      <c r="J28" s="81">
        <v>37.5</v>
      </c>
      <c r="K28" s="81">
        <v>525</v>
      </c>
      <c r="L28" s="78"/>
      <c r="M28" s="82">
        <v>37.5</v>
      </c>
      <c r="N28" s="82">
        <v>525</v>
      </c>
      <c r="O28" s="78"/>
      <c r="P28" s="82">
        <v>25</v>
      </c>
      <c r="Q28" s="82">
        <v>270</v>
      </c>
      <c r="R28" s="78"/>
    </row>
    <row r="29" spans="1:78" x14ac:dyDescent="0.25">
      <c r="A29" s="43" t="s">
        <v>43</v>
      </c>
      <c r="B29" s="43">
        <v>2</v>
      </c>
      <c r="C29" s="20" t="s">
        <v>74</v>
      </c>
      <c r="D29" s="62" t="str">
        <f>'common foods'!D31</f>
        <v>02030</v>
      </c>
      <c r="E29" s="44">
        <v>2</v>
      </c>
      <c r="F29" s="63">
        <v>75</v>
      </c>
      <c r="G29" s="82">
        <f>$F29/2</f>
        <v>37.5</v>
      </c>
      <c r="H29" s="82">
        <v>525</v>
      </c>
      <c r="J29" s="81">
        <v>37.5</v>
      </c>
      <c r="K29" s="81">
        <v>525</v>
      </c>
      <c r="L29" s="78"/>
      <c r="M29" s="82">
        <v>37.5</v>
      </c>
      <c r="N29" s="82">
        <v>525</v>
      </c>
      <c r="O29" s="78"/>
      <c r="P29" s="82">
        <v>25</v>
      </c>
      <c r="Q29" s="82">
        <v>270</v>
      </c>
      <c r="R29" s="78"/>
    </row>
    <row r="30" spans="1:78" x14ac:dyDescent="0.25">
      <c r="A30" s="43" t="s">
        <v>43</v>
      </c>
      <c r="B30" s="43">
        <v>2</v>
      </c>
      <c r="C30" s="20" t="s">
        <v>80</v>
      </c>
      <c r="D30" s="62" t="str">
        <f>'common foods'!$D$34</f>
        <v>02040</v>
      </c>
      <c r="E30" s="44">
        <v>3</v>
      </c>
      <c r="F30" s="63">
        <v>75</v>
      </c>
      <c r="G30" s="82">
        <f>F30/2</f>
        <v>37.5</v>
      </c>
      <c r="H30" s="82">
        <v>525</v>
      </c>
      <c r="J30" s="82">
        <v>37.5</v>
      </c>
      <c r="K30" s="82">
        <v>525</v>
      </c>
      <c r="L30" s="83"/>
      <c r="M30" s="82">
        <v>37.5</v>
      </c>
      <c r="N30" s="82">
        <v>525</v>
      </c>
      <c r="O30" s="83"/>
      <c r="P30" s="82">
        <v>25</v>
      </c>
      <c r="Q30" s="82">
        <v>270</v>
      </c>
      <c r="R30" s="83"/>
    </row>
    <row r="31" spans="1:78" x14ac:dyDescent="0.25">
      <c r="A31" s="43" t="s">
        <v>43</v>
      </c>
      <c r="B31" s="43">
        <v>2</v>
      </c>
      <c r="C31" s="20" t="str">
        <f>'common foods'!C33</f>
        <v>Garlic, fresh</v>
      </c>
      <c r="D31" s="62" t="str">
        <f>'common foods'!$D$33</f>
        <v>02039</v>
      </c>
      <c r="E31" s="44">
        <v>2</v>
      </c>
      <c r="F31" s="63">
        <v>5</v>
      </c>
      <c r="G31" s="82">
        <v>2.5</v>
      </c>
      <c r="H31" s="82">
        <v>70</v>
      </c>
      <c r="J31" s="82">
        <v>2.5</v>
      </c>
      <c r="K31" s="82">
        <v>70</v>
      </c>
      <c r="L31" s="83"/>
      <c r="M31" s="82">
        <v>2.5</v>
      </c>
      <c r="N31" s="82">
        <v>70</v>
      </c>
      <c r="O31" s="83"/>
      <c r="P31" s="82">
        <v>2.5</v>
      </c>
      <c r="Q31" s="82">
        <v>70</v>
      </c>
      <c r="R31" s="83"/>
    </row>
    <row r="32" spans="1:78" x14ac:dyDescent="0.25">
      <c r="A32" s="43" t="s">
        <v>43</v>
      </c>
      <c r="B32" s="43">
        <v>2</v>
      </c>
      <c r="C32" s="20" t="str">
        <f>'common foods'!C40</f>
        <v>Taro leaves</v>
      </c>
      <c r="D32" s="62" t="str">
        <f>'common foods'!$D$40</f>
        <v>02038</v>
      </c>
      <c r="E32" s="44">
        <v>2</v>
      </c>
      <c r="F32" s="63">
        <v>75</v>
      </c>
      <c r="G32" s="82">
        <v>38</v>
      </c>
      <c r="H32" s="82">
        <v>525</v>
      </c>
      <c r="J32" s="82">
        <v>38</v>
      </c>
      <c r="K32" s="82">
        <v>525</v>
      </c>
      <c r="L32" s="83"/>
      <c r="M32" s="82">
        <v>38</v>
      </c>
      <c r="N32" s="82">
        <v>525</v>
      </c>
      <c r="O32" s="83"/>
      <c r="P32" s="82">
        <v>25</v>
      </c>
      <c r="Q32" s="82">
        <v>270</v>
      </c>
      <c r="R32" s="83"/>
    </row>
    <row r="33" spans="1:78" x14ac:dyDescent="0.25">
      <c r="A33" s="74"/>
      <c r="B33" s="74"/>
      <c r="C33" s="75" t="s">
        <v>548</v>
      </c>
      <c r="D33" s="84"/>
      <c r="E33" s="76"/>
      <c r="G33" s="51">
        <v>7</v>
      </c>
      <c r="H33" s="51">
        <v>14</v>
      </c>
      <c r="I33" s="76">
        <v>10.5</v>
      </c>
      <c r="J33" s="51">
        <v>7</v>
      </c>
      <c r="K33" s="51">
        <v>14</v>
      </c>
      <c r="L33" s="76">
        <v>10.5</v>
      </c>
      <c r="M33" s="51">
        <v>7</v>
      </c>
      <c r="N33" s="51">
        <v>14</v>
      </c>
      <c r="O33" s="76">
        <v>10.5</v>
      </c>
      <c r="P33" s="51">
        <v>7</v>
      </c>
      <c r="Q33" s="51">
        <v>14</v>
      </c>
      <c r="R33" s="76">
        <v>10.5</v>
      </c>
    </row>
    <row r="34" spans="1:78" x14ac:dyDescent="0.25">
      <c r="A34" s="74"/>
      <c r="B34" s="74"/>
      <c r="C34" s="75" t="s">
        <v>546</v>
      </c>
      <c r="D34" s="84"/>
      <c r="E34" s="76"/>
      <c r="G34" s="76">
        <f>G33*135</f>
        <v>945</v>
      </c>
      <c r="H34" s="76">
        <f>H33*135</f>
        <v>1890</v>
      </c>
      <c r="I34" s="76">
        <f>I33*135</f>
        <v>1417.5</v>
      </c>
      <c r="J34" s="76">
        <f>J33*135</f>
        <v>945</v>
      </c>
      <c r="K34" s="76">
        <v>1300</v>
      </c>
      <c r="L34" s="76">
        <f>L33*F35</f>
        <v>1417.5</v>
      </c>
      <c r="M34" s="76">
        <f>M33*135</f>
        <v>945</v>
      </c>
      <c r="N34" s="76">
        <f>N33*135</f>
        <v>1890</v>
      </c>
      <c r="O34" s="76">
        <f>O33*F35</f>
        <v>1417.5</v>
      </c>
      <c r="P34" s="76">
        <f>P33*135</f>
        <v>945</v>
      </c>
      <c r="Q34" s="76">
        <f>Q33*135</f>
        <v>1890</v>
      </c>
      <c r="R34" s="76">
        <f>R33*F35</f>
        <v>1417.5</v>
      </c>
    </row>
    <row r="35" spans="1:78" x14ac:dyDescent="0.25">
      <c r="A35" s="43" t="s">
        <v>43</v>
      </c>
      <c r="B35" s="43">
        <v>2</v>
      </c>
      <c r="C35" s="20" t="s">
        <v>82</v>
      </c>
      <c r="D35" s="62" t="str">
        <f>'common foods'!D35</f>
        <v>02032</v>
      </c>
      <c r="E35" s="44">
        <v>2</v>
      </c>
      <c r="F35" s="63">
        <v>135</v>
      </c>
      <c r="G35" s="81">
        <f>$F35/2</f>
        <v>67.5</v>
      </c>
      <c r="H35" s="81">
        <f t="shared" ref="H35:H40" si="2">$F35*14</f>
        <v>1890</v>
      </c>
      <c r="I35" s="80"/>
      <c r="J35" s="81">
        <v>67.5</v>
      </c>
      <c r="K35" s="81">
        <v>1890</v>
      </c>
      <c r="M35" s="81">
        <v>67.5</v>
      </c>
      <c r="N35" s="81">
        <v>1890</v>
      </c>
      <c r="P35" s="81">
        <v>67.5</v>
      </c>
      <c r="Q35" s="81">
        <v>1890</v>
      </c>
    </row>
    <row r="36" spans="1:78" x14ac:dyDescent="0.25">
      <c r="A36" s="43" t="s">
        <v>43</v>
      </c>
      <c r="B36" s="43">
        <v>2</v>
      </c>
      <c r="C36" s="20" t="s">
        <v>84</v>
      </c>
      <c r="D36" s="62" t="str">
        <f>'common foods'!D36</f>
        <v>02033</v>
      </c>
      <c r="E36" s="44">
        <v>1</v>
      </c>
      <c r="F36" s="63">
        <v>135</v>
      </c>
      <c r="G36" s="81">
        <v>135</v>
      </c>
      <c r="H36" s="81">
        <f t="shared" si="2"/>
        <v>1890</v>
      </c>
      <c r="J36" s="81">
        <v>135</v>
      </c>
      <c r="K36" s="81">
        <v>1890</v>
      </c>
      <c r="M36" s="81">
        <v>135</v>
      </c>
      <c r="N36" s="81">
        <v>1890</v>
      </c>
      <c r="P36" s="81">
        <v>135</v>
      </c>
      <c r="Q36" s="81">
        <v>1890</v>
      </c>
    </row>
    <row r="37" spans="1:78" s="74" customFormat="1" x14ac:dyDescent="0.25">
      <c r="A37" s="43" t="s">
        <v>43</v>
      </c>
      <c r="B37" s="43">
        <v>2</v>
      </c>
      <c r="C37" s="20" t="s">
        <v>86</v>
      </c>
      <c r="D37" s="62" t="str">
        <f>'common foods'!D37</f>
        <v>02035</v>
      </c>
      <c r="E37" s="44">
        <v>2</v>
      </c>
      <c r="F37" s="63">
        <v>135</v>
      </c>
      <c r="G37" s="81">
        <f>$F37/2</f>
        <v>67.5</v>
      </c>
      <c r="H37" s="81">
        <f t="shared" si="2"/>
        <v>1890</v>
      </c>
      <c r="I37" s="63"/>
      <c r="J37" s="81">
        <v>67.5</v>
      </c>
      <c r="K37" s="81">
        <v>1890</v>
      </c>
      <c r="L37" s="63"/>
      <c r="M37" s="81">
        <v>67.5</v>
      </c>
      <c r="N37" s="81">
        <v>1890</v>
      </c>
      <c r="O37" s="63"/>
      <c r="P37" s="81">
        <v>67.5</v>
      </c>
      <c r="Q37" s="81">
        <v>1890</v>
      </c>
      <c r="R37" s="6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</row>
    <row r="38" spans="1:78" s="74" customFormat="1" x14ac:dyDescent="0.25">
      <c r="A38" s="43" t="s">
        <v>43</v>
      </c>
      <c r="B38" s="43">
        <v>2</v>
      </c>
      <c r="C38" s="20" t="s">
        <v>88</v>
      </c>
      <c r="D38" s="62" t="str">
        <f>'common foods'!D38</f>
        <v>02036</v>
      </c>
      <c r="E38" s="44">
        <v>2</v>
      </c>
      <c r="F38" s="63">
        <v>135</v>
      </c>
      <c r="G38" s="81">
        <v>68</v>
      </c>
      <c r="H38" s="81">
        <f t="shared" si="2"/>
        <v>1890</v>
      </c>
      <c r="I38" s="63"/>
      <c r="J38" s="81">
        <v>68</v>
      </c>
      <c r="K38" s="81">
        <v>1890</v>
      </c>
      <c r="L38" s="63"/>
      <c r="M38" s="81">
        <v>68</v>
      </c>
      <c r="N38" s="81">
        <v>1890</v>
      </c>
      <c r="O38" s="63"/>
      <c r="P38" s="81">
        <v>68</v>
      </c>
      <c r="Q38" s="81">
        <v>1890</v>
      </c>
      <c r="R38" s="6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</row>
    <row r="39" spans="1:78" x14ac:dyDescent="0.25">
      <c r="A39" s="43" t="s">
        <v>43</v>
      </c>
      <c r="B39" s="43">
        <v>2</v>
      </c>
      <c r="C39" s="20" t="str">
        <f>'common foods'!C39</f>
        <v xml:space="preserve">Taro  </v>
      </c>
      <c r="D39" s="62" t="str">
        <f>'common foods'!D39</f>
        <v>02037</v>
      </c>
      <c r="E39" s="44">
        <v>1</v>
      </c>
      <c r="F39" s="63">
        <v>135</v>
      </c>
      <c r="G39" s="81">
        <v>135</v>
      </c>
      <c r="H39" s="81">
        <f t="shared" si="2"/>
        <v>1890</v>
      </c>
      <c r="J39" s="81">
        <v>135</v>
      </c>
      <c r="K39" s="81">
        <v>1890</v>
      </c>
      <c r="M39" s="81">
        <v>135</v>
      </c>
      <c r="N39" s="81">
        <v>1890</v>
      </c>
      <c r="P39" s="81">
        <v>135</v>
      </c>
      <c r="Q39" s="81">
        <v>1890</v>
      </c>
    </row>
    <row r="40" spans="1:78" x14ac:dyDescent="0.25">
      <c r="A40" s="43" t="s">
        <v>43</v>
      </c>
      <c r="B40" s="43">
        <v>2</v>
      </c>
      <c r="C40" s="20" t="s">
        <v>94</v>
      </c>
      <c r="D40" s="62" t="str">
        <f>'common foods'!$D$41</f>
        <v>02041</v>
      </c>
      <c r="E40" s="44">
        <v>2</v>
      </c>
      <c r="F40" s="63">
        <v>135</v>
      </c>
      <c r="G40" s="81">
        <v>68</v>
      </c>
      <c r="H40" s="81">
        <f t="shared" si="2"/>
        <v>1890</v>
      </c>
      <c r="J40" s="81">
        <v>68</v>
      </c>
      <c r="K40" s="81">
        <v>1890</v>
      </c>
      <c r="M40" s="81">
        <v>68</v>
      </c>
      <c r="N40" s="81">
        <v>1890</v>
      </c>
      <c r="P40" s="81">
        <v>68</v>
      </c>
      <c r="Q40" s="81">
        <v>1890</v>
      </c>
    </row>
    <row r="41" spans="1:78" x14ac:dyDescent="0.25">
      <c r="A41" s="74"/>
      <c r="B41" s="74"/>
      <c r="C41" s="75" t="s">
        <v>549</v>
      </c>
      <c r="D41" s="84"/>
      <c r="E41" s="76"/>
      <c r="G41" s="51">
        <v>42</v>
      </c>
      <c r="H41" s="51">
        <v>84</v>
      </c>
      <c r="I41" s="76">
        <f>(G41+H41)/2</f>
        <v>63</v>
      </c>
      <c r="J41" s="51">
        <v>42</v>
      </c>
      <c r="K41" s="51">
        <v>84</v>
      </c>
      <c r="L41" s="76">
        <v>63</v>
      </c>
      <c r="M41" s="51">
        <v>35</v>
      </c>
      <c r="N41" s="51">
        <v>84</v>
      </c>
      <c r="O41" s="76">
        <f>(M41+N41)/2</f>
        <v>59.5</v>
      </c>
      <c r="P41" s="51">
        <v>28</v>
      </c>
      <c r="Q41" s="51">
        <v>56</v>
      </c>
      <c r="R41" s="76">
        <f>(P41+Q41)/2</f>
        <v>42</v>
      </c>
    </row>
    <row r="42" spans="1:78" s="74" customFormat="1" x14ac:dyDescent="0.25">
      <c r="C42" s="75" t="s">
        <v>546</v>
      </c>
      <c r="D42" s="84"/>
      <c r="E42" s="76"/>
      <c r="F42" s="63"/>
      <c r="G42" s="76">
        <f t="shared" ref="G42:R42" si="3">G41*65</f>
        <v>2730</v>
      </c>
      <c r="H42" s="76">
        <f t="shared" si="3"/>
        <v>5460</v>
      </c>
      <c r="I42" s="76">
        <f t="shared" si="3"/>
        <v>4095</v>
      </c>
      <c r="J42" s="76">
        <f t="shared" si="3"/>
        <v>2730</v>
      </c>
      <c r="K42" s="76">
        <f t="shared" si="3"/>
        <v>5460</v>
      </c>
      <c r="L42" s="76">
        <f t="shared" si="3"/>
        <v>4095</v>
      </c>
      <c r="M42" s="76">
        <f t="shared" si="3"/>
        <v>2275</v>
      </c>
      <c r="N42" s="76">
        <f t="shared" si="3"/>
        <v>5460</v>
      </c>
      <c r="O42" s="76">
        <f t="shared" si="3"/>
        <v>3867.5</v>
      </c>
      <c r="P42" s="76">
        <f t="shared" si="3"/>
        <v>1820</v>
      </c>
      <c r="Q42" s="76">
        <f t="shared" si="3"/>
        <v>3640</v>
      </c>
      <c r="R42" s="76">
        <f t="shared" si="3"/>
        <v>2730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</row>
    <row r="43" spans="1:78" s="74" customFormat="1" x14ac:dyDescent="0.25">
      <c r="A43" s="20" t="s">
        <v>106</v>
      </c>
      <c r="B43" s="20">
        <v>3</v>
      </c>
      <c r="C43" s="20" t="s">
        <v>107</v>
      </c>
      <c r="D43" s="42" t="str">
        <f>'common foods'!D47</f>
        <v>03036</v>
      </c>
      <c r="E43" s="62">
        <v>1</v>
      </c>
      <c r="F43" s="73">
        <v>65</v>
      </c>
      <c r="G43" s="82">
        <f>F43</f>
        <v>65</v>
      </c>
      <c r="H43" s="82">
        <f>G43*14</f>
        <v>910</v>
      </c>
      <c r="I43" s="73"/>
      <c r="J43" s="82">
        <v>65</v>
      </c>
      <c r="K43" s="82">
        <v>910</v>
      </c>
      <c r="L43" s="85"/>
      <c r="M43" s="82">
        <v>65</v>
      </c>
      <c r="N43" s="82">
        <v>760</v>
      </c>
      <c r="O43" s="85"/>
      <c r="P43" s="82">
        <v>65</v>
      </c>
      <c r="Q43" s="82">
        <v>607</v>
      </c>
      <c r="R43" s="85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62" t="str">
        <f>'common foods'!D48</f>
        <v>03037</v>
      </c>
      <c r="E44" s="62">
        <v>1</v>
      </c>
      <c r="F44" s="73">
        <v>65</v>
      </c>
      <c r="G44" s="82">
        <v>65</v>
      </c>
      <c r="H44" s="82">
        <f>F44*14</f>
        <v>910</v>
      </c>
      <c r="I44" s="73"/>
      <c r="J44" s="82">
        <v>65</v>
      </c>
      <c r="K44" s="82">
        <v>910</v>
      </c>
      <c r="L44" s="73"/>
      <c r="M44" s="82">
        <v>65</v>
      </c>
      <c r="N44" s="82">
        <v>760</v>
      </c>
      <c r="O44" s="73"/>
      <c r="P44" s="82">
        <v>65</v>
      </c>
      <c r="Q44" s="82">
        <v>607</v>
      </c>
      <c r="R44" s="73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62" t="str">
        <f>'common foods'!D49</f>
        <v>03038</v>
      </c>
      <c r="E45" s="62">
        <v>2</v>
      </c>
      <c r="F45" s="73">
        <v>65</v>
      </c>
      <c r="G45" s="82">
        <v>33</v>
      </c>
      <c r="H45" s="82">
        <v>910</v>
      </c>
      <c r="I45" s="73"/>
      <c r="J45" s="82">
        <v>33</v>
      </c>
      <c r="K45" s="82">
        <v>910</v>
      </c>
      <c r="L45" s="73"/>
      <c r="M45" s="82">
        <v>33</v>
      </c>
      <c r="N45" s="82">
        <v>760</v>
      </c>
      <c r="O45" s="73"/>
      <c r="P45" s="82">
        <v>33</v>
      </c>
      <c r="Q45" s="82">
        <v>607</v>
      </c>
      <c r="R45" s="73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62" t="str">
        <f>'common foods'!$D$52</f>
        <v>03046</v>
      </c>
      <c r="E46" s="62">
        <v>1</v>
      </c>
      <c r="F46" s="73">
        <v>65</v>
      </c>
      <c r="G46" s="82">
        <v>65</v>
      </c>
      <c r="H46" s="82">
        <v>910</v>
      </c>
      <c r="I46" s="73"/>
      <c r="J46" s="82">
        <v>65</v>
      </c>
      <c r="K46" s="82">
        <v>910</v>
      </c>
      <c r="L46" s="73"/>
      <c r="M46" s="82">
        <v>65</v>
      </c>
      <c r="N46" s="82">
        <v>760</v>
      </c>
      <c r="O46" s="73"/>
      <c r="P46" s="82">
        <v>65</v>
      </c>
      <c r="Q46" s="82">
        <v>607</v>
      </c>
      <c r="R46" s="73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62" t="str">
        <f>'common foods'!$D$64</f>
        <v>03065</v>
      </c>
      <c r="E47" s="62">
        <v>2</v>
      </c>
      <c r="F47" s="73">
        <v>65</v>
      </c>
      <c r="G47" s="82">
        <v>33</v>
      </c>
      <c r="H47" s="82">
        <v>910</v>
      </c>
      <c r="I47" s="73"/>
      <c r="J47" s="82">
        <v>33</v>
      </c>
      <c r="K47" s="82">
        <v>910</v>
      </c>
      <c r="L47" s="73"/>
      <c r="M47" s="82">
        <v>33</v>
      </c>
      <c r="N47" s="82">
        <v>760</v>
      </c>
      <c r="O47" s="73"/>
      <c r="P47" s="82">
        <v>33</v>
      </c>
      <c r="Q47" s="82">
        <v>607</v>
      </c>
      <c r="R47" s="73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62" t="str">
        <f>'common foods'!$D$54</f>
        <v>03048</v>
      </c>
      <c r="E48" s="62">
        <v>1</v>
      </c>
      <c r="F48" s="73">
        <v>65</v>
      </c>
      <c r="G48" s="82">
        <f>F48</f>
        <v>65</v>
      </c>
      <c r="H48" s="82">
        <v>910</v>
      </c>
      <c r="I48" s="73"/>
      <c r="J48" s="82">
        <v>65</v>
      </c>
      <c r="K48" s="82">
        <v>910</v>
      </c>
      <c r="L48" s="73"/>
      <c r="M48" s="82">
        <v>65</v>
      </c>
      <c r="N48" s="82">
        <v>760</v>
      </c>
      <c r="O48" s="73"/>
      <c r="P48" s="82">
        <v>65</v>
      </c>
      <c r="Q48" s="82">
        <v>607</v>
      </c>
      <c r="R48" s="73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62" t="str">
        <f>'common foods'!$D$55</f>
        <v>03049</v>
      </c>
      <c r="E49" s="44">
        <v>1</v>
      </c>
      <c r="F49" s="63">
        <v>65</v>
      </c>
      <c r="G49" s="81">
        <f>F49</f>
        <v>65</v>
      </c>
      <c r="H49" s="81">
        <v>910</v>
      </c>
      <c r="I49" s="63"/>
      <c r="J49" s="81">
        <v>65</v>
      </c>
      <c r="K49" s="81">
        <v>910</v>
      </c>
      <c r="L49" s="63"/>
      <c r="M49" s="81">
        <v>65</v>
      </c>
      <c r="N49" s="82">
        <v>760</v>
      </c>
      <c r="O49" s="63"/>
      <c r="P49" s="81">
        <v>65</v>
      </c>
      <c r="Q49" s="82">
        <v>607</v>
      </c>
      <c r="R49" s="63"/>
    </row>
    <row r="50" spans="1:78" s="20" customFormat="1" x14ac:dyDescent="0.25">
      <c r="A50" s="20" t="s">
        <v>106</v>
      </c>
      <c r="B50" s="20">
        <v>3</v>
      </c>
      <c r="C50" s="86" t="s">
        <v>125</v>
      </c>
      <c r="D50" s="62" t="str">
        <f>'common foods'!D56</f>
        <v>03051</v>
      </c>
      <c r="E50" s="44">
        <v>1</v>
      </c>
      <c r="F50" s="63">
        <v>65</v>
      </c>
      <c r="G50" s="81">
        <f>F50</f>
        <v>65</v>
      </c>
      <c r="H50" s="81">
        <v>910</v>
      </c>
      <c r="I50" s="63"/>
      <c r="J50" s="81">
        <v>65</v>
      </c>
      <c r="K50" s="81">
        <v>910</v>
      </c>
      <c r="L50" s="63"/>
      <c r="M50" s="81">
        <v>65</v>
      </c>
      <c r="N50" s="82">
        <v>760</v>
      </c>
      <c r="O50" s="63"/>
      <c r="P50" s="81">
        <v>65</v>
      </c>
      <c r="Q50" s="82">
        <v>607</v>
      </c>
      <c r="R50" s="63"/>
    </row>
    <row r="51" spans="1:78" s="20" customFormat="1" x14ac:dyDescent="0.25">
      <c r="A51" s="20" t="s">
        <v>106</v>
      </c>
      <c r="B51" s="20">
        <v>3</v>
      </c>
      <c r="C51" s="86" t="s">
        <v>127</v>
      </c>
      <c r="D51" s="62" t="str">
        <f>'common foods'!D57</f>
        <v>03052</v>
      </c>
      <c r="E51" s="44">
        <v>3</v>
      </c>
      <c r="F51" s="63">
        <v>65</v>
      </c>
      <c r="G51" s="81">
        <v>33</v>
      </c>
      <c r="H51" s="81">
        <v>910</v>
      </c>
      <c r="I51" s="63"/>
      <c r="J51" s="81">
        <v>33</v>
      </c>
      <c r="K51" s="81">
        <v>910</v>
      </c>
      <c r="L51" s="63"/>
      <c r="M51" s="81">
        <v>33</v>
      </c>
      <c r="N51" s="81">
        <v>760</v>
      </c>
      <c r="O51" s="63"/>
      <c r="P51" s="81">
        <v>33</v>
      </c>
      <c r="Q51" s="81">
        <v>607</v>
      </c>
      <c r="R51" s="63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62" t="str">
        <f>'common foods'!$D$59</f>
        <v>03054</v>
      </c>
      <c r="E52" s="44">
        <v>1</v>
      </c>
      <c r="F52" s="63">
        <v>65</v>
      </c>
      <c r="G52" s="81">
        <f>F52</f>
        <v>65</v>
      </c>
      <c r="H52" s="81">
        <f>$F52*21</f>
        <v>1365</v>
      </c>
      <c r="J52" s="81">
        <v>65</v>
      </c>
      <c r="K52" s="81">
        <v>1365</v>
      </c>
      <c r="M52" s="81">
        <v>65</v>
      </c>
      <c r="N52" s="82">
        <v>1138</v>
      </c>
      <c r="P52" s="81">
        <v>65</v>
      </c>
      <c r="Q52" s="82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62" t="str">
        <f>'common foods'!$D$60</f>
        <v>03055</v>
      </c>
      <c r="E53" s="44">
        <v>2</v>
      </c>
      <c r="F53" s="63">
        <v>65</v>
      </c>
      <c r="G53" s="81">
        <f>$F53/2</f>
        <v>32.5</v>
      </c>
      <c r="H53" s="81">
        <v>910</v>
      </c>
      <c r="J53" s="81">
        <v>32.5</v>
      </c>
      <c r="K53" s="81">
        <v>910</v>
      </c>
      <c r="M53" s="81">
        <v>32.5</v>
      </c>
      <c r="N53" s="82">
        <v>760</v>
      </c>
      <c r="P53" s="81">
        <v>32.5</v>
      </c>
      <c r="Q53" s="82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62" t="str">
        <f>'common foods'!D65</f>
        <v>03066</v>
      </c>
      <c r="E54" s="44">
        <v>2</v>
      </c>
      <c r="F54" s="63">
        <v>65</v>
      </c>
      <c r="G54" s="81">
        <f>$F54/2</f>
        <v>32.5</v>
      </c>
      <c r="H54" s="81">
        <f>$F54*14</f>
        <v>910</v>
      </c>
      <c r="J54" s="81">
        <v>32.5</v>
      </c>
      <c r="K54" s="81">
        <v>910</v>
      </c>
      <c r="M54" s="81">
        <v>32.5</v>
      </c>
      <c r="N54" s="82">
        <v>760</v>
      </c>
      <c r="P54" s="81">
        <v>32.5</v>
      </c>
      <c r="Q54" s="82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62" t="str">
        <f>'common foods'!D62</f>
        <v>03062</v>
      </c>
      <c r="E55" s="44">
        <v>2</v>
      </c>
      <c r="F55" s="63">
        <v>65</v>
      </c>
      <c r="G55" s="81">
        <f>$F55/2</f>
        <v>32.5</v>
      </c>
      <c r="H55" s="81">
        <v>910</v>
      </c>
      <c r="J55" s="81">
        <v>32.5</v>
      </c>
      <c r="K55" s="81">
        <v>910</v>
      </c>
      <c r="M55" s="81">
        <v>32.5</v>
      </c>
      <c r="N55" s="82">
        <v>760</v>
      </c>
      <c r="P55" s="81">
        <v>32.5</v>
      </c>
      <c r="Q55" s="82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62" t="str">
        <f>'common foods'!D63</f>
        <v>03064</v>
      </c>
      <c r="E56" s="44">
        <v>2</v>
      </c>
      <c r="F56" s="63">
        <v>65</v>
      </c>
      <c r="G56" s="81">
        <f>$F56/2</f>
        <v>32.5</v>
      </c>
      <c r="H56" s="81">
        <f>$F56*14</f>
        <v>910</v>
      </c>
      <c r="J56" s="81">
        <v>32.5</v>
      </c>
      <c r="K56" s="81">
        <v>910</v>
      </c>
      <c r="M56" s="81">
        <v>32.5</v>
      </c>
      <c r="N56" s="82">
        <v>760</v>
      </c>
      <c r="P56" s="81">
        <v>32.5</v>
      </c>
      <c r="Q56" s="82">
        <v>607</v>
      </c>
    </row>
    <row r="57" spans="1:78" x14ac:dyDescent="0.25">
      <c r="A57" s="74"/>
      <c r="B57" s="74"/>
      <c r="C57" s="75" t="s">
        <v>550</v>
      </c>
      <c r="D57" s="76"/>
      <c r="E57" s="76"/>
      <c r="G57" s="51">
        <v>14</v>
      </c>
      <c r="H57" s="51">
        <v>28</v>
      </c>
      <c r="I57" s="87">
        <v>21</v>
      </c>
      <c r="J57" s="51">
        <v>14</v>
      </c>
      <c r="K57" s="51">
        <v>28</v>
      </c>
      <c r="L57" s="76">
        <v>21</v>
      </c>
      <c r="M57" s="51">
        <v>21</v>
      </c>
      <c r="N57" s="51">
        <v>35</v>
      </c>
      <c r="O57" s="76">
        <v>28</v>
      </c>
      <c r="P57" s="51">
        <v>14</v>
      </c>
      <c r="Q57" s="51">
        <v>28</v>
      </c>
      <c r="R57" s="76">
        <v>21</v>
      </c>
    </row>
    <row r="58" spans="1:78" s="74" customFormat="1" x14ac:dyDescent="0.25">
      <c r="C58" s="75" t="s">
        <v>546</v>
      </c>
      <c r="D58" s="76"/>
      <c r="E58" s="76"/>
      <c r="F58" s="88"/>
      <c r="G58" s="88"/>
      <c r="H58" s="88"/>
      <c r="I58" s="89"/>
      <c r="J58" s="88"/>
      <c r="K58" s="88"/>
      <c r="L58" s="88"/>
      <c r="M58" s="88"/>
      <c r="N58" s="88"/>
      <c r="O58" s="88"/>
      <c r="P58" s="88"/>
      <c r="Q58" s="88"/>
      <c r="R58" s="88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</row>
    <row r="59" spans="1:78" s="74" customFormat="1" x14ac:dyDescent="0.25">
      <c r="A59" s="20" t="s">
        <v>154</v>
      </c>
      <c r="B59" s="20">
        <v>4</v>
      </c>
      <c r="C59" s="20" t="s">
        <v>155</v>
      </c>
      <c r="D59" s="62" t="str">
        <f>'common foods'!D72</f>
        <v>04057</v>
      </c>
      <c r="E59" s="62">
        <v>1</v>
      </c>
      <c r="F59" s="73">
        <v>40</v>
      </c>
      <c r="G59" s="79">
        <v>40</v>
      </c>
      <c r="H59" s="79">
        <f>G59*14</f>
        <v>560</v>
      </c>
      <c r="I59" s="90"/>
      <c r="J59" s="79">
        <v>40</v>
      </c>
      <c r="K59" s="79">
        <v>560</v>
      </c>
      <c r="L59" s="73"/>
      <c r="M59" s="79">
        <v>40</v>
      </c>
      <c r="N59" s="79">
        <f>F59*21</f>
        <v>840</v>
      </c>
      <c r="O59" s="73"/>
      <c r="P59" s="79">
        <v>40</v>
      </c>
      <c r="Q59" s="79">
        <v>560</v>
      </c>
      <c r="R59" s="7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</row>
    <row r="60" spans="1:78" s="20" customFormat="1" x14ac:dyDescent="0.25">
      <c r="A60" s="20" t="s">
        <v>154</v>
      </c>
      <c r="B60" s="20">
        <v>4</v>
      </c>
      <c r="C60" s="20" t="s">
        <v>157</v>
      </c>
      <c r="D60" s="62" t="str">
        <f>'common foods'!D73</f>
        <v>04058</v>
      </c>
      <c r="E60" s="62">
        <v>2</v>
      </c>
      <c r="F60" s="73">
        <v>40</v>
      </c>
      <c r="G60" s="79">
        <v>20</v>
      </c>
      <c r="H60" s="79">
        <f>F60*14/2</f>
        <v>280</v>
      </c>
      <c r="I60" s="73"/>
      <c r="J60" s="79">
        <v>20</v>
      </c>
      <c r="K60" s="79">
        <v>280</v>
      </c>
      <c r="L60" s="73"/>
      <c r="M60" s="91">
        <v>0</v>
      </c>
      <c r="N60" s="91">
        <v>0</v>
      </c>
      <c r="O60" s="92"/>
      <c r="P60" s="91">
        <v>0</v>
      </c>
      <c r="Q60" s="91">
        <v>0</v>
      </c>
      <c r="R60" s="92"/>
    </row>
    <row r="61" spans="1:78" s="20" customFormat="1" x14ac:dyDescent="0.25">
      <c r="A61" s="20" t="s">
        <v>154</v>
      </c>
      <c r="B61" s="20">
        <v>4</v>
      </c>
      <c r="C61" s="20" t="s">
        <v>159</v>
      </c>
      <c r="D61" s="62" t="str">
        <f>'common foods'!D74</f>
        <v>04059</v>
      </c>
      <c r="E61" s="62">
        <v>1</v>
      </c>
      <c r="F61" s="73">
        <v>270</v>
      </c>
      <c r="G61" s="79">
        <v>270</v>
      </c>
      <c r="H61" s="79">
        <f>F61*14</f>
        <v>3780</v>
      </c>
      <c r="I61" s="73"/>
      <c r="J61" s="79">
        <v>270</v>
      </c>
      <c r="K61" s="79">
        <v>3780</v>
      </c>
      <c r="L61" s="73"/>
      <c r="M61" s="79">
        <v>270</v>
      </c>
      <c r="N61" s="79">
        <f>F61*M57</f>
        <v>5670</v>
      </c>
      <c r="O61" s="92"/>
      <c r="P61" s="79">
        <v>270</v>
      </c>
      <c r="Q61" s="79">
        <v>3780</v>
      </c>
      <c r="R61" s="92"/>
    </row>
    <row r="62" spans="1:78" s="20" customFormat="1" x14ac:dyDescent="0.25">
      <c r="A62" s="20" t="s">
        <v>154</v>
      </c>
      <c r="B62" s="20">
        <v>4</v>
      </c>
      <c r="C62" s="20" t="s">
        <v>162</v>
      </c>
      <c r="D62" s="62" t="str">
        <f>'common foods'!D75</f>
        <v>04060</v>
      </c>
      <c r="E62" s="62">
        <v>1</v>
      </c>
      <c r="F62" s="73">
        <v>270</v>
      </c>
      <c r="G62" s="79">
        <v>270</v>
      </c>
      <c r="H62" s="79">
        <f>F62*14</f>
        <v>3780</v>
      </c>
      <c r="I62" s="73"/>
      <c r="J62" s="79">
        <v>270</v>
      </c>
      <c r="K62" s="79">
        <v>3780</v>
      </c>
      <c r="L62" s="73"/>
      <c r="M62" s="79">
        <v>270</v>
      </c>
      <c r="N62" s="79">
        <f>F62*M57</f>
        <v>5670</v>
      </c>
      <c r="O62" s="93"/>
      <c r="P62" s="79">
        <v>270</v>
      </c>
      <c r="Q62" s="79">
        <v>3780</v>
      </c>
      <c r="R62" s="93"/>
    </row>
    <row r="63" spans="1:78" s="20" customFormat="1" x14ac:dyDescent="0.25">
      <c r="A63" s="20" t="s">
        <v>154</v>
      </c>
      <c r="B63" s="20">
        <v>4</v>
      </c>
      <c r="C63" s="20" t="s">
        <v>170</v>
      </c>
      <c r="D63" s="62" t="str">
        <f>'common foods'!$D$79</f>
        <v>04064</v>
      </c>
      <c r="E63" s="62">
        <v>3</v>
      </c>
      <c r="F63" s="73">
        <v>150</v>
      </c>
      <c r="G63" s="79">
        <f>$F63/2</f>
        <v>75</v>
      </c>
      <c r="H63" s="79">
        <f>F63*14/2</f>
        <v>1050</v>
      </c>
      <c r="I63" s="73"/>
      <c r="J63" s="79">
        <f>$F63/2</f>
        <v>75</v>
      </c>
      <c r="K63" s="79">
        <v>1050</v>
      </c>
      <c r="L63" s="73"/>
      <c r="M63" s="79">
        <v>75</v>
      </c>
      <c r="N63" s="79">
        <f>F63*21/2</f>
        <v>1575</v>
      </c>
      <c r="O63" s="73"/>
      <c r="P63" s="79">
        <v>75</v>
      </c>
      <c r="Q63" s="79">
        <v>1050</v>
      </c>
      <c r="R63" s="73"/>
    </row>
    <row r="64" spans="1:78" s="20" customFormat="1" x14ac:dyDescent="0.25">
      <c r="A64" s="94"/>
      <c r="B64" s="94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73"/>
      <c r="P64" s="95"/>
      <c r="Q64" s="95"/>
      <c r="R64" s="95"/>
    </row>
    <row r="65" spans="1:78" s="20" customFormat="1" ht="31.5" x14ac:dyDescent="0.25">
      <c r="A65" s="74"/>
      <c r="B65" s="74"/>
      <c r="C65" s="96" t="s">
        <v>551</v>
      </c>
      <c r="D65" s="76"/>
      <c r="E65" s="76"/>
      <c r="F65" s="63"/>
      <c r="G65" s="51">
        <v>14</v>
      </c>
      <c r="H65" s="51">
        <v>28</v>
      </c>
      <c r="I65" s="63">
        <v>21</v>
      </c>
      <c r="J65" s="51">
        <v>14</v>
      </c>
      <c r="K65" s="51">
        <v>28</v>
      </c>
      <c r="L65" s="63">
        <v>21</v>
      </c>
      <c r="M65" s="51">
        <v>14</v>
      </c>
      <c r="N65" s="51">
        <v>28</v>
      </c>
      <c r="O65" s="63">
        <v>21</v>
      </c>
      <c r="P65" s="51">
        <v>7</v>
      </c>
      <c r="Q65" s="51">
        <v>21</v>
      </c>
      <c r="R65" s="63">
        <v>14</v>
      </c>
    </row>
    <row r="66" spans="1:78" s="20" customFormat="1" x14ac:dyDescent="0.25">
      <c r="A66" s="43" t="s">
        <v>223</v>
      </c>
      <c r="B66" s="43">
        <v>5</v>
      </c>
      <c r="C66" s="20" t="s">
        <v>181</v>
      </c>
      <c r="D66" s="62" t="str">
        <f>'common foods'!$D$84</f>
        <v>05064</v>
      </c>
      <c r="E66" s="44">
        <v>1</v>
      </c>
      <c r="F66" s="63">
        <v>50</v>
      </c>
      <c r="G66" s="81">
        <v>50</v>
      </c>
      <c r="H66" s="81">
        <f>F66*14</f>
        <v>700</v>
      </c>
      <c r="I66" s="80"/>
      <c r="J66" s="81">
        <v>50</v>
      </c>
      <c r="K66" s="81">
        <v>700</v>
      </c>
      <c r="L66" s="63"/>
      <c r="M66" s="81">
        <v>50</v>
      </c>
      <c r="N66" s="81">
        <v>700</v>
      </c>
      <c r="O66" s="63"/>
      <c r="P66" s="81">
        <v>25</v>
      </c>
      <c r="Q66" s="81">
        <v>350</v>
      </c>
      <c r="R66" s="63"/>
    </row>
    <row r="67" spans="1:78" s="94" customFormat="1" x14ac:dyDescent="0.25">
      <c r="A67" s="43" t="s">
        <v>223</v>
      </c>
      <c r="B67" s="43">
        <v>5</v>
      </c>
      <c r="C67" s="68" t="s">
        <v>183</v>
      </c>
      <c r="D67" s="97" t="str">
        <f>'common foods'!$D$85</f>
        <v>05065</v>
      </c>
      <c r="E67" s="44">
        <v>2</v>
      </c>
      <c r="F67" s="63">
        <v>100</v>
      </c>
      <c r="G67" s="98">
        <v>0</v>
      </c>
      <c r="H67" s="81">
        <v>700</v>
      </c>
      <c r="I67" s="80"/>
      <c r="J67" s="98">
        <v>0</v>
      </c>
      <c r="K67" s="81">
        <v>700</v>
      </c>
      <c r="L67" s="63"/>
      <c r="M67" s="98">
        <v>0</v>
      </c>
      <c r="N67" s="81">
        <v>700</v>
      </c>
      <c r="O67" s="63"/>
      <c r="P67" s="98">
        <v>0</v>
      </c>
      <c r="Q67" s="81">
        <v>350</v>
      </c>
      <c r="R67" s="63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74" customFormat="1" x14ac:dyDescent="0.25">
      <c r="A68" s="43" t="s">
        <v>223</v>
      </c>
      <c r="B68" s="43">
        <v>5</v>
      </c>
      <c r="C68" s="68" t="s">
        <v>187</v>
      </c>
      <c r="D68" s="97" t="str">
        <f>'common foods'!$D$87</f>
        <v>05067</v>
      </c>
      <c r="E68" s="44">
        <v>3</v>
      </c>
      <c r="F68" s="63">
        <v>100</v>
      </c>
      <c r="G68" s="98">
        <v>0</v>
      </c>
      <c r="H68" s="81">
        <v>700</v>
      </c>
      <c r="I68" s="80"/>
      <c r="J68" s="98">
        <v>0</v>
      </c>
      <c r="K68" s="81">
        <v>700</v>
      </c>
      <c r="L68" s="63"/>
      <c r="M68" s="98">
        <v>0</v>
      </c>
      <c r="N68" s="81">
        <v>700</v>
      </c>
      <c r="O68" s="63"/>
      <c r="P68" s="98">
        <v>0</v>
      </c>
      <c r="Q68" s="81">
        <v>350</v>
      </c>
      <c r="R68" s="6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</row>
    <row r="69" spans="1:78" x14ac:dyDescent="0.25">
      <c r="A69" s="43" t="s">
        <v>223</v>
      </c>
      <c r="B69" s="43">
        <v>5</v>
      </c>
      <c r="C69" s="20" t="s">
        <v>199</v>
      </c>
      <c r="D69" s="62" t="str">
        <f>'common foods'!$D$91</f>
        <v>05071</v>
      </c>
      <c r="E69" s="44">
        <v>3</v>
      </c>
      <c r="F69" s="63">
        <v>100</v>
      </c>
      <c r="G69" s="81">
        <v>50</v>
      </c>
      <c r="H69" s="81">
        <v>700</v>
      </c>
      <c r="I69" s="80"/>
      <c r="J69" s="81">
        <v>50</v>
      </c>
      <c r="K69" s="81">
        <v>700</v>
      </c>
      <c r="M69" s="81">
        <v>50</v>
      </c>
      <c r="N69" s="81">
        <v>700</v>
      </c>
      <c r="P69" s="81">
        <v>50</v>
      </c>
      <c r="Q69" s="81">
        <v>350</v>
      </c>
      <c r="T69" s="72"/>
      <c r="U69" s="99"/>
    </row>
    <row r="70" spans="1:78" x14ac:dyDescent="0.25">
      <c r="A70" s="43" t="s">
        <v>223</v>
      </c>
      <c r="B70" s="43">
        <v>5</v>
      </c>
      <c r="C70" s="20" t="s">
        <v>201</v>
      </c>
      <c r="D70" s="62" t="str">
        <f>'common foods'!$D$92</f>
        <v>05072</v>
      </c>
      <c r="E70" s="44">
        <v>2</v>
      </c>
      <c r="F70" s="63">
        <v>100</v>
      </c>
      <c r="G70" s="81">
        <v>50</v>
      </c>
      <c r="H70" s="81">
        <v>700</v>
      </c>
      <c r="I70" s="80"/>
      <c r="J70" s="81">
        <v>50</v>
      </c>
      <c r="K70" s="81">
        <v>700</v>
      </c>
      <c r="M70" s="81">
        <v>50</v>
      </c>
      <c r="N70" s="81">
        <v>700</v>
      </c>
      <c r="P70" s="81">
        <v>50</v>
      </c>
      <c r="Q70" s="81">
        <v>350</v>
      </c>
      <c r="U70" s="99"/>
    </row>
    <row r="71" spans="1:78" x14ac:dyDescent="0.25">
      <c r="A71" s="43" t="s">
        <v>223</v>
      </c>
      <c r="B71" s="43">
        <v>5</v>
      </c>
      <c r="C71" s="68" t="str">
        <f>'common foods'!C93</f>
        <v>Lamb shoulder chops</v>
      </c>
      <c r="D71" s="97" t="str">
        <f>'common foods'!$D$93</f>
        <v>05073</v>
      </c>
      <c r="E71" s="44">
        <v>2</v>
      </c>
      <c r="F71" s="63">
        <v>100</v>
      </c>
      <c r="G71" s="98">
        <v>0</v>
      </c>
      <c r="H71" s="81">
        <v>700</v>
      </c>
      <c r="I71" s="80"/>
      <c r="J71" s="98">
        <v>0</v>
      </c>
      <c r="K71" s="81">
        <v>700</v>
      </c>
      <c r="M71" s="98">
        <v>0</v>
      </c>
      <c r="N71" s="81">
        <v>700</v>
      </c>
      <c r="P71" s="98">
        <v>0</v>
      </c>
      <c r="Q71" s="81">
        <v>350</v>
      </c>
      <c r="U71" s="99"/>
    </row>
    <row r="72" spans="1:78" x14ac:dyDescent="0.25">
      <c r="A72" s="43" t="s">
        <v>223</v>
      </c>
      <c r="B72" s="43">
        <v>5</v>
      </c>
      <c r="C72" s="68" t="s">
        <v>207</v>
      </c>
      <c r="D72" s="97" t="str">
        <f>'common foods'!$D$94</f>
        <v>05074</v>
      </c>
      <c r="E72" s="44">
        <v>1</v>
      </c>
      <c r="F72" s="63">
        <v>100</v>
      </c>
      <c r="G72" s="98">
        <v>0</v>
      </c>
      <c r="H72" s="81">
        <v>700</v>
      </c>
      <c r="I72" s="80"/>
      <c r="J72" s="98">
        <v>0</v>
      </c>
      <c r="K72" s="81">
        <v>700</v>
      </c>
      <c r="M72" s="98">
        <v>0</v>
      </c>
      <c r="N72" s="81">
        <v>700</v>
      </c>
      <c r="P72" s="98">
        <v>0</v>
      </c>
      <c r="Q72" s="81">
        <v>350</v>
      </c>
      <c r="U72" s="99"/>
    </row>
    <row r="73" spans="1:78" x14ac:dyDescent="0.25">
      <c r="A73" s="43" t="s">
        <v>223</v>
      </c>
      <c r="B73" s="43">
        <v>5</v>
      </c>
      <c r="C73" s="20" t="str">
        <f>'common foods'!C95</f>
        <v>Fish fillets, fresh</v>
      </c>
      <c r="D73" s="62" t="str">
        <f>'common foods'!$D$95</f>
        <v>05079</v>
      </c>
      <c r="E73" s="44">
        <v>1</v>
      </c>
      <c r="F73" s="63">
        <v>100</v>
      </c>
      <c r="G73" s="81">
        <v>100</v>
      </c>
      <c r="H73" s="81">
        <v>1400</v>
      </c>
      <c r="I73" s="80"/>
      <c r="J73" s="81">
        <v>100</v>
      </c>
      <c r="K73" s="81">
        <v>1400</v>
      </c>
      <c r="M73" s="81">
        <v>100</v>
      </c>
      <c r="N73" s="81">
        <v>1400</v>
      </c>
      <c r="P73" s="81">
        <v>50</v>
      </c>
      <c r="Q73" s="81">
        <v>700</v>
      </c>
      <c r="U73" s="99"/>
    </row>
    <row r="74" spans="1:78" x14ac:dyDescent="0.25">
      <c r="A74" s="43" t="s">
        <v>223</v>
      </c>
      <c r="B74" s="43">
        <v>5</v>
      </c>
      <c r="C74" s="20" t="str">
        <f>'common foods'!C106</f>
        <v>Tuna, canned in water</v>
      </c>
      <c r="D74" s="62" t="str">
        <f>'common foods'!$D$106</f>
        <v>05091</v>
      </c>
      <c r="E74" s="44">
        <v>1</v>
      </c>
      <c r="F74" s="63">
        <v>100</v>
      </c>
      <c r="G74" s="81">
        <v>100</v>
      </c>
      <c r="H74" s="81">
        <f>$F74*14</f>
        <v>1400</v>
      </c>
      <c r="I74" s="80"/>
      <c r="J74" s="81">
        <v>100</v>
      </c>
      <c r="K74" s="81">
        <v>1400</v>
      </c>
      <c r="M74" s="81">
        <v>100</v>
      </c>
      <c r="N74" s="81">
        <v>1400</v>
      </c>
      <c r="P74" s="81">
        <v>50</v>
      </c>
      <c r="Q74" s="81">
        <v>700</v>
      </c>
      <c r="U74" s="99"/>
    </row>
    <row r="75" spans="1:78" x14ac:dyDescent="0.25">
      <c r="A75" s="43" t="s">
        <v>223</v>
      </c>
      <c r="B75" s="43">
        <v>5</v>
      </c>
      <c r="C75" s="20" t="str">
        <f>'common foods'!C97</f>
        <v>Fish fillets, frozen</v>
      </c>
      <c r="D75" s="62" t="str">
        <f>'common foods'!$D$97</f>
        <v>05081</v>
      </c>
      <c r="E75" s="44">
        <v>1</v>
      </c>
      <c r="F75" s="63">
        <v>100</v>
      </c>
      <c r="G75" s="81">
        <v>100</v>
      </c>
      <c r="H75" s="81">
        <f>$F75*14</f>
        <v>1400</v>
      </c>
      <c r="I75" s="80"/>
      <c r="J75" s="81">
        <v>100</v>
      </c>
      <c r="K75" s="81">
        <v>1400</v>
      </c>
      <c r="M75" s="81">
        <v>100</v>
      </c>
      <c r="N75" s="81">
        <v>1400</v>
      </c>
      <c r="P75" s="81">
        <v>50</v>
      </c>
      <c r="Q75" s="81">
        <v>700</v>
      </c>
    </row>
    <row r="76" spans="1:78" x14ac:dyDescent="0.25">
      <c r="A76" s="43" t="s">
        <v>223</v>
      </c>
      <c r="B76" s="43">
        <v>5</v>
      </c>
      <c r="C76" s="20" t="s">
        <v>217</v>
      </c>
      <c r="D76" s="62" t="str">
        <f>'common foods'!$D$101</f>
        <v>05085</v>
      </c>
      <c r="E76" s="44">
        <v>1</v>
      </c>
      <c r="F76" s="63">
        <v>50</v>
      </c>
      <c r="G76" s="81">
        <v>50</v>
      </c>
      <c r="H76" s="81">
        <v>700</v>
      </c>
      <c r="I76" s="80"/>
      <c r="J76" s="81">
        <v>50</v>
      </c>
      <c r="K76" s="81">
        <v>700</v>
      </c>
      <c r="M76" s="81">
        <v>50</v>
      </c>
      <c r="N76" s="81">
        <v>700</v>
      </c>
      <c r="P76" s="81">
        <v>25</v>
      </c>
      <c r="Q76" s="81">
        <v>350</v>
      </c>
    </row>
    <row r="77" spans="1:78" x14ac:dyDescent="0.25">
      <c r="A77" s="43" t="s">
        <v>223</v>
      </c>
      <c r="B77" s="43">
        <v>5</v>
      </c>
      <c r="C77" s="20" t="s">
        <v>219</v>
      </c>
      <c r="D77" s="62" t="str">
        <f>'common foods'!$D$102</f>
        <v>05086</v>
      </c>
      <c r="E77" s="44">
        <v>3</v>
      </c>
      <c r="F77" s="63">
        <v>50</v>
      </c>
      <c r="G77" s="81">
        <f>$F77/2</f>
        <v>25</v>
      </c>
      <c r="H77" s="81">
        <f>F77*G65/2</f>
        <v>350</v>
      </c>
      <c r="I77" s="80"/>
      <c r="J77" s="81">
        <v>25</v>
      </c>
      <c r="K77" s="81">
        <v>350</v>
      </c>
      <c r="M77" s="81">
        <v>25</v>
      </c>
      <c r="N77" s="81">
        <v>350</v>
      </c>
      <c r="P77" s="81">
        <v>25</v>
      </c>
      <c r="Q77" s="81">
        <v>175</v>
      </c>
    </row>
    <row r="78" spans="1:78" x14ac:dyDescent="0.25">
      <c r="A78" s="43" t="s">
        <v>223</v>
      </c>
      <c r="B78" s="43">
        <v>5</v>
      </c>
      <c r="C78" s="20" t="str">
        <f>'common foods'!C107</f>
        <v>Chickpeas, canned</v>
      </c>
      <c r="D78" s="62" t="str">
        <f>'common foods'!$D$107</f>
        <v>05092</v>
      </c>
      <c r="E78" s="44">
        <v>2</v>
      </c>
      <c r="F78" s="63">
        <v>135</v>
      </c>
      <c r="G78" s="81">
        <v>68</v>
      </c>
      <c r="H78" s="81">
        <v>945</v>
      </c>
      <c r="I78" s="80"/>
      <c r="J78" s="81">
        <v>68</v>
      </c>
      <c r="K78" s="81">
        <v>945</v>
      </c>
      <c r="M78" s="81">
        <v>68</v>
      </c>
      <c r="N78" s="81">
        <v>945</v>
      </c>
      <c r="P78" s="81">
        <v>68</v>
      </c>
      <c r="Q78" s="81">
        <v>945</v>
      </c>
    </row>
    <row r="79" spans="1:78" x14ac:dyDescent="0.25">
      <c r="A79" s="43" t="s">
        <v>223</v>
      </c>
      <c r="B79" s="43">
        <v>5</v>
      </c>
      <c r="C79" s="20" t="str">
        <f>'common foods'!C103</f>
        <v>Baked Beans 50% less sugar</v>
      </c>
      <c r="D79" s="62" t="str">
        <f>'common foods'!$D$103</f>
        <v>05088</v>
      </c>
      <c r="E79" s="44">
        <v>1</v>
      </c>
      <c r="F79" s="63">
        <v>135</v>
      </c>
      <c r="G79" s="81">
        <v>135</v>
      </c>
      <c r="H79" s="81">
        <v>1350</v>
      </c>
      <c r="I79" s="80"/>
      <c r="J79" s="81">
        <v>135</v>
      </c>
      <c r="K79" s="81">
        <v>1350</v>
      </c>
      <c r="M79" s="81">
        <v>135</v>
      </c>
      <c r="N79" s="81">
        <v>1350</v>
      </c>
      <c r="P79" s="81">
        <v>68</v>
      </c>
      <c r="Q79" s="81">
        <v>680</v>
      </c>
    </row>
    <row r="80" spans="1:78" x14ac:dyDescent="0.25">
      <c r="A80" s="43" t="s">
        <v>223</v>
      </c>
      <c r="B80" s="43">
        <v>5</v>
      </c>
      <c r="C80" s="68" t="s">
        <v>191</v>
      </c>
      <c r="D80" s="97" t="str">
        <f>'common foods'!$D$104</f>
        <v>05089</v>
      </c>
      <c r="E80" s="44">
        <v>1</v>
      </c>
      <c r="F80" s="63">
        <v>100</v>
      </c>
      <c r="G80" s="98">
        <v>0</v>
      </c>
      <c r="H80" s="81">
        <v>700</v>
      </c>
      <c r="I80" s="80"/>
      <c r="J80" s="98">
        <v>0</v>
      </c>
      <c r="K80" s="81">
        <v>700</v>
      </c>
      <c r="M80" s="98">
        <v>0</v>
      </c>
      <c r="N80" s="81">
        <v>700</v>
      </c>
      <c r="P80" s="98">
        <v>0</v>
      </c>
      <c r="Q80" s="81">
        <v>350</v>
      </c>
    </row>
    <row r="81" spans="1:78" x14ac:dyDescent="0.25">
      <c r="A81" s="100"/>
      <c r="B81" s="100"/>
      <c r="C81" s="101"/>
      <c r="D81" s="102"/>
      <c r="E81" s="88"/>
      <c r="F81" s="88"/>
      <c r="G81" s="103"/>
      <c r="H81" s="103"/>
      <c r="I81" s="102"/>
      <c r="J81" s="103"/>
      <c r="K81" s="103"/>
      <c r="L81" s="88"/>
      <c r="M81" s="103"/>
      <c r="N81" s="103"/>
      <c r="O81" s="88"/>
      <c r="P81" s="103"/>
      <c r="Q81" s="103"/>
      <c r="R81" s="88"/>
    </row>
    <row r="82" spans="1:78" x14ac:dyDescent="0.25">
      <c r="A82" s="74"/>
      <c r="B82" s="74"/>
      <c r="C82" s="75" t="s">
        <v>552</v>
      </c>
      <c r="D82" s="76"/>
      <c r="E82" s="76"/>
      <c r="G82" s="51">
        <v>45</v>
      </c>
      <c r="H82" s="51">
        <v>500</v>
      </c>
      <c r="I82" s="63">
        <v>250</v>
      </c>
      <c r="J82" s="51">
        <v>45</v>
      </c>
      <c r="K82" s="51">
        <v>350</v>
      </c>
      <c r="L82" s="76">
        <v>175</v>
      </c>
      <c r="M82" s="51">
        <v>45</v>
      </c>
      <c r="N82" s="51">
        <v>500</v>
      </c>
      <c r="O82" s="76">
        <v>250</v>
      </c>
      <c r="P82" s="51">
        <v>45</v>
      </c>
      <c r="Q82" s="51">
        <v>210</v>
      </c>
      <c r="R82" s="76">
        <v>105</v>
      </c>
    </row>
    <row r="83" spans="1:78" x14ac:dyDescent="0.25">
      <c r="A83" s="43" t="s">
        <v>258</v>
      </c>
      <c r="B83" s="43">
        <v>6</v>
      </c>
      <c r="C83" s="20" t="s">
        <v>261</v>
      </c>
      <c r="D83" s="62" t="str">
        <f>'common foods'!D123</f>
        <v>06089</v>
      </c>
      <c r="E83" s="44">
        <v>1</v>
      </c>
      <c r="F83" s="63">
        <v>15</v>
      </c>
      <c r="G83" s="81">
        <f>$F83</f>
        <v>15</v>
      </c>
      <c r="H83" s="81">
        <f>$F83*28</f>
        <v>420</v>
      </c>
      <c r="I83" s="80"/>
      <c r="J83" s="81">
        <v>15</v>
      </c>
      <c r="K83" s="81">
        <v>420</v>
      </c>
      <c r="M83" s="81">
        <v>15</v>
      </c>
      <c r="N83" s="81">
        <v>420</v>
      </c>
      <c r="O83" s="78"/>
      <c r="P83" s="81">
        <v>15</v>
      </c>
      <c r="Q83" s="81">
        <v>420</v>
      </c>
    </row>
    <row r="84" spans="1:78" x14ac:dyDescent="0.25">
      <c r="A84" s="43" t="s">
        <v>258</v>
      </c>
      <c r="B84" s="43">
        <v>6</v>
      </c>
      <c r="C84" s="20" t="s">
        <v>263</v>
      </c>
      <c r="D84" s="62" t="str">
        <f>'common foods'!D124</f>
        <v>06090</v>
      </c>
      <c r="E84" s="44">
        <v>2</v>
      </c>
      <c r="F84" s="63">
        <v>10</v>
      </c>
      <c r="G84" s="81">
        <v>10</v>
      </c>
      <c r="H84" s="81">
        <f>$F84*7</f>
        <v>70</v>
      </c>
      <c r="I84" s="80"/>
      <c r="J84" s="81">
        <v>10</v>
      </c>
      <c r="K84" s="81">
        <v>70</v>
      </c>
      <c r="M84" s="81">
        <v>10</v>
      </c>
      <c r="N84" s="81">
        <v>70</v>
      </c>
      <c r="O84" s="78"/>
      <c r="P84" s="81">
        <v>10</v>
      </c>
      <c r="Q84" s="81">
        <v>70</v>
      </c>
    </row>
    <row r="85" spans="1:78" s="100" customFormat="1" x14ac:dyDescent="0.25">
      <c r="A85" s="43" t="s">
        <v>258</v>
      </c>
      <c r="B85" s="43">
        <v>6</v>
      </c>
      <c r="C85" s="20" t="s">
        <v>265</v>
      </c>
      <c r="D85" s="62" t="str">
        <f>'common foods'!D125</f>
        <v>06091</v>
      </c>
      <c r="E85" s="44">
        <v>1</v>
      </c>
      <c r="F85" s="63">
        <v>10</v>
      </c>
      <c r="G85" s="81">
        <v>10</v>
      </c>
      <c r="H85" s="81">
        <v>70</v>
      </c>
      <c r="I85" s="80"/>
      <c r="J85" s="81">
        <v>10</v>
      </c>
      <c r="K85" s="81">
        <v>70</v>
      </c>
      <c r="L85" s="63"/>
      <c r="M85" s="81">
        <v>10</v>
      </c>
      <c r="N85" s="81">
        <v>70</v>
      </c>
      <c r="O85" s="78"/>
      <c r="P85" s="81">
        <v>10</v>
      </c>
      <c r="Q85" s="81">
        <v>70</v>
      </c>
      <c r="R85" s="6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</row>
    <row r="86" spans="1:78" s="74" customFormat="1" x14ac:dyDescent="0.25">
      <c r="A86" s="43" t="s">
        <v>258</v>
      </c>
      <c r="B86" s="43">
        <v>6</v>
      </c>
      <c r="C86" s="20" t="str">
        <f>'common foods'!C127</f>
        <v>coconut cream lite</v>
      </c>
      <c r="D86" s="62" t="str">
        <f>'common foods'!$D$127</f>
        <v>06093</v>
      </c>
      <c r="E86" s="44">
        <v>1</v>
      </c>
      <c r="F86" s="63">
        <v>10</v>
      </c>
      <c r="G86" s="81">
        <v>10</v>
      </c>
      <c r="H86" s="81">
        <v>70</v>
      </c>
      <c r="I86" s="80"/>
      <c r="J86" s="81">
        <v>10</v>
      </c>
      <c r="K86" s="81">
        <v>70</v>
      </c>
      <c r="L86" s="63"/>
      <c r="M86" s="81">
        <v>10</v>
      </c>
      <c r="N86" s="81">
        <v>70</v>
      </c>
      <c r="O86" s="83"/>
      <c r="P86" s="81">
        <v>10</v>
      </c>
      <c r="Q86" s="81">
        <v>70</v>
      </c>
      <c r="R86" s="6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</row>
    <row r="87" spans="1:78" x14ac:dyDescent="0.25">
      <c r="A87" s="100"/>
      <c r="B87" s="100"/>
      <c r="C87" s="94" t="s">
        <v>553</v>
      </c>
      <c r="D87" s="95"/>
      <c r="E87" s="88"/>
      <c r="F87" s="88"/>
      <c r="G87" s="103"/>
      <c r="H87" s="103"/>
      <c r="I87" s="102"/>
      <c r="J87" s="103"/>
      <c r="K87" s="103"/>
      <c r="L87" s="88"/>
      <c r="M87" s="103"/>
      <c r="N87" s="103"/>
      <c r="O87" s="104"/>
      <c r="P87" s="103"/>
      <c r="Q87" s="103"/>
      <c r="R87" s="88"/>
    </row>
    <row r="88" spans="1:78" x14ac:dyDescent="0.25">
      <c r="A88" s="43" t="s">
        <v>271</v>
      </c>
      <c r="B88" s="43">
        <v>7</v>
      </c>
      <c r="C88" s="20" t="s">
        <v>305</v>
      </c>
      <c r="D88" s="62" t="str">
        <f>'common foods'!$D$144</f>
        <v>07092</v>
      </c>
      <c r="E88" s="62">
        <v>2</v>
      </c>
      <c r="F88" s="73">
        <v>50</v>
      </c>
      <c r="G88" s="51">
        <f t="shared" ref="G88:G108" si="4">F88/2</f>
        <v>25</v>
      </c>
      <c r="H88" s="51">
        <f t="shared" ref="H88:H108" si="5">F88*14</f>
        <v>700</v>
      </c>
      <c r="J88" s="51">
        <v>25</v>
      </c>
      <c r="K88" s="51">
        <v>700</v>
      </c>
      <c r="M88" s="51">
        <v>25</v>
      </c>
      <c r="N88" s="51">
        <v>700</v>
      </c>
      <c r="P88" s="51">
        <v>25</v>
      </c>
      <c r="Q88" s="51">
        <v>700</v>
      </c>
      <c r="R88" s="44"/>
    </row>
    <row r="89" spans="1:78" x14ac:dyDescent="0.25">
      <c r="A89" s="43" t="s">
        <v>271</v>
      </c>
      <c r="B89" s="43">
        <v>7</v>
      </c>
      <c r="C89" s="20" t="s">
        <v>307</v>
      </c>
      <c r="D89" s="62" t="str">
        <f>'common foods'!$D$145</f>
        <v>07093</v>
      </c>
      <c r="E89" s="62">
        <v>2</v>
      </c>
      <c r="F89" s="73">
        <v>50</v>
      </c>
      <c r="G89" s="51">
        <f t="shared" si="4"/>
        <v>25</v>
      </c>
      <c r="H89" s="51">
        <f t="shared" si="5"/>
        <v>700</v>
      </c>
      <c r="I89" s="80"/>
      <c r="J89" s="51">
        <v>25</v>
      </c>
      <c r="K89" s="51">
        <v>700</v>
      </c>
      <c r="M89" s="81">
        <v>25</v>
      </c>
      <c r="N89" s="81">
        <v>700</v>
      </c>
      <c r="P89" s="81">
        <v>25</v>
      </c>
      <c r="Q89" s="81">
        <v>700</v>
      </c>
      <c r="R89" s="44"/>
    </row>
    <row r="90" spans="1:78" s="100" customFormat="1" x14ac:dyDescent="0.25">
      <c r="A90" s="43" t="s">
        <v>271</v>
      </c>
      <c r="B90" s="43">
        <v>7</v>
      </c>
      <c r="C90" s="20" t="s">
        <v>309</v>
      </c>
      <c r="D90" s="62" t="str">
        <f>'common foods'!$D$146</f>
        <v>07094</v>
      </c>
      <c r="E90" s="62">
        <v>1</v>
      </c>
      <c r="F90" s="73">
        <v>60</v>
      </c>
      <c r="G90" s="51">
        <f t="shared" si="4"/>
        <v>30</v>
      </c>
      <c r="H90" s="51">
        <f t="shared" si="5"/>
        <v>840</v>
      </c>
      <c r="I90" s="63"/>
      <c r="J90" s="51">
        <v>30</v>
      </c>
      <c r="K90" s="51">
        <v>840</v>
      </c>
      <c r="L90" s="63"/>
      <c r="M90" s="51">
        <v>30</v>
      </c>
      <c r="N90" s="51">
        <v>840</v>
      </c>
      <c r="O90" s="63"/>
      <c r="P90" s="51">
        <v>30</v>
      </c>
      <c r="Q90" s="51">
        <v>840</v>
      </c>
      <c r="R90" s="44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</row>
    <row r="91" spans="1:78" x14ac:dyDescent="0.25">
      <c r="A91" s="43" t="s">
        <v>271</v>
      </c>
      <c r="B91" s="43">
        <v>7</v>
      </c>
      <c r="C91" s="20" t="s">
        <v>311</v>
      </c>
      <c r="D91" s="62" t="str">
        <f>'common foods'!$D$147</f>
        <v>07095</v>
      </c>
      <c r="E91" s="62">
        <v>1</v>
      </c>
      <c r="F91" s="73">
        <v>40</v>
      </c>
      <c r="G91" s="51">
        <f t="shared" si="4"/>
        <v>20</v>
      </c>
      <c r="H91" s="51">
        <f t="shared" si="5"/>
        <v>560</v>
      </c>
      <c r="J91" s="51">
        <v>20</v>
      </c>
      <c r="K91" s="51">
        <v>560</v>
      </c>
      <c r="M91" s="51">
        <v>20</v>
      </c>
      <c r="N91" s="51">
        <v>560</v>
      </c>
      <c r="P91" s="51">
        <v>20</v>
      </c>
      <c r="Q91" s="51">
        <v>560</v>
      </c>
      <c r="R91" s="44"/>
    </row>
    <row r="92" spans="1:78" x14ac:dyDescent="0.25">
      <c r="A92" s="43" t="s">
        <v>271</v>
      </c>
      <c r="B92" s="43">
        <v>7</v>
      </c>
      <c r="C92" s="20" t="s">
        <v>313</v>
      </c>
      <c r="D92" s="62" t="str">
        <f>'common foods'!$D$148</f>
        <v>07096</v>
      </c>
      <c r="E92" s="62">
        <v>1</v>
      </c>
      <c r="F92" s="73">
        <v>135</v>
      </c>
      <c r="G92" s="51">
        <f t="shared" si="4"/>
        <v>67.5</v>
      </c>
      <c r="H92" s="51">
        <f t="shared" si="5"/>
        <v>1890</v>
      </c>
      <c r="J92" s="51">
        <v>67.5</v>
      </c>
      <c r="K92" s="51">
        <v>1890</v>
      </c>
      <c r="M92" s="51">
        <v>67.5</v>
      </c>
      <c r="N92" s="51">
        <v>1890</v>
      </c>
      <c r="P92" s="51">
        <v>67.5</v>
      </c>
      <c r="Q92" s="51">
        <v>1890</v>
      </c>
      <c r="R92" s="44"/>
    </row>
    <row r="93" spans="1:78" x14ac:dyDescent="0.25">
      <c r="A93" s="43" t="s">
        <v>271</v>
      </c>
      <c r="B93" s="43">
        <v>7</v>
      </c>
      <c r="C93" s="20" t="str">
        <f>'common foods'!C128</f>
        <v>Cake, fruit</v>
      </c>
      <c r="D93" s="62" t="str">
        <f>'common foods'!$D$128</f>
        <v>03041</v>
      </c>
      <c r="E93" s="62">
        <v>1</v>
      </c>
      <c r="F93" s="73">
        <v>65</v>
      </c>
      <c r="G93" s="51">
        <f t="shared" si="4"/>
        <v>32.5</v>
      </c>
      <c r="H93" s="51">
        <f t="shared" si="5"/>
        <v>910</v>
      </c>
      <c r="J93" s="51">
        <v>32.5</v>
      </c>
      <c r="K93" s="51">
        <v>910</v>
      </c>
      <c r="M93" s="51">
        <v>32.5</v>
      </c>
      <c r="N93" s="51">
        <v>910</v>
      </c>
      <c r="P93" s="51">
        <v>32.5</v>
      </c>
      <c r="Q93" s="51">
        <v>910</v>
      </c>
      <c r="R93" s="44"/>
    </row>
    <row r="94" spans="1:78" x14ac:dyDescent="0.25">
      <c r="A94" s="43" t="s">
        <v>271</v>
      </c>
      <c r="B94" s="43">
        <v>7</v>
      </c>
      <c r="C94" s="20" t="s">
        <v>281</v>
      </c>
      <c r="D94" s="62" t="str">
        <f>'common foods'!$D$132</f>
        <v>03061</v>
      </c>
      <c r="E94" s="62">
        <v>1</v>
      </c>
      <c r="F94" s="73">
        <v>30</v>
      </c>
      <c r="G94" s="51">
        <f t="shared" si="4"/>
        <v>15</v>
      </c>
      <c r="H94" s="51">
        <f t="shared" si="5"/>
        <v>420</v>
      </c>
      <c r="J94" s="51">
        <v>15</v>
      </c>
      <c r="K94" s="51">
        <v>420</v>
      </c>
      <c r="M94" s="51">
        <v>15</v>
      </c>
      <c r="N94" s="51">
        <v>420</v>
      </c>
      <c r="P94" s="51">
        <v>15</v>
      </c>
      <c r="Q94" s="51">
        <v>420</v>
      </c>
      <c r="R94" s="44"/>
    </row>
    <row r="95" spans="1:78" x14ac:dyDescent="0.25">
      <c r="A95" s="43" t="s">
        <v>271</v>
      </c>
      <c r="B95" s="43">
        <v>7</v>
      </c>
      <c r="C95" s="20" t="s">
        <v>287</v>
      </c>
      <c r="D95" s="62" t="str">
        <f>'common foods'!$D$135</f>
        <v>03058</v>
      </c>
      <c r="E95" s="62">
        <v>1</v>
      </c>
      <c r="F95" s="73">
        <v>30</v>
      </c>
      <c r="G95" s="51">
        <f t="shared" si="4"/>
        <v>15</v>
      </c>
      <c r="H95" s="51">
        <f t="shared" si="5"/>
        <v>420</v>
      </c>
      <c r="J95" s="51">
        <v>15</v>
      </c>
      <c r="K95" s="51">
        <v>420</v>
      </c>
      <c r="M95" s="51">
        <v>15</v>
      </c>
      <c r="N95" s="51">
        <v>420</v>
      </c>
      <c r="P95" s="51">
        <v>15</v>
      </c>
      <c r="Q95" s="51">
        <v>420</v>
      </c>
      <c r="R95" s="44"/>
    </row>
    <row r="96" spans="1:78" x14ac:dyDescent="0.25">
      <c r="A96" s="43" t="s">
        <v>271</v>
      </c>
      <c r="B96" s="43">
        <v>7</v>
      </c>
      <c r="C96" s="20" t="str">
        <f>'common foods'!C136</f>
        <v>Coconut cream buns</v>
      </c>
      <c r="D96" s="62" t="str">
        <f>'common foods'!$D$136</f>
        <v>03059</v>
      </c>
      <c r="E96" s="62">
        <v>1</v>
      </c>
      <c r="F96" s="73">
        <v>30</v>
      </c>
      <c r="G96" s="51">
        <f t="shared" si="4"/>
        <v>15</v>
      </c>
      <c r="H96" s="51">
        <f t="shared" si="5"/>
        <v>420</v>
      </c>
      <c r="J96" s="51">
        <v>15</v>
      </c>
      <c r="K96" s="51">
        <v>420</v>
      </c>
      <c r="M96" s="51">
        <v>15</v>
      </c>
      <c r="N96" s="51">
        <v>420</v>
      </c>
      <c r="P96" s="51">
        <v>15</v>
      </c>
      <c r="Q96" s="51">
        <v>420</v>
      </c>
      <c r="R96" s="44"/>
    </row>
    <row r="97" spans="1:78" x14ac:dyDescent="0.25">
      <c r="A97" s="43" t="s">
        <v>271</v>
      </c>
      <c r="B97" s="43">
        <v>7</v>
      </c>
      <c r="C97" s="20" t="s">
        <v>291</v>
      </c>
      <c r="D97" s="62" t="str">
        <f>'common foods'!$D$137</f>
        <v>03060</v>
      </c>
      <c r="E97" s="62">
        <v>1</v>
      </c>
      <c r="F97" s="73">
        <v>65</v>
      </c>
      <c r="G97" s="51">
        <f t="shared" si="4"/>
        <v>32.5</v>
      </c>
      <c r="H97" s="51">
        <f t="shared" si="5"/>
        <v>910</v>
      </c>
      <c r="J97" s="51">
        <v>32.5</v>
      </c>
      <c r="K97" s="51">
        <v>910</v>
      </c>
      <c r="M97" s="51">
        <v>32.5</v>
      </c>
      <c r="N97" s="51">
        <v>910</v>
      </c>
      <c r="P97" s="51">
        <v>32.5</v>
      </c>
      <c r="Q97" s="51">
        <v>910</v>
      </c>
      <c r="R97" s="44"/>
    </row>
    <row r="98" spans="1:78" x14ac:dyDescent="0.25">
      <c r="A98" s="43" t="s">
        <v>271</v>
      </c>
      <c r="B98" s="43">
        <v>7</v>
      </c>
      <c r="C98" s="20" t="s">
        <v>285</v>
      </c>
      <c r="D98" s="62" t="str">
        <f>'common foods'!$D$134</f>
        <v>03053</v>
      </c>
      <c r="E98" s="62">
        <v>1</v>
      </c>
      <c r="F98" s="73">
        <v>65</v>
      </c>
      <c r="G98" s="51">
        <f t="shared" si="4"/>
        <v>32.5</v>
      </c>
      <c r="H98" s="51">
        <f t="shared" si="5"/>
        <v>910</v>
      </c>
      <c r="J98" s="51">
        <v>32.5</v>
      </c>
      <c r="K98" s="51">
        <v>910</v>
      </c>
      <c r="M98" s="51">
        <v>32.5</v>
      </c>
      <c r="N98" s="51">
        <v>910</v>
      </c>
      <c r="P98" s="51">
        <v>32.5</v>
      </c>
      <c r="Q98" s="51">
        <v>910</v>
      </c>
      <c r="R98" s="44"/>
    </row>
    <row r="99" spans="1:78" x14ac:dyDescent="0.25">
      <c r="A99" s="43" t="s">
        <v>271</v>
      </c>
      <c r="B99" s="43">
        <v>7</v>
      </c>
      <c r="C99" s="20" t="s">
        <v>293</v>
      </c>
      <c r="D99" s="62" t="str">
        <f>'common foods'!$D$138</f>
        <v>05075</v>
      </c>
      <c r="E99" s="62">
        <v>3</v>
      </c>
      <c r="F99" s="73">
        <v>50</v>
      </c>
      <c r="G99" s="51">
        <f t="shared" si="4"/>
        <v>25</v>
      </c>
      <c r="H99" s="51">
        <f t="shared" si="5"/>
        <v>700</v>
      </c>
      <c r="J99" s="51">
        <v>25</v>
      </c>
      <c r="K99" s="51">
        <v>700</v>
      </c>
      <c r="M99" s="51">
        <v>25</v>
      </c>
      <c r="N99" s="51">
        <v>700</v>
      </c>
      <c r="P99" s="51">
        <v>25</v>
      </c>
      <c r="Q99" s="51">
        <v>700</v>
      </c>
      <c r="R99" s="44"/>
    </row>
    <row r="100" spans="1:78" x14ac:dyDescent="0.25">
      <c r="A100" s="43" t="s">
        <v>271</v>
      </c>
      <c r="B100" s="43">
        <v>7</v>
      </c>
      <c r="C100" s="20" t="s">
        <v>295</v>
      </c>
      <c r="D100" s="62" t="str">
        <f>'common foods'!$D$139</f>
        <v>05076</v>
      </c>
      <c r="E100" s="62">
        <v>2</v>
      </c>
      <c r="F100" s="73">
        <v>50</v>
      </c>
      <c r="G100" s="51">
        <f t="shared" si="4"/>
        <v>25</v>
      </c>
      <c r="H100" s="51">
        <f t="shared" si="5"/>
        <v>700</v>
      </c>
      <c r="J100" s="51">
        <v>25</v>
      </c>
      <c r="K100" s="51">
        <v>700</v>
      </c>
      <c r="M100" s="51">
        <v>25</v>
      </c>
      <c r="N100" s="51">
        <v>700</v>
      </c>
      <c r="P100" s="51">
        <v>25</v>
      </c>
      <c r="Q100" s="51">
        <v>700</v>
      </c>
      <c r="R100" s="44"/>
    </row>
    <row r="101" spans="1:78" x14ac:dyDescent="0.25">
      <c r="A101" s="43" t="s">
        <v>271</v>
      </c>
      <c r="B101" s="43">
        <v>7</v>
      </c>
      <c r="C101" s="20" t="s">
        <v>297</v>
      </c>
      <c r="D101" s="62" t="str">
        <f>'common foods'!$D$140</f>
        <v>05077</v>
      </c>
      <c r="E101" s="62">
        <v>3</v>
      </c>
      <c r="F101" s="73">
        <v>100</v>
      </c>
      <c r="G101" s="51">
        <f t="shared" si="4"/>
        <v>50</v>
      </c>
      <c r="H101" s="51">
        <f t="shared" si="5"/>
        <v>1400</v>
      </c>
      <c r="J101" s="51">
        <v>50</v>
      </c>
      <c r="K101" s="51">
        <v>1400</v>
      </c>
      <c r="M101" s="51">
        <v>50</v>
      </c>
      <c r="N101" s="51">
        <v>1400</v>
      </c>
      <c r="P101" s="51">
        <v>50</v>
      </c>
      <c r="Q101" s="51">
        <v>1400</v>
      </c>
      <c r="R101" s="44"/>
    </row>
    <row r="102" spans="1:78" x14ac:dyDescent="0.25">
      <c r="A102" s="43" t="s">
        <v>271</v>
      </c>
      <c r="B102" s="43">
        <v>7</v>
      </c>
      <c r="C102" s="20" t="s">
        <v>299</v>
      </c>
      <c r="D102" s="62" t="str">
        <f>'common foods'!$D$141</f>
        <v>05078</v>
      </c>
      <c r="E102" s="62">
        <v>3</v>
      </c>
      <c r="F102" s="73">
        <v>100</v>
      </c>
      <c r="G102" s="51">
        <f t="shared" si="4"/>
        <v>50</v>
      </c>
      <c r="H102" s="51">
        <f t="shared" si="5"/>
        <v>1400</v>
      </c>
      <c r="J102" s="51">
        <v>50</v>
      </c>
      <c r="K102" s="51">
        <v>1400</v>
      </c>
      <c r="M102" s="51">
        <v>50</v>
      </c>
      <c r="N102" s="51">
        <v>1400</v>
      </c>
      <c r="P102" s="51">
        <v>50</v>
      </c>
      <c r="Q102" s="51">
        <v>1400</v>
      </c>
      <c r="R102" s="44"/>
    </row>
    <row r="103" spans="1:78" x14ac:dyDescent="0.25">
      <c r="A103" s="43" t="s">
        <v>271</v>
      </c>
      <c r="B103" s="43">
        <v>7</v>
      </c>
      <c r="C103" s="20" t="str">
        <f>'common foods'!C143</f>
        <v>lamb mutton flaps</v>
      </c>
      <c r="D103" s="62" t="str">
        <f>'common foods'!$D$143</f>
        <v>05099</v>
      </c>
      <c r="E103" s="62">
        <v>1</v>
      </c>
      <c r="F103" s="73">
        <v>100</v>
      </c>
      <c r="G103" s="51">
        <f t="shared" si="4"/>
        <v>50</v>
      </c>
      <c r="H103" s="51">
        <f t="shared" si="5"/>
        <v>1400</v>
      </c>
      <c r="J103" s="51">
        <v>50</v>
      </c>
      <c r="K103" s="51">
        <v>1400</v>
      </c>
      <c r="M103" s="51">
        <v>50</v>
      </c>
      <c r="N103" s="51">
        <v>1400</v>
      </c>
      <c r="P103" s="51">
        <v>50</v>
      </c>
      <c r="Q103" s="51">
        <v>1400</v>
      </c>
      <c r="R103" s="44"/>
    </row>
    <row r="104" spans="1:78" x14ac:dyDescent="0.25">
      <c r="A104" s="43" t="s">
        <v>271</v>
      </c>
      <c r="B104" s="43">
        <v>7</v>
      </c>
      <c r="C104" s="20" t="str">
        <f>'common foods'!C142</f>
        <v>corned beef regular</v>
      </c>
      <c r="D104" s="62" t="str">
        <f>'common foods'!$D$142</f>
        <v>05098</v>
      </c>
      <c r="E104" s="62">
        <v>1</v>
      </c>
      <c r="F104" s="73">
        <v>100</v>
      </c>
      <c r="G104" s="51">
        <f t="shared" si="4"/>
        <v>50</v>
      </c>
      <c r="H104" s="51">
        <f t="shared" si="5"/>
        <v>1400</v>
      </c>
      <c r="J104" s="51">
        <v>50</v>
      </c>
      <c r="K104" s="51">
        <v>1400</v>
      </c>
      <c r="M104" s="51">
        <v>50</v>
      </c>
      <c r="N104" s="51">
        <v>1400</v>
      </c>
      <c r="P104" s="51">
        <v>50</v>
      </c>
      <c r="Q104" s="51">
        <v>1400</v>
      </c>
      <c r="R104" s="44"/>
    </row>
    <row r="105" spans="1:78" x14ac:dyDescent="0.25">
      <c r="A105" s="43" t="s">
        <v>271</v>
      </c>
      <c r="B105" s="43">
        <v>7</v>
      </c>
      <c r="C105" s="20" t="str">
        <f>'common foods'!C153</f>
        <v>Jam, strawberry</v>
      </c>
      <c r="D105" s="62" t="str">
        <f>'common foods'!$D$153</f>
        <v>08097</v>
      </c>
      <c r="E105" s="62">
        <v>1</v>
      </c>
      <c r="F105" s="73">
        <v>10</v>
      </c>
      <c r="G105" s="51">
        <f t="shared" si="4"/>
        <v>5</v>
      </c>
      <c r="H105" s="51">
        <f t="shared" si="5"/>
        <v>140</v>
      </c>
      <c r="J105" s="51">
        <v>5</v>
      </c>
      <c r="K105" s="51">
        <v>140</v>
      </c>
      <c r="M105" s="51">
        <v>5</v>
      </c>
      <c r="N105" s="51">
        <v>140</v>
      </c>
      <c r="P105" s="51">
        <v>5</v>
      </c>
      <c r="Q105" s="51">
        <v>140</v>
      </c>
      <c r="R105" s="44"/>
    </row>
    <row r="106" spans="1:78" x14ac:dyDescent="0.25">
      <c r="A106" s="43" t="s">
        <v>271</v>
      </c>
      <c r="B106" s="43">
        <v>7</v>
      </c>
      <c r="C106" s="20" t="s">
        <v>326</v>
      </c>
      <c r="D106" s="62" t="str">
        <f>'common foods'!$D$154</f>
        <v>08100</v>
      </c>
      <c r="E106" s="62">
        <v>2</v>
      </c>
      <c r="F106" s="73">
        <v>125</v>
      </c>
      <c r="G106" s="51">
        <f t="shared" si="4"/>
        <v>62.5</v>
      </c>
      <c r="H106" s="51">
        <f t="shared" si="5"/>
        <v>1750</v>
      </c>
      <c r="J106" s="51">
        <v>62.5</v>
      </c>
      <c r="K106" s="51">
        <v>1750</v>
      </c>
      <c r="M106" s="51">
        <v>62.5</v>
      </c>
      <c r="N106" s="51">
        <v>1750</v>
      </c>
      <c r="P106" s="51">
        <v>62.5</v>
      </c>
      <c r="Q106" s="51">
        <v>1750</v>
      </c>
      <c r="R106" s="44"/>
    </row>
    <row r="107" spans="1:78" x14ac:dyDescent="0.25">
      <c r="A107" s="43" t="s">
        <v>271</v>
      </c>
      <c r="B107" s="43">
        <v>7</v>
      </c>
      <c r="C107" s="20" t="s">
        <v>328</v>
      </c>
      <c r="D107" s="62" t="str">
        <f>'common foods'!$D$155</f>
        <v>08101</v>
      </c>
      <c r="E107" s="62">
        <v>2</v>
      </c>
      <c r="F107" s="73">
        <v>15</v>
      </c>
      <c r="G107" s="51">
        <f t="shared" si="4"/>
        <v>7.5</v>
      </c>
      <c r="H107" s="51">
        <f t="shared" si="5"/>
        <v>210</v>
      </c>
      <c r="J107" s="51">
        <v>7.5</v>
      </c>
      <c r="K107" s="51">
        <v>210</v>
      </c>
      <c r="M107" s="51">
        <v>7.5</v>
      </c>
      <c r="N107" s="51">
        <v>210</v>
      </c>
      <c r="P107" s="51">
        <v>7.5</v>
      </c>
      <c r="Q107" s="51">
        <v>210</v>
      </c>
      <c r="R107" s="44"/>
    </row>
    <row r="108" spans="1:78" x14ac:dyDescent="0.25">
      <c r="A108" s="43" t="s">
        <v>271</v>
      </c>
      <c r="B108" s="43">
        <v>7</v>
      </c>
      <c r="C108" s="20" t="s">
        <v>332</v>
      </c>
      <c r="D108" s="62" t="str">
        <f>'common foods'!$D$157</f>
        <v>08103</v>
      </c>
      <c r="E108" s="62">
        <v>1</v>
      </c>
      <c r="F108" s="73">
        <v>5</v>
      </c>
      <c r="G108" s="51">
        <f t="shared" si="4"/>
        <v>2.5</v>
      </c>
      <c r="H108" s="51">
        <f t="shared" si="5"/>
        <v>70</v>
      </c>
      <c r="J108" s="51">
        <v>2.5</v>
      </c>
      <c r="K108" s="51">
        <v>70</v>
      </c>
      <c r="M108" s="51">
        <v>2.5</v>
      </c>
      <c r="N108" s="51">
        <v>70</v>
      </c>
      <c r="P108" s="51">
        <v>2.5</v>
      </c>
      <c r="Q108" s="51">
        <v>70</v>
      </c>
      <c r="R108" s="44"/>
    </row>
    <row r="109" spans="1:78" x14ac:dyDescent="0.25">
      <c r="A109" s="43" t="s">
        <v>271</v>
      </c>
      <c r="B109" s="43">
        <v>7</v>
      </c>
      <c r="C109" s="20" t="str">
        <f>'common foods'!C150</f>
        <v>Cocoa puffs</v>
      </c>
      <c r="D109" s="62" t="str">
        <f>'common foods'!$D$150</f>
        <v>03068</v>
      </c>
      <c r="E109" s="62">
        <v>3</v>
      </c>
      <c r="F109" s="73">
        <v>65</v>
      </c>
      <c r="G109" s="51">
        <v>33</v>
      </c>
      <c r="H109" s="51">
        <v>910</v>
      </c>
      <c r="J109" s="51">
        <v>33</v>
      </c>
      <c r="K109" s="51">
        <v>910</v>
      </c>
      <c r="M109" s="51">
        <v>33</v>
      </c>
      <c r="N109" s="51">
        <v>910</v>
      </c>
      <c r="P109" s="51">
        <v>33</v>
      </c>
      <c r="Q109" s="51">
        <v>910</v>
      </c>
      <c r="R109" s="44"/>
    </row>
    <row r="110" spans="1:78" x14ac:dyDescent="0.25">
      <c r="A110" s="100"/>
      <c r="B110" s="100"/>
      <c r="C110" s="94" t="s">
        <v>554</v>
      </c>
      <c r="D110" s="95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</row>
    <row r="111" spans="1:78" s="100" customFormat="1" x14ac:dyDescent="0.25">
      <c r="A111" s="43" t="s">
        <v>334</v>
      </c>
      <c r="B111" s="43">
        <v>8</v>
      </c>
      <c r="C111" s="20" t="str">
        <f>'common foods'!C159</f>
        <v>Peanut butter, no added salt or sugar</v>
      </c>
      <c r="D111" s="62" t="str">
        <f>'common foods'!$D$159</f>
        <v>08110</v>
      </c>
      <c r="E111" s="62">
        <v>1</v>
      </c>
      <c r="F111" s="62">
        <v>15</v>
      </c>
      <c r="G111" s="51">
        <f>F111/2</f>
        <v>7.5</v>
      </c>
      <c r="H111" s="51">
        <f>F111*14</f>
        <v>210</v>
      </c>
      <c r="I111" s="44"/>
      <c r="J111" s="51">
        <v>7.5</v>
      </c>
      <c r="K111" s="51">
        <v>210</v>
      </c>
      <c r="L111" s="44"/>
      <c r="M111" s="51">
        <v>7.5</v>
      </c>
      <c r="N111" s="51">
        <v>210</v>
      </c>
      <c r="O111" s="44"/>
      <c r="P111" s="51">
        <v>7.5</v>
      </c>
      <c r="Q111" s="51">
        <v>210</v>
      </c>
      <c r="R111" s="44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</row>
    <row r="112" spans="1:78" x14ac:dyDescent="0.25">
      <c r="A112" s="43" t="s">
        <v>334</v>
      </c>
      <c r="B112" s="43">
        <v>8</v>
      </c>
      <c r="C112" s="20" t="str">
        <f>'common foods'!C160</f>
        <v>tomato sauce, lite</v>
      </c>
      <c r="D112" s="62" t="str">
        <f>'common foods'!D160</f>
        <v>08104</v>
      </c>
      <c r="E112" s="62">
        <v>1</v>
      </c>
      <c r="F112" s="62">
        <v>15</v>
      </c>
      <c r="G112" s="51">
        <f>F112/2</f>
        <v>7.5</v>
      </c>
      <c r="H112" s="51">
        <f>F112*14</f>
        <v>210</v>
      </c>
      <c r="I112" s="44"/>
      <c r="J112" s="51">
        <v>7.5</v>
      </c>
      <c r="K112" s="51">
        <v>210</v>
      </c>
      <c r="L112" s="44"/>
      <c r="M112" s="51">
        <v>7.5</v>
      </c>
      <c r="N112" s="51">
        <v>210</v>
      </c>
      <c r="O112" s="44"/>
      <c r="P112" s="51">
        <v>7.5</v>
      </c>
      <c r="Q112" s="51">
        <v>210</v>
      </c>
      <c r="R112" s="44"/>
    </row>
    <row r="113" spans="1:78" x14ac:dyDescent="0.25">
      <c r="A113" s="43" t="s">
        <v>334</v>
      </c>
      <c r="B113" s="43">
        <v>8</v>
      </c>
      <c r="C113" s="20" t="str">
        <f>'common foods'!C162</f>
        <v>Soy sauce reduced salt</v>
      </c>
      <c r="D113" s="62" t="str">
        <f>'common foods'!D162</f>
        <v>08106</v>
      </c>
      <c r="E113" s="62">
        <v>3</v>
      </c>
      <c r="F113" s="62">
        <v>15</v>
      </c>
      <c r="G113" s="51">
        <v>7.5</v>
      </c>
      <c r="H113" s="51">
        <v>210</v>
      </c>
      <c r="I113" s="44"/>
      <c r="J113" s="51">
        <v>7.5</v>
      </c>
      <c r="K113" s="51">
        <v>210</v>
      </c>
      <c r="L113" s="44"/>
      <c r="M113" s="51">
        <v>7.5</v>
      </c>
      <c r="N113" s="51">
        <v>210</v>
      </c>
      <c r="O113" s="44"/>
      <c r="P113" s="51">
        <v>7.5</v>
      </c>
      <c r="Q113" s="51">
        <v>210</v>
      </c>
      <c r="R113" s="44"/>
    </row>
    <row r="114" spans="1:78" s="100" customFormat="1" x14ac:dyDescent="0.25">
      <c r="C114" s="94" t="s">
        <v>348</v>
      </c>
      <c r="D114" s="95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</row>
    <row r="115" spans="1:78" x14ac:dyDescent="0.25">
      <c r="A115" s="43" t="s">
        <v>348</v>
      </c>
      <c r="B115" s="43">
        <v>9</v>
      </c>
      <c r="C115" s="20" t="s">
        <v>349</v>
      </c>
      <c r="D115" s="62" t="str">
        <f>'common foods'!D166</f>
        <v>09104</v>
      </c>
      <c r="E115" s="62">
        <v>2</v>
      </c>
      <c r="F115" s="62">
        <v>20</v>
      </c>
      <c r="G115" s="51">
        <f t="shared" ref="G115:G121" si="6">F115/2</f>
        <v>10</v>
      </c>
      <c r="H115" s="51">
        <f t="shared" ref="H115:H121" si="7">F115*14</f>
        <v>280</v>
      </c>
      <c r="I115" s="44"/>
      <c r="J115" s="51">
        <v>10</v>
      </c>
      <c r="K115" s="51">
        <v>280</v>
      </c>
      <c r="L115" s="44"/>
      <c r="M115" s="51">
        <v>10</v>
      </c>
      <c r="N115" s="51">
        <v>280</v>
      </c>
      <c r="O115" s="44"/>
      <c r="P115" s="51">
        <v>10</v>
      </c>
      <c r="Q115" s="51">
        <v>280</v>
      </c>
      <c r="R115" s="44"/>
    </row>
    <row r="116" spans="1:78" x14ac:dyDescent="0.25">
      <c r="A116" s="43" t="s">
        <v>348</v>
      </c>
      <c r="B116" s="43">
        <v>9</v>
      </c>
      <c r="C116" s="20" t="s">
        <v>351</v>
      </c>
      <c r="D116" s="62" t="str">
        <f>'common foods'!D167</f>
        <v>09105</v>
      </c>
      <c r="E116" s="62">
        <v>1</v>
      </c>
      <c r="F116" s="62">
        <v>250</v>
      </c>
      <c r="G116" s="51">
        <f t="shared" si="6"/>
        <v>125</v>
      </c>
      <c r="H116" s="51">
        <f t="shared" si="7"/>
        <v>3500</v>
      </c>
      <c r="I116" s="44"/>
      <c r="J116" s="51">
        <v>125</v>
      </c>
      <c r="K116" s="51">
        <v>3500</v>
      </c>
      <c r="L116" s="44"/>
      <c r="M116" s="51">
        <v>125</v>
      </c>
      <c r="N116" s="51">
        <v>3500</v>
      </c>
      <c r="O116" s="44"/>
      <c r="P116" s="51">
        <v>125</v>
      </c>
      <c r="Q116" s="51">
        <v>3500</v>
      </c>
      <c r="R116" s="44"/>
    </row>
    <row r="117" spans="1:78" x14ac:dyDescent="0.25">
      <c r="A117" s="43" t="s">
        <v>348</v>
      </c>
      <c r="B117" s="43">
        <v>9</v>
      </c>
      <c r="C117" s="20" t="s">
        <v>353</v>
      </c>
      <c r="D117" s="62" t="str">
        <f>'common foods'!D168</f>
        <v>09106</v>
      </c>
      <c r="E117" s="62">
        <v>2</v>
      </c>
      <c r="F117" s="62">
        <v>250</v>
      </c>
      <c r="G117" s="51">
        <f t="shared" si="6"/>
        <v>125</v>
      </c>
      <c r="H117" s="51">
        <f t="shared" si="7"/>
        <v>3500</v>
      </c>
      <c r="I117" s="44"/>
      <c r="J117" s="51">
        <v>125</v>
      </c>
      <c r="K117" s="51">
        <v>3500</v>
      </c>
      <c r="L117" s="44"/>
      <c r="M117" s="51">
        <v>125</v>
      </c>
      <c r="N117" s="51">
        <v>3500</v>
      </c>
      <c r="O117" s="44"/>
      <c r="P117" s="51">
        <v>125</v>
      </c>
      <c r="Q117" s="51">
        <v>3500</v>
      </c>
      <c r="R117" s="44"/>
    </row>
    <row r="118" spans="1:78" x14ac:dyDescent="0.25">
      <c r="A118" s="43" t="s">
        <v>348</v>
      </c>
      <c r="B118" s="43">
        <v>9</v>
      </c>
      <c r="C118" s="20" t="s">
        <v>355</v>
      </c>
      <c r="D118" s="62" t="str">
        <f>'common foods'!D169</f>
        <v>09107</v>
      </c>
      <c r="E118" s="62">
        <v>2</v>
      </c>
      <c r="F118" s="62">
        <v>250</v>
      </c>
      <c r="G118" s="51">
        <f t="shared" si="6"/>
        <v>125</v>
      </c>
      <c r="H118" s="51">
        <f t="shared" si="7"/>
        <v>3500</v>
      </c>
      <c r="I118" s="44"/>
      <c r="J118" s="51">
        <v>125</v>
      </c>
      <c r="K118" s="51">
        <v>3500</v>
      </c>
      <c r="L118" s="44"/>
      <c r="M118" s="51">
        <v>125</v>
      </c>
      <c r="N118" s="51">
        <v>3500</v>
      </c>
      <c r="O118" s="44"/>
      <c r="P118" s="51">
        <v>125</v>
      </c>
      <c r="Q118" s="51">
        <v>3500</v>
      </c>
      <c r="R118" s="44"/>
    </row>
    <row r="119" spans="1:78" x14ac:dyDescent="0.25">
      <c r="A119" s="43" t="s">
        <v>348</v>
      </c>
      <c r="B119" s="43">
        <v>9</v>
      </c>
      <c r="C119" s="20" t="s">
        <v>357</v>
      </c>
      <c r="D119" s="62" t="str">
        <f>'common foods'!D170</f>
        <v>09108</v>
      </c>
      <c r="E119" s="62">
        <v>1</v>
      </c>
      <c r="F119" s="62">
        <v>250</v>
      </c>
      <c r="G119" s="51">
        <f t="shared" si="6"/>
        <v>125</v>
      </c>
      <c r="H119" s="51">
        <f t="shared" si="7"/>
        <v>3500</v>
      </c>
      <c r="I119" s="44"/>
      <c r="J119" s="51">
        <v>125</v>
      </c>
      <c r="K119" s="51">
        <v>3500</v>
      </c>
      <c r="L119" s="44"/>
      <c r="M119" s="51">
        <v>125</v>
      </c>
      <c r="N119" s="51">
        <v>3500</v>
      </c>
      <c r="O119" s="44"/>
      <c r="P119" s="51">
        <v>125</v>
      </c>
      <c r="Q119" s="51">
        <v>3500</v>
      </c>
      <c r="R119" s="44"/>
    </row>
    <row r="120" spans="1:78" x14ac:dyDescent="0.25">
      <c r="A120" s="43" t="s">
        <v>348</v>
      </c>
      <c r="B120" s="43">
        <v>9</v>
      </c>
      <c r="C120" s="20" t="str">
        <f>'common foods'!C171</f>
        <v>Soft drink powder</v>
      </c>
      <c r="D120" s="62" t="str">
        <f>'common foods'!D171</f>
        <v>09109</v>
      </c>
      <c r="E120" s="62">
        <v>3</v>
      </c>
      <c r="F120" s="62">
        <v>15</v>
      </c>
      <c r="G120" s="51">
        <f t="shared" si="6"/>
        <v>7.5</v>
      </c>
      <c r="H120" s="51">
        <f t="shared" si="7"/>
        <v>210</v>
      </c>
      <c r="I120" s="44"/>
      <c r="J120" s="51">
        <v>7.5</v>
      </c>
      <c r="K120" s="51">
        <v>210</v>
      </c>
      <c r="L120" s="44"/>
      <c r="M120" s="51">
        <v>7.5</v>
      </c>
      <c r="N120" s="51">
        <v>210</v>
      </c>
      <c r="O120" s="44"/>
      <c r="P120" s="51">
        <v>7.5</v>
      </c>
      <c r="Q120" s="51">
        <v>210</v>
      </c>
      <c r="R120" s="44"/>
    </row>
    <row r="121" spans="1:78" x14ac:dyDescent="0.25">
      <c r="A121" s="43" t="s">
        <v>348</v>
      </c>
      <c r="B121" s="43">
        <v>9</v>
      </c>
      <c r="C121" s="20" t="s">
        <v>361</v>
      </c>
      <c r="D121" s="62" t="str">
        <f>'common foods'!D172</f>
        <v>09110</v>
      </c>
      <c r="E121" s="62">
        <v>3</v>
      </c>
      <c r="F121" s="62">
        <v>250</v>
      </c>
      <c r="G121" s="51">
        <f t="shared" si="6"/>
        <v>125</v>
      </c>
      <c r="H121" s="51">
        <f t="shared" si="7"/>
        <v>3500</v>
      </c>
      <c r="I121" s="44"/>
      <c r="J121" s="51">
        <v>125</v>
      </c>
      <c r="K121" s="51">
        <v>3500</v>
      </c>
      <c r="L121" s="44"/>
      <c r="M121" s="70">
        <v>0</v>
      </c>
      <c r="N121" s="70">
        <v>0</v>
      </c>
      <c r="O121" s="44"/>
      <c r="P121" s="70">
        <v>0</v>
      </c>
      <c r="Q121" s="70">
        <v>0</v>
      </c>
      <c r="R121" s="44"/>
    </row>
    <row r="122" spans="1:78" s="100" customFormat="1" x14ac:dyDescent="0.25">
      <c r="C122" s="94" t="s">
        <v>555</v>
      </c>
      <c r="D122" s="95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</row>
    <row r="123" spans="1:78" x14ac:dyDescent="0.25">
      <c r="A123" s="43" t="s">
        <v>369</v>
      </c>
      <c r="B123" s="43">
        <v>10</v>
      </c>
      <c r="C123" s="20" t="s">
        <v>380</v>
      </c>
      <c r="D123" s="62" t="str">
        <f>'common foods'!$D$181</f>
        <v>10115</v>
      </c>
      <c r="E123" s="44">
        <v>2</v>
      </c>
      <c r="F123" s="44">
        <v>240</v>
      </c>
      <c r="G123" s="51">
        <f>F123/2</f>
        <v>120</v>
      </c>
      <c r="H123" s="51">
        <f>F123*14</f>
        <v>3360</v>
      </c>
      <c r="I123" s="44"/>
      <c r="J123" s="51">
        <v>120</v>
      </c>
      <c r="K123" s="51">
        <v>3360</v>
      </c>
      <c r="L123" s="44"/>
      <c r="M123" s="51">
        <v>120</v>
      </c>
      <c r="N123" s="51">
        <v>3360</v>
      </c>
      <c r="O123" s="44"/>
      <c r="P123" s="51">
        <v>120</v>
      </c>
      <c r="Q123" s="51">
        <v>3360</v>
      </c>
      <c r="R123" s="44"/>
    </row>
    <row r="124" spans="1:78" x14ac:dyDescent="0.25">
      <c r="A124" s="43" t="s">
        <v>369</v>
      </c>
      <c r="B124" s="43">
        <v>10</v>
      </c>
      <c r="C124" s="20" t="s">
        <v>384</v>
      </c>
      <c r="D124" s="62" t="str">
        <f>'common foods'!$D$183</f>
        <v>10117</v>
      </c>
      <c r="E124" s="44">
        <v>2</v>
      </c>
      <c r="F124" s="44">
        <v>200</v>
      </c>
      <c r="G124" s="51">
        <f>F124/2</f>
        <v>100</v>
      </c>
      <c r="H124" s="51">
        <f>F124*14</f>
        <v>2800</v>
      </c>
      <c r="I124" s="44"/>
      <c r="J124" s="51">
        <v>100</v>
      </c>
      <c r="K124" s="51">
        <v>2800</v>
      </c>
      <c r="L124" s="44"/>
      <c r="M124" s="70">
        <v>0</v>
      </c>
      <c r="N124" s="70">
        <v>0</v>
      </c>
      <c r="O124" s="44"/>
      <c r="P124" s="70">
        <v>0</v>
      </c>
      <c r="Q124" s="70">
        <v>0</v>
      </c>
      <c r="R124" s="44"/>
    </row>
    <row r="125" spans="1:78" x14ac:dyDescent="0.25">
      <c r="A125" s="43" t="s">
        <v>369</v>
      </c>
      <c r="B125" s="43">
        <v>10</v>
      </c>
      <c r="C125" s="20" t="s">
        <v>388</v>
      </c>
      <c r="D125" s="62" t="str">
        <f>'common foods'!$D$185</f>
        <v>10119</v>
      </c>
      <c r="E125" s="44">
        <v>1</v>
      </c>
      <c r="F125" s="44">
        <v>200</v>
      </c>
      <c r="G125" s="51">
        <f>F125/2</f>
        <v>100</v>
      </c>
      <c r="H125" s="51">
        <f>F125*14</f>
        <v>2800</v>
      </c>
      <c r="I125" s="44"/>
      <c r="J125" s="51">
        <v>100</v>
      </c>
      <c r="K125" s="51">
        <v>2800</v>
      </c>
      <c r="L125" s="44"/>
      <c r="M125" s="51">
        <v>100</v>
      </c>
      <c r="N125" s="51">
        <v>2800</v>
      </c>
      <c r="O125" s="44"/>
      <c r="P125" s="51">
        <v>100</v>
      </c>
      <c r="Q125" s="51">
        <v>2800</v>
      </c>
      <c r="R125" s="44"/>
    </row>
    <row r="126" spans="1:78" x14ac:dyDescent="0.25">
      <c r="A126" s="100"/>
      <c r="B126" s="100"/>
      <c r="C126" s="94" t="s">
        <v>397</v>
      </c>
      <c r="D126" s="95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</row>
    <row r="127" spans="1:78" x14ac:dyDescent="0.25">
      <c r="A127" s="43" t="s">
        <v>397</v>
      </c>
      <c r="B127" s="43">
        <v>11</v>
      </c>
      <c r="C127" s="20" t="s">
        <v>398</v>
      </c>
      <c r="D127" s="62" t="str">
        <f>'common foods'!D190</f>
        <v>11115</v>
      </c>
      <c r="E127" s="44">
        <v>1</v>
      </c>
      <c r="F127" s="44">
        <v>100</v>
      </c>
      <c r="G127" s="51">
        <f>F127/2</f>
        <v>50</v>
      </c>
      <c r="H127" s="51">
        <f>F127*21</f>
        <v>2100</v>
      </c>
      <c r="I127" s="44"/>
      <c r="J127" s="51">
        <v>50</v>
      </c>
      <c r="K127" s="51">
        <v>2100</v>
      </c>
      <c r="L127" s="44"/>
      <c r="M127" s="70">
        <v>0</v>
      </c>
      <c r="N127" s="70">
        <v>0</v>
      </c>
      <c r="O127" s="105"/>
      <c r="P127" s="70">
        <v>0</v>
      </c>
      <c r="Q127" s="70">
        <v>0</v>
      </c>
      <c r="R127" s="44"/>
    </row>
    <row r="128" spans="1:78" s="100" customFormat="1" x14ac:dyDescent="0.25">
      <c r="A128" s="43" t="s">
        <v>397</v>
      </c>
      <c r="B128" s="43">
        <v>11</v>
      </c>
      <c r="C128" s="20" t="s">
        <v>400</v>
      </c>
      <c r="D128" s="62" t="str">
        <f>'common foods'!D191</f>
        <v>11116</v>
      </c>
      <c r="E128" s="44">
        <v>1</v>
      </c>
      <c r="F128" s="44">
        <v>330</v>
      </c>
      <c r="G128" s="51">
        <f>F128/2</f>
        <v>165</v>
      </c>
      <c r="H128" s="51">
        <f>F128*21</f>
        <v>6930</v>
      </c>
      <c r="I128" s="44"/>
      <c r="J128" s="51">
        <v>165</v>
      </c>
      <c r="K128" s="51">
        <v>6930</v>
      </c>
      <c r="L128" s="44"/>
      <c r="M128" s="70">
        <v>0</v>
      </c>
      <c r="N128" s="70">
        <v>0</v>
      </c>
      <c r="O128" s="105"/>
      <c r="P128" s="70">
        <v>0</v>
      </c>
      <c r="Q128" s="70">
        <v>0</v>
      </c>
      <c r="R128" s="44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</row>
    <row r="130" spans="2:2" x14ac:dyDescent="0.25">
      <c r="B130" s="43">
        <f>COUNT(B127:B128,B123:B125,B115:B121,B111:B113,B88:B109,B83:B86,B66:B80,B59:B63,B43:B56,B36:B40,B35,B17:B32,B7:B14)</f>
        <v>105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36"/>
  <sheetViews>
    <sheetView topLeftCell="A88" zoomScale="70" zoomScaleNormal="70" workbookViewId="0">
      <selection activeCell="V121" sqref="V121"/>
    </sheetView>
  </sheetViews>
  <sheetFormatPr defaultRowHeight="15" x14ac:dyDescent="0.25"/>
  <cols>
    <col min="1" max="1" width="32" style="106" customWidth="1"/>
    <col min="2" max="2" width="19.85546875" style="107" customWidth="1"/>
    <col min="3" max="3" width="32.28515625" style="106" customWidth="1"/>
    <col min="4" max="4" width="25" style="107" customWidth="1"/>
    <col min="5" max="5" width="12.85546875" style="107" customWidth="1"/>
    <col min="6" max="6" width="11.140625" style="107" customWidth="1"/>
    <col min="7" max="7" width="13.5703125" style="108" customWidth="1"/>
    <col min="8" max="8" width="15.42578125" style="108" customWidth="1"/>
    <col min="9" max="9" width="15.7109375" style="109" customWidth="1"/>
    <col min="10" max="10" width="10.85546875" style="110" customWidth="1"/>
    <col min="11" max="11" width="14.5703125" style="109" customWidth="1"/>
    <col min="12" max="12" width="16.42578125" style="109" customWidth="1"/>
    <col min="13" max="13" width="20.28515625" style="109" customWidth="1"/>
    <col min="14" max="14" width="17.7109375" style="109" customWidth="1"/>
    <col min="15" max="15" width="18.5703125" style="109" customWidth="1"/>
    <col min="16" max="16" width="10.85546875" style="111" customWidth="1"/>
    <col min="17" max="17" width="10.85546875" style="109" customWidth="1"/>
    <col min="18" max="18" width="13.85546875" style="109" customWidth="1"/>
    <col min="19" max="21" width="10.85546875" style="109" hidden="1" customWidth="1"/>
    <col min="22" max="22" width="10.85546875" style="111" customWidth="1"/>
    <col min="23" max="23" width="13.140625" style="109" customWidth="1"/>
    <col min="24" max="24" width="13.5703125" style="109" customWidth="1"/>
    <col min="25" max="27" width="10.85546875" style="109" hidden="1" customWidth="1"/>
    <col min="28" max="28" width="11.42578125" style="111"/>
    <col min="29" max="1025" width="11.42578125" style="112"/>
  </cols>
  <sheetData>
    <row r="1" spans="1:68" s="64" customFormat="1" ht="15.75" x14ac:dyDescent="0.25">
      <c r="D1" s="65"/>
      <c r="E1" s="65"/>
      <c r="F1" s="65"/>
      <c r="G1" s="65"/>
      <c r="H1" s="65" t="s">
        <v>556</v>
      </c>
      <c r="I1" s="65"/>
      <c r="J1" s="65"/>
      <c r="K1" s="65"/>
      <c r="L1" s="65"/>
      <c r="M1" s="65"/>
      <c r="N1" s="65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68" s="112" customFormat="1" ht="18" customHeight="1" x14ac:dyDescent="0.25">
      <c r="A2" s="43"/>
      <c r="B2" s="43"/>
      <c r="C2" s="67" t="s">
        <v>534</v>
      </c>
      <c r="D2" s="62"/>
      <c r="E2" s="44"/>
      <c r="F2" s="63"/>
      <c r="G2" s="275" t="s">
        <v>535</v>
      </c>
      <c r="H2" s="275"/>
      <c r="I2" s="275"/>
      <c r="J2" s="275" t="s">
        <v>536</v>
      </c>
      <c r="K2" s="275"/>
      <c r="L2" s="275"/>
      <c r="M2" s="275" t="s">
        <v>537</v>
      </c>
      <c r="N2" s="275"/>
      <c r="O2" s="275"/>
      <c r="P2" s="275" t="s">
        <v>538</v>
      </c>
      <c r="Q2" s="275"/>
      <c r="R2" s="275"/>
    </row>
    <row r="3" spans="1:68" s="112" customFormat="1" ht="15.75" x14ac:dyDescent="0.25">
      <c r="A3" s="68" t="s">
        <v>0</v>
      </c>
      <c r="B3" s="68" t="s">
        <v>1</v>
      </c>
      <c r="C3" s="69" t="s">
        <v>2</v>
      </c>
      <c r="D3" s="40" t="s">
        <v>3</v>
      </c>
      <c r="E3" s="70" t="s">
        <v>539</v>
      </c>
      <c r="F3" s="71" t="s">
        <v>540</v>
      </c>
      <c r="G3" s="70" t="s">
        <v>541</v>
      </c>
      <c r="H3" s="70" t="s">
        <v>542</v>
      </c>
      <c r="I3" s="71" t="s">
        <v>557</v>
      </c>
      <c r="J3" s="70" t="s">
        <v>541</v>
      </c>
      <c r="K3" s="70" t="s">
        <v>542</v>
      </c>
      <c r="L3" s="71" t="s">
        <v>557</v>
      </c>
      <c r="M3" s="70" t="s">
        <v>541</v>
      </c>
      <c r="N3" s="70" t="s">
        <v>542</v>
      </c>
      <c r="O3" s="71" t="s">
        <v>557</v>
      </c>
      <c r="P3" s="70" t="s">
        <v>541</v>
      </c>
      <c r="Q3" s="70" t="s">
        <v>542</v>
      </c>
      <c r="R3" s="71" t="s">
        <v>557</v>
      </c>
    </row>
    <row r="4" spans="1:68" s="112" customFormat="1" ht="15.75" x14ac:dyDescent="0.25">
      <c r="A4" s="43"/>
      <c r="B4" s="43"/>
      <c r="C4" s="20"/>
      <c r="D4" s="62"/>
      <c r="E4" s="44"/>
      <c r="F4" s="63"/>
      <c r="G4" s="44"/>
      <c r="H4" s="44"/>
      <c r="I4" s="73" t="s">
        <v>544</v>
      </c>
      <c r="J4" s="44"/>
      <c r="K4" s="44"/>
      <c r="L4" s="73" t="s">
        <v>544</v>
      </c>
      <c r="M4" s="44"/>
      <c r="N4" s="44"/>
      <c r="O4" s="73" t="s">
        <v>544</v>
      </c>
      <c r="P4" s="44"/>
      <c r="Q4" s="44"/>
      <c r="R4" s="73" t="s">
        <v>544</v>
      </c>
    </row>
    <row r="5" spans="1:68" s="119" customFormat="1" x14ac:dyDescent="0.25">
      <c r="A5" s="113" t="s">
        <v>772</v>
      </c>
      <c r="B5" s="114"/>
      <c r="C5" s="115"/>
      <c r="D5" s="114"/>
      <c r="E5" s="114"/>
      <c r="F5" s="114"/>
      <c r="G5" s="116">
        <v>8</v>
      </c>
      <c r="H5" s="116">
        <v>10</v>
      </c>
      <c r="I5" s="116">
        <v>9</v>
      </c>
      <c r="J5" s="116">
        <v>9</v>
      </c>
      <c r="K5" s="116">
        <v>11</v>
      </c>
      <c r="L5" s="116">
        <v>10</v>
      </c>
      <c r="M5" s="117">
        <v>7</v>
      </c>
      <c r="N5" s="117">
        <v>9</v>
      </c>
      <c r="O5" s="118">
        <v>8</v>
      </c>
      <c r="P5" s="117">
        <v>11</v>
      </c>
      <c r="Q5" s="117">
        <v>13</v>
      </c>
      <c r="R5" s="118">
        <v>12</v>
      </c>
    </row>
    <row r="6" spans="1:68" s="124" customFormat="1" x14ac:dyDescent="0.25">
      <c r="G6" s="124">
        <f>120*G5</f>
        <v>960</v>
      </c>
      <c r="H6" s="124">
        <f>H5*120</f>
        <v>1200</v>
      </c>
      <c r="I6" s="124">
        <f t="shared" ref="I6:K6" si="0">I5*120</f>
        <v>1080</v>
      </c>
      <c r="J6" s="124">
        <f t="shared" si="0"/>
        <v>1080</v>
      </c>
      <c r="K6" s="124">
        <f t="shared" si="0"/>
        <v>1320</v>
      </c>
      <c r="L6" s="124">
        <f>L5*120</f>
        <v>1200</v>
      </c>
      <c r="M6" s="124">
        <f t="shared" ref="M6:N6" si="1">M5*120</f>
        <v>840</v>
      </c>
      <c r="N6" s="124">
        <f t="shared" si="1"/>
        <v>1080</v>
      </c>
      <c r="O6" s="124">
        <f t="shared" ref="O6" si="2">O5*120</f>
        <v>960</v>
      </c>
      <c r="P6" s="124">
        <f t="shared" ref="P6" si="3">P5*120</f>
        <v>1320</v>
      </c>
      <c r="Q6" s="124">
        <f t="shared" ref="Q6" si="4">Q5*120</f>
        <v>1560</v>
      </c>
      <c r="R6" s="124">
        <f t="shared" ref="R6" si="5">R5*120</f>
        <v>1440</v>
      </c>
    </row>
    <row r="7" spans="1:68" s="112" customFormat="1" x14ac:dyDescent="0.25">
      <c r="A7" s="106" t="s">
        <v>8</v>
      </c>
      <c r="B7" s="107">
        <v>1</v>
      </c>
      <c r="C7" s="120" t="s">
        <v>9</v>
      </c>
      <c r="D7" s="121" t="str">
        <f>'common foods'!D2</f>
        <v>01001</v>
      </c>
      <c r="E7" s="109">
        <v>1</v>
      </c>
      <c r="F7" s="122">
        <v>120</v>
      </c>
      <c r="G7" s="123">
        <v>60</v>
      </c>
      <c r="H7" s="123">
        <v>960</v>
      </c>
      <c r="I7" s="124"/>
      <c r="J7" s="123">
        <v>60</v>
      </c>
      <c r="K7" s="123">
        <f>F7*9</f>
        <v>1080</v>
      </c>
      <c r="L7" s="125"/>
      <c r="M7" s="123">
        <v>60</v>
      </c>
      <c r="N7" s="123">
        <f>F7*7</f>
        <v>840</v>
      </c>
      <c r="O7" s="125"/>
      <c r="P7" s="123">
        <v>0</v>
      </c>
      <c r="Q7" s="123">
        <f>F7*11</f>
        <v>1320</v>
      </c>
      <c r="R7" s="125"/>
    </row>
    <row r="8" spans="1:68" s="112" customFormat="1" x14ac:dyDescent="0.25">
      <c r="A8" s="106" t="s">
        <v>8</v>
      </c>
      <c r="B8" s="107">
        <v>1</v>
      </c>
      <c r="C8" s="120" t="s">
        <v>14</v>
      </c>
      <c r="D8" s="121" t="str">
        <f>'common foods'!D3</f>
        <v>01002</v>
      </c>
      <c r="E8" s="109">
        <v>1</v>
      </c>
      <c r="F8" s="122">
        <v>120</v>
      </c>
      <c r="G8" s="123">
        <v>60</v>
      </c>
      <c r="H8" s="123">
        <v>960</v>
      </c>
      <c r="I8" s="124"/>
      <c r="J8" s="123">
        <v>60</v>
      </c>
      <c r="K8" s="123">
        <v>1080</v>
      </c>
      <c r="L8" s="125"/>
      <c r="M8" s="123">
        <v>60</v>
      </c>
      <c r="N8" s="123">
        <v>840</v>
      </c>
      <c r="O8" s="125"/>
      <c r="P8" s="123">
        <v>0</v>
      </c>
      <c r="Q8" s="123">
        <v>1320</v>
      </c>
      <c r="R8" s="125"/>
    </row>
    <row r="9" spans="1:68" s="112" customFormat="1" x14ac:dyDescent="0.25">
      <c r="A9" s="106" t="s">
        <v>8</v>
      </c>
      <c r="B9" s="107">
        <v>1</v>
      </c>
      <c r="C9" s="120" t="s">
        <v>18</v>
      </c>
      <c r="D9" s="121" t="str">
        <f>'common foods'!$D$5</f>
        <v>01004</v>
      </c>
      <c r="E9" s="109">
        <v>2</v>
      </c>
      <c r="F9" s="122">
        <v>120</v>
      </c>
      <c r="G9" s="123">
        <v>60</v>
      </c>
      <c r="H9" s="123">
        <f>F9*4</f>
        <v>480</v>
      </c>
      <c r="I9" s="124"/>
      <c r="J9" s="123">
        <v>60</v>
      </c>
      <c r="K9" s="123">
        <f>K8/2</f>
        <v>540</v>
      </c>
      <c r="L9" s="125"/>
      <c r="M9" s="123">
        <v>60</v>
      </c>
      <c r="N9" s="123">
        <f>F9*7/2</f>
        <v>420</v>
      </c>
      <c r="O9" s="125"/>
      <c r="P9" s="123">
        <v>0</v>
      </c>
      <c r="Q9" s="123">
        <f>Q7/2</f>
        <v>660</v>
      </c>
      <c r="R9" s="125"/>
    </row>
    <row r="10" spans="1:68" s="112" customFormat="1" x14ac:dyDescent="0.25">
      <c r="A10" s="106" t="s">
        <v>8</v>
      </c>
      <c r="B10" s="107">
        <v>1</v>
      </c>
      <c r="C10" s="120" t="s">
        <v>21</v>
      </c>
      <c r="D10" s="121" t="str">
        <f>'common foods'!$D$6</f>
        <v>01005</v>
      </c>
      <c r="E10" s="109">
        <v>2</v>
      </c>
      <c r="F10" s="122">
        <v>120</v>
      </c>
      <c r="G10" s="123">
        <v>60</v>
      </c>
      <c r="H10" s="123">
        <v>480</v>
      </c>
      <c r="I10" s="124"/>
      <c r="J10" s="123">
        <v>60</v>
      </c>
      <c r="K10" s="123">
        <v>540</v>
      </c>
      <c r="L10" s="125"/>
      <c r="M10" s="123">
        <v>60</v>
      </c>
      <c r="N10" s="123">
        <v>420</v>
      </c>
      <c r="O10" s="125"/>
      <c r="P10" s="123">
        <v>0</v>
      </c>
      <c r="Q10" s="123">
        <v>660</v>
      </c>
      <c r="R10" s="125"/>
    </row>
    <row r="11" spans="1:68" s="112" customFormat="1" x14ac:dyDescent="0.25">
      <c r="A11" s="106" t="s">
        <v>8</v>
      </c>
      <c r="B11" s="107">
        <v>1</v>
      </c>
      <c r="C11" s="120" t="s">
        <v>26</v>
      </c>
      <c r="D11" s="121" t="str">
        <f>'common foods'!$D$8</f>
        <v>01007</v>
      </c>
      <c r="E11" s="109">
        <v>1</v>
      </c>
      <c r="F11" s="122">
        <v>120</v>
      </c>
      <c r="G11" s="123">
        <v>60</v>
      </c>
      <c r="H11" s="123">
        <v>960</v>
      </c>
      <c r="I11" s="124"/>
      <c r="J11" s="123">
        <v>60</v>
      </c>
      <c r="K11" s="123">
        <v>1080</v>
      </c>
      <c r="L11" s="125"/>
      <c r="M11" s="123">
        <v>60</v>
      </c>
      <c r="N11" s="123">
        <v>840</v>
      </c>
      <c r="O11" s="125"/>
      <c r="P11" s="123">
        <v>0</v>
      </c>
      <c r="Q11" s="123">
        <v>1320</v>
      </c>
      <c r="R11" s="125"/>
    </row>
    <row r="12" spans="1:68" s="112" customFormat="1" x14ac:dyDescent="0.25">
      <c r="A12" s="106" t="s">
        <v>8</v>
      </c>
      <c r="B12" s="107">
        <v>1</v>
      </c>
      <c r="C12" s="120" t="s">
        <v>28</v>
      </c>
      <c r="D12" s="121" t="str">
        <f>'common foods'!$D$9</f>
        <v>01008</v>
      </c>
      <c r="E12" s="109">
        <v>2</v>
      </c>
      <c r="F12" s="122">
        <v>120</v>
      </c>
      <c r="G12" s="123">
        <v>60</v>
      </c>
      <c r="H12" s="123">
        <v>480</v>
      </c>
      <c r="I12" s="124"/>
      <c r="J12" s="123">
        <v>60</v>
      </c>
      <c r="K12" s="123">
        <v>540</v>
      </c>
      <c r="L12" s="125"/>
      <c r="M12" s="123">
        <v>60</v>
      </c>
      <c r="N12" s="123">
        <v>420</v>
      </c>
      <c r="O12" s="125"/>
      <c r="P12" s="123">
        <v>0</v>
      </c>
      <c r="Q12" s="123">
        <v>660</v>
      </c>
      <c r="R12" s="125"/>
    </row>
    <row r="13" spans="1:68" s="120" customFormat="1" x14ac:dyDescent="0.25">
      <c r="A13" s="120" t="s">
        <v>8</v>
      </c>
      <c r="B13" s="121">
        <v>1</v>
      </c>
      <c r="C13" s="120" t="str">
        <f>'common foods'!C15</f>
        <v>Canned fruit salad in syrup</v>
      </c>
      <c r="D13" s="121" t="str">
        <f>'common foods'!$D$15</f>
        <v>01014</v>
      </c>
      <c r="E13" s="121">
        <v>2</v>
      </c>
      <c r="F13" s="126">
        <v>120</v>
      </c>
      <c r="G13" s="123">
        <v>60</v>
      </c>
      <c r="H13" s="127">
        <v>480</v>
      </c>
      <c r="I13" s="128"/>
      <c r="J13" s="127">
        <v>60</v>
      </c>
      <c r="K13" s="127">
        <v>540</v>
      </c>
      <c r="L13" s="126"/>
      <c r="M13" s="123">
        <v>60</v>
      </c>
      <c r="N13" s="127">
        <v>420</v>
      </c>
      <c r="O13" s="128"/>
      <c r="P13" s="127">
        <v>0</v>
      </c>
      <c r="Q13" s="127">
        <v>660</v>
      </c>
      <c r="R13" s="128"/>
    </row>
    <row r="14" spans="1:68" s="119" customFormat="1" x14ac:dyDescent="0.25">
      <c r="A14" s="113" t="s">
        <v>773</v>
      </c>
      <c r="B14" s="114"/>
      <c r="C14" s="113"/>
      <c r="D14" s="129"/>
      <c r="E14" s="116"/>
      <c r="F14" s="114"/>
      <c r="G14" s="117">
        <v>23</v>
      </c>
      <c r="H14" s="117">
        <v>27</v>
      </c>
      <c r="I14" s="118">
        <v>25</v>
      </c>
      <c r="J14" s="117">
        <v>24</v>
      </c>
      <c r="K14" s="117">
        <v>28</v>
      </c>
      <c r="L14" s="118">
        <v>26</v>
      </c>
      <c r="M14" s="117">
        <v>19</v>
      </c>
      <c r="N14" s="117">
        <v>23</v>
      </c>
      <c r="O14" s="118">
        <v>21</v>
      </c>
      <c r="P14" s="117">
        <v>15</v>
      </c>
      <c r="Q14" s="117">
        <v>19</v>
      </c>
      <c r="R14" s="118">
        <v>17</v>
      </c>
    </row>
    <row r="15" spans="1:68" s="124" customFormat="1" x14ac:dyDescent="0.25">
      <c r="G15" s="124">
        <f>G14*75</f>
        <v>1725</v>
      </c>
      <c r="H15" s="124">
        <f t="shared" ref="H15:R15" si="6">H14*75</f>
        <v>2025</v>
      </c>
      <c r="I15" s="124">
        <f t="shared" si="6"/>
        <v>1875</v>
      </c>
      <c r="J15" s="124">
        <f t="shared" si="6"/>
        <v>1800</v>
      </c>
      <c r="K15" s="124">
        <f t="shared" si="6"/>
        <v>2100</v>
      </c>
      <c r="L15" s="124">
        <f t="shared" si="6"/>
        <v>1950</v>
      </c>
      <c r="M15" s="124">
        <f t="shared" si="6"/>
        <v>1425</v>
      </c>
      <c r="N15" s="124">
        <f t="shared" si="6"/>
        <v>1725</v>
      </c>
      <c r="O15" s="124">
        <f t="shared" si="6"/>
        <v>1575</v>
      </c>
      <c r="P15" s="124">
        <f t="shared" si="6"/>
        <v>1125</v>
      </c>
      <c r="Q15" s="124">
        <f t="shared" si="6"/>
        <v>1425</v>
      </c>
      <c r="R15" s="124">
        <f t="shared" si="6"/>
        <v>1275</v>
      </c>
    </row>
    <row r="16" spans="1:68" s="112" customFormat="1" x14ac:dyDescent="0.25">
      <c r="A16" s="106" t="s">
        <v>43</v>
      </c>
      <c r="B16" s="107">
        <v>2</v>
      </c>
      <c r="C16" s="120" t="s">
        <v>46</v>
      </c>
      <c r="D16" s="121" t="str">
        <f>'common foods'!$D$17</f>
        <v>02012</v>
      </c>
      <c r="E16" s="109">
        <v>1</v>
      </c>
      <c r="F16" s="130">
        <v>75</v>
      </c>
      <c r="G16" s="123">
        <v>38</v>
      </c>
      <c r="H16" s="123">
        <f>F16*23</f>
        <v>1725</v>
      </c>
      <c r="I16" s="124"/>
      <c r="J16" s="123">
        <v>38</v>
      </c>
      <c r="K16" s="123">
        <f>F16*24</f>
        <v>1800</v>
      </c>
      <c r="L16" s="125"/>
      <c r="M16" s="123">
        <f t="shared" ref="M16:M25" si="7">$F16/3</f>
        <v>25</v>
      </c>
      <c r="N16" s="123">
        <f>F16*M14</f>
        <v>1425</v>
      </c>
      <c r="O16" s="125"/>
      <c r="P16" s="123">
        <v>0</v>
      </c>
      <c r="Q16" s="123">
        <f>F16*15</f>
        <v>1125</v>
      </c>
      <c r="R16" s="125"/>
    </row>
    <row r="17" spans="1:18" s="112" customFormat="1" x14ac:dyDescent="0.25">
      <c r="A17" s="106" t="s">
        <v>43</v>
      </c>
      <c r="B17" s="107">
        <v>2</v>
      </c>
      <c r="C17" s="120" t="s">
        <v>48</v>
      </c>
      <c r="D17" s="121" t="str">
        <f>'common foods'!$D$18</f>
        <v>02013</v>
      </c>
      <c r="E17" s="109">
        <v>2</v>
      </c>
      <c r="F17" s="130">
        <v>75</v>
      </c>
      <c r="G17" s="123">
        <v>38</v>
      </c>
      <c r="H17" s="123">
        <f>H16/2</f>
        <v>862.5</v>
      </c>
      <c r="I17" s="124"/>
      <c r="J17" s="123">
        <v>38</v>
      </c>
      <c r="K17" s="123">
        <f>K16/2</f>
        <v>900</v>
      </c>
      <c r="L17" s="125"/>
      <c r="M17" s="123">
        <f t="shared" si="7"/>
        <v>25</v>
      </c>
      <c r="N17" s="123">
        <f>N16/2</f>
        <v>712.5</v>
      </c>
      <c r="O17" s="125"/>
      <c r="P17" s="123">
        <v>0</v>
      </c>
      <c r="Q17" s="123">
        <f>Q16/2</f>
        <v>562.5</v>
      </c>
      <c r="R17" s="125"/>
    </row>
    <row r="18" spans="1:18" s="112" customFormat="1" x14ac:dyDescent="0.25">
      <c r="A18" s="106" t="s">
        <v>43</v>
      </c>
      <c r="B18" s="107">
        <v>2</v>
      </c>
      <c r="C18" s="120" t="s">
        <v>52</v>
      </c>
      <c r="D18" s="121" t="str">
        <f>'common foods'!$D$20</f>
        <v>02015</v>
      </c>
      <c r="E18" s="109">
        <v>1</v>
      </c>
      <c r="F18" s="130">
        <v>75</v>
      </c>
      <c r="G18" s="123">
        <v>38</v>
      </c>
      <c r="H18" s="123">
        <f>F18*23</f>
        <v>1725</v>
      </c>
      <c r="I18" s="124"/>
      <c r="J18" s="123">
        <v>38</v>
      </c>
      <c r="K18" s="123">
        <v>1800</v>
      </c>
      <c r="L18" s="125"/>
      <c r="M18" s="123">
        <f t="shared" si="7"/>
        <v>25</v>
      </c>
      <c r="N18" s="123">
        <v>1425</v>
      </c>
      <c r="O18" s="125"/>
      <c r="P18" s="123">
        <v>0</v>
      </c>
      <c r="Q18" s="123">
        <v>1125</v>
      </c>
      <c r="R18" s="125"/>
    </row>
    <row r="19" spans="1:18" s="112" customFormat="1" x14ac:dyDescent="0.25">
      <c r="A19" s="106" t="s">
        <v>43</v>
      </c>
      <c r="B19" s="107">
        <v>2</v>
      </c>
      <c r="C19" s="120" t="s">
        <v>54</v>
      </c>
      <c r="D19" s="121" t="str">
        <f>'common foods'!$D$21</f>
        <v>02016</v>
      </c>
      <c r="E19" s="109">
        <v>2</v>
      </c>
      <c r="F19" s="130">
        <v>75</v>
      </c>
      <c r="G19" s="123">
        <v>38</v>
      </c>
      <c r="H19" s="123">
        <v>863</v>
      </c>
      <c r="I19" s="124"/>
      <c r="J19" s="123">
        <v>38</v>
      </c>
      <c r="K19" s="123">
        <v>900</v>
      </c>
      <c r="L19" s="125"/>
      <c r="M19" s="123">
        <f t="shared" si="7"/>
        <v>25</v>
      </c>
      <c r="N19" s="123">
        <v>713</v>
      </c>
      <c r="O19" s="125"/>
      <c r="P19" s="123">
        <v>0</v>
      </c>
      <c r="Q19" s="123">
        <v>563</v>
      </c>
      <c r="R19" s="125"/>
    </row>
    <row r="20" spans="1:18" s="112" customFormat="1" x14ac:dyDescent="0.25">
      <c r="A20" s="106" t="s">
        <v>43</v>
      </c>
      <c r="B20" s="107">
        <v>2</v>
      </c>
      <c r="C20" s="120" t="s">
        <v>60</v>
      </c>
      <c r="D20" s="121" t="str">
        <f>'common foods'!$D$24</f>
        <v>02019</v>
      </c>
      <c r="E20" s="109">
        <v>2</v>
      </c>
      <c r="F20" s="130">
        <v>75</v>
      </c>
      <c r="G20" s="123">
        <v>38</v>
      </c>
      <c r="H20" s="123">
        <v>863</v>
      </c>
      <c r="I20" s="124"/>
      <c r="J20" s="123">
        <v>38</v>
      </c>
      <c r="K20" s="123">
        <v>900</v>
      </c>
      <c r="L20" s="125"/>
      <c r="M20" s="123">
        <f t="shared" si="7"/>
        <v>25</v>
      </c>
      <c r="N20" s="123">
        <v>713</v>
      </c>
      <c r="O20" s="125"/>
      <c r="P20" s="123">
        <v>0</v>
      </c>
      <c r="Q20" s="123">
        <v>563</v>
      </c>
      <c r="R20" s="125"/>
    </row>
    <row r="21" spans="1:18" s="112" customFormat="1" x14ac:dyDescent="0.25">
      <c r="A21" s="106" t="s">
        <v>43</v>
      </c>
      <c r="B21" s="107">
        <v>2</v>
      </c>
      <c r="C21" s="120" t="s">
        <v>62</v>
      </c>
      <c r="D21" s="121" t="str">
        <f>'common foods'!$D$25</f>
        <v>02021</v>
      </c>
      <c r="E21" s="109">
        <v>1</v>
      </c>
      <c r="F21" s="130">
        <v>75</v>
      </c>
      <c r="G21" s="123">
        <v>38</v>
      </c>
      <c r="H21" s="123">
        <f>F21*23</f>
        <v>1725</v>
      </c>
      <c r="I21" s="124"/>
      <c r="J21" s="123">
        <v>38</v>
      </c>
      <c r="K21" s="123">
        <v>1800</v>
      </c>
      <c r="L21" s="125"/>
      <c r="M21" s="123">
        <f t="shared" si="7"/>
        <v>25</v>
      </c>
      <c r="N21" s="123">
        <v>1425</v>
      </c>
      <c r="O21" s="125"/>
      <c r="P21" s="123">
        <v>0</v>
      </c>
      <c r="Q21" s="123">
        <v>1125</v>
      </c>
      <c r="R21" s="125"/>
    </row>
    <row r="22" spans="1:18" s="112" customFormat="1" x14ac:dyDescent="0.25">
      <c r="A22" s="106" t="s">
        <v>43</v>
      </c>
      <c r="B22" s="107">
        <v>2</v>
      </c>
      <c r="C22" s="120" t="s">
        <v>64</v>
      </c>
      <c r="D22" s="121" t="str">
        <f>'common foods'!$D$26</f>
        <v>02022</v>
      </c>
      <c r="E22" s="109">
        <v>2</v>
      </c>
      <c r="F22" s="130">
        <v>75</v>
      </c>
      <c r="G22" s="123">
        <v>38</v>
      </c>
      <c r="H22" s="123">
        <v>863</v>
      </c>
      <c r="I22" s="124"/>
      <c r="J22" s="123">
        <v>38</v>
      </c>
      <c r="K22" s="123">
        <v>900</v>
      </c>
      <c r="L22" s="125"/>
      <c r="M22" s="123">
        <f t="shared" si="7"/>
        <v>25</v>
      </c>
      <c r="N22" s="123">
        <v>713</v>
      </c>
      <c r="O22" s="125"/>
      <c r="P22" s="123">
        <v>0</v>
      </c>
      <c r="Q22" s="123">
        <v>563</v>
      </c>
      <c r="R22" s="125"/>
    </row>
    <row r="23" spans="1:18" s="112" customFormat="1" x14ac:dyDescent="0.25">
      <c r="A23" s="106" t="s">
        <v>43</v>
      </c>
      <c r="B23" s="107">
        <v>2</v>
      </c>
      <c r="C23" s="120" t="s">
        <v>68</v>
      </c>
      <c r="D23" s="121" t="str">
        <f>'common foods'!$D$28</f>
        <v>02024</v>
      </c>
      <c r="E23" s="109">
        <v>1</v>
      </c>
      <c r="F23" s="130">
        <v>75</v>
      </c>
      <c r="G23" s="123">
        <v>38</v>
      </c>
      <c r="H23" s="123">
        <f>F23*23</f>
        <v>1725</v>
      </c>
      <c r="I23" s="124"/>
      <c r="J23" s="123">
        <v>38</v>
      </c>
      <c r="K23" s="123">
        <v>1800</v>
      </c>
      <c r="L23" s="125"/>
      <c r="M23" s="123">
        <f t="shared" si="7"/>
        <v>25</v>
      </c>
      <c r="N23" s="123">
        <v>1425</v>
      </c>
      <c r="O23" s="125"/>
      <c r="P23" s="123">
        <v>0</v>
      </c>
      <c r="Q23" s="123">
        <v>1125</v>
      </c>
      <c r="R23" s="125"/>
    </row>
    <row r="24" spans="1:18" s="112" customFormat="1" x14ac:dyDescent="0.25">
      <c r="A24" s="106" t="s">
        <v>43</v>
      </c>
      <c r="B24" s="107">
        <v>2</v>
      </c>
      <c r="C24" s="120" t="s">
        <v>72</v>
      </c>
      <c r="D24" s="121" t="str">
        <f>'common foods'!$D$30</f>
        <v>02029</v>
      </c>
      <c r="E24" s="109">
        <v>2</v>
      </c>
      <c r="F24" s="130">
        <v>75</v>
      </c>
      <c r="G24" s="123">
        <v>38</v>
      </c>
      <c r="H24" s="123">
        <v>863</v>
      </c>
      <c r="I24" s="124"/>
      <c r="J24" s="123">
        <v>38</v>
      </c>
      <c r="K24" s="123">
        <v>900</v>
      </c>
      <c r="L24" s="125"/>
      <c r="M24" s="123">
        <f t="shared" si="7"/>
        <v>25</v>
      </c>
      <c r="N24" s="123">
        <v>713</v>
      </c>
      <c r="O24" s="125"/>
      <c r="P24" s="123">
        <v>0</v>
      </c>
      <c r="Q24" s="123">
        <v>563</v>
      </c>
      <c r="R24" s="125"/>
    </row>
    <row r="25" spans="1:18" s="112" customFormat="1" x14ac:dyDescent="0.25">
      <c r="A25" s="106" t="s">
        <v>43</v>
      </c>
      <c r="B25" s="107">
        <v>2</v>
      </c>
      <c r="C25" s="120" t="str">
        <f>'common foods'!C31</f>
        <v>Tomatoes, fresh</v>
      </c>
      <c r="D25" s="121" t="str">
        <f>'common foods'!$D$31</f>
        <v>02030</v>
      </c>
      <c r="E25" s="109">
        <v>2</v>
      </c>
      <c r="F25" s="130">
        <v>75</v>
      </c>
      <c r="G25" s="123">
        <v>38</v>
      </c>
      <c r="H25" s="123">
        <v>863</v>
      </c>
      <c r="I25" s="124"/>
      <c r="J25" s="123">
        <v>38</v>
      </c>
      <c r="K25" s="123">
        <v>900</v>
      </c>
      <c r="L25" s="125"/>
      <c r="M25" s="123">
        <f t="shared" si="7"/>
        <v>25</v>
      </c>
      <c r="N25" s="123">
        <v>713</v>
      </c>
      <c r="O25" s="125"/>
      <c r="P25" s="123">
        <v>0</v>
      </c>
      <c r="Q25" s="123">
        <v>563</v>
      </c>
      <c r="R25" s="125"/>
    </row>
    <row r="26" spans="1:18" s="112" customFormat="1" x14ac:dyDescent="0.25">
      <c r="A26" s="106" t="s">
        <v>43</v>
      </c>
      <c r="B26" s="107">
        <v>2</v>
      </c>
      <c r="C26" s="120" t="s">
        <v>96</v>
      </c>
      <c r="D26" s="121" t="str">
        <f>'common foods'!$D$42</f>
        <v>08099</v>
      </c>
      <c r="E26" s="121">
        <v>2</v>
      </c>
      <c r="F26" s="128">
        <v>250</v>
      </c>
      <c r="G26" s="123">
        <f>$F26/2</f>
        <v>125</v>
      </c>
      <c r="H26" s="123">
        <f>F26*23/2</f>
        <v>2875</v>
      </c>
      <c r="I26" s="124"/>
      <c r="J26" s="123">
        <f>$F26/2</f>
        <v>125</v>
      </c>
      <c r="K26" s="123">
        <f>F26*12</f>
        <v>3000</v>
      </c>
      <c r="L26" s="125"/>
      <c r="M26" s="123">
        <f>F26/3</f>
        <v>83.333333333333329</v>
      </c>
      <c r="N26" s="123">
        <f>F26*19/2</f>
        <v>2375</v>
      </c>
      <c r="O26" s="125"/>
      <c r="P26" s="123">
        <v>0</v>
      </c>
      <c r="Q26" s="123">
        <f>F26*15/2</f>
        <v>1875</v>
      </c>
      <c r="R26" s="125"/>
    </row>
    <row r="27" spans="1:18" s="112" customFormat="1" x14ac:dyDescent="0.25">
      <c r="A27" s="106" t="s">
        <v>43</v>
      </c>
      <c r="B27" s="107">
        <v>2</v>
      </c>
      <c r="C27" s="120" t="str">
        <f>'common foods'!C33</f>
        <v>Garlic, fresh</v>
      </c>
      <c r="D27" s="121" t="str">
        <f>'common foods'!$D$33</f>
        <v>02039</v>
      </c>
      <c r="E27" s="121">
        <v>2</v>
      </c>
      <c r="F27" s="128">
        <v>5</v>
      </c>
      <c r="G27" s="123">
        <v>2.5</v>
      </c>
      <c r="H27" s="123">
        <v>70</v>
      </c>
      <c r="I27" s="124"/>
      <c r="J27" s="123">
        <v>2.5</v>
      </c>
      <c r="K27" s="123">
        <v>70</v>
      </c>
      <c r="L27" s="125"/>
      <c r="M27" s="123">
        <v>2.5</v>
      </c>
      <c r="N27" s="123">
        <v>70</v>
      </c>
      <c r="O27" s="125"/>
      <c r="P27" s="123">
        <v>0</v>
      </c>
      <c r="Q27" s="123">
        <v>70</v>
      </c>
      <c r="R27" s="125"/>
    </row>
    <row r="28" spans="1:18" s="112" customFormat="1" x14ac:dyDescent="0.25">
      <c r="A28" s="106" t="s">
        <v>43</v>
      </c>
      <c r="B28" s="107">
        <v>2</v>
      </c>
      <c r="C28" s="120" t="s">
        <v>92</v>
      </c>
      <c r="D28" s="121" t="str">
        <f>'common foods'!$D$40</f>
        <v>02038</v>
      </c>
      <c r="E28" s="121">
        <v>2</v>
      </c>
      <c r="F28" s="128">
        <v>75</v>
      </c>
      <c r="G28" s="123">
        <v>38</v>
      </c>
      <c r="H28" s="123">
        <v>863</v>
      </c>
      <c r="I28" s="124"/>
      <c r="J28" s="123">
        <v>38</v>
      </c>
      <c r="K28" s="123">
        <v>900</v>
      </c>
      <c r="L28" s="125"/>
      <c r="M28" s="123">
        <v>38</v>
      </c>
      <c r="N28" s="123">
        <v>713</v>
      </c>
      <c r="O28" s="125"/>
      <c r="P28" s="123">
        <v>0</v>
      </c>
      <c r="Q28" s="123">
        <v>563</v>
      </c>
      <c r="R28" s="125"/>
    </row>
    <row r="29" spans="1:18" s="119" customFormat="1" x14ac:dyDescent="0.25">
      <c r="A29" s="115" t="s">
        <v>774</v>
      </c>
      <c r="B29" s="114"/>
      <c r="C29" s="113"/>
      <c r="D29" s="129"/>
      <c r="E29" s="116"/>
      <c r="F29" s="114"/>
      <c r="G29" s="117"/>
      <c r="H29" s="117"/>
      <c r="I29" s="118"/>
      <c r="J29" s="117"/>
      <c r="K29" s="117"/>
      <c r="L29" s="131"/>
      <c r="M29" s="117"/>
      <c r="N29" s="117"/>
      <c r="O29" s="131"/>
      <c r="P29" s="117"/>
      <c r="Q29" s="117"/>
      <c r="R29" s="131"/>
    </row>
    <row r="30" spans="1:18" s="112" customFormat="1" x14ac:dyDescent="0.25">
      <c r="A30" s="106" t="s">
        <v>43</v>
      </c>
      <c r="B30" s="107">
        <v>2</v>
      </c>
      <c r="C30" s="120" t="s">
        <v>82</v>
      </c>
      <c r="D30" s="121" t="str">
        <f>'common foods'!D35</f>
        <v>02032</v>
      </c>
      <c r="E30" s="109">
        <v>2</v>
      </c>
      <c r="F30" s="130">
        <v>135</v>
      </c>
      <c r="G30" s="123">
        <f>F30/2</f>
        <v>67.5</v>
      </c>
      <c r="H30" s="123">
        <f t="shared" ref="H30:H36" si="8">$F30*4</f>
        <v>540</v>
      </c>
      <c r="I30" s="124"/>
      <c r="J30" s="123">
        <v>68</v>
      </c>
      <c r="K30" s="123">
        <f>$F30*4</f>
        <v>540</v>
      </c>
      <c r="L30" s="125"/>
      <c r="M30" s="123">
        <f>F30/3</f>
        <v>45</v>
      </c>
      <c r="N30" s="123">
        <f>$F30*4</f>
        <v>540</v>
      </c>
      <c r="O30" s="125"/>
      <c r="P30" s="123">
        <v>0</v>
      </c>
      <c r="Q30" s="123">
        <v>540</v>
      </c>
      <c r="R30" s="125"/>
    </row>
    <row r="31" spans="1:18" s="112" customFormat="1" x14ac:dyDescent="0.25">
      <c r="A31" s="106" t="s">
        <v>43</v>
      </c>
      <c r="B31" s="107">
        <v>2</v>
      </c>
      <c r="C31" s="120" t="s">
        <v>84</v>
      </c>
      <c r="D31" s="121" t="str">
        <f>'common foods'!D36</f>
        <v>02033</v>
      </c>
      <c r="E31" s="109">
        <v>1</v>
      </c>
      <c r="F31" s="130">
        <v>135</v>
      </c>
      <c r="G31" s="123">
        <v>68</v>
      </c>
      <c r="H31" s="123">
        <f t="shared" si="8"/>
        <v>540</v>
      </c>
      <c r="I31" s="124"/>
      <c r="J31" s="123">
        <v>68</v>
      </c>
      <c r="K31" s="123">
        <f>$F31*4</f>
        <v>540</v>
      </c>
      <c r="L31" s="125"/>
      <c r="M31" s="123">
        <v>45</v>
      </c>
      <c r="N31" s="123">
        <f>$F31*4</f>
        <v>540</v>
      </c>
      <c r="O31" s="125"/>
      <c r="P31" s="123">
        <v>0</v>
      </c>
      <c r="Q31" s="123">
        <v>540</v>
      </c>
      <c r="R31" s="125"/>
    </row>
    <row r="32" spans="1:18" s="112" customFormat="1" x14ac:dyDescent="0.25">
      <c r="A32" s="106" t="s">
        <v>43</v>
      </c>
      <c r="B32" s="107">
        <v>2</v>
      </c>
      <c r="C32" s="120" t="s">
        <v>320</v>
      </c>
      <c r="D32" s="121" t="str">
        <f>'common foods'!$D$151</f>
        <v>02034</v>
      </c>
      <c r="E32" s="109">
        <v>1</v>
      </c>
      <c r="F32" s="130">
        <v>135</v>
      </c>
      <c r="G32" s="123">
        <v>68</v>
      </c>
      <c r="H32" s="123">
        <f t="shared" si="8"/>
        <v>540</v>
      </c>
      <c r="I32" s="124"/>
      <c r="J32" s="123">
        <v>68</v>
      </c>
      <c r="K32" s="123">
        <f>$F32*4</f>
        <v>540</v>
      </c>
      <c r="L32" s="125"/>
      <c r="M32" s="123">
        <v>45</v>
      </c>
      <c r="N32" s="123">
        <f>$F32*4</f>
        <v>540</v>
      </c>
      <c r="O32" s="125"/>
      <c r="P32" s="123">
        <v>0</v>
      </c>
      <c r="Q32" s="123">
        <v>540</v>
      </c>
      <c r="R32" s="125"/>
    </row>
    <row r="33" spans="1:18" s="112" customFormat="1" x14ac:dyDescent="0.25">
      <c r="A33" s="106" t="s">
        <v>43</v>
      </c>
      <c r="B33" s="107">
        <v>2</v>
      </c>
      <c r="C33" s="120" t="s">
        <v>86</v>
      </c>
      <c r="D33" s="121" t="str">
        <f>'common foods'!D37</f>
        <v>02035</v>
      </c>
      <c r="E33" s="109">
        <v>2</v>
      </c>
      <c r="F33" s="130">
        <v>135</v>
      </c>
      <c r="G33" s="123">
        <v>68</v>
      </c>
      <c r="H33" s="123">
        <f t="shared" si="8"/>
        <v>540</v>
      </c>
      <c r="I33" s="124"/>
      <c r="J33" s="123">
        <v>68</v>
      </c>
      <c r="K33" s="123">
        <f>$F33*4</f>
        <v>540</v>
      </c>
      <c r="L33" s="125"/>
      <c r="M33" s="123">
        <v>45</v>
      </c>
      <c r="N33" s="123">
        <f>$F33*4</f>
        <v>540</v>
      </c>
      <c r="O33" s="125"/>
      <c r="P33" s="123">
        <v>0</v>
      </c>
      <c r="Q33" s="123">
        <v>540</v>
      </c>
      <c r="R33" s="125"/>
    </row>
    <row r="34" spans="1:18" s="112" customFormat="1" x14ac:dyDescent="0.25">
      <c r="A34" s="106" t="s">
        <v>43</v>
      </c>
      <c r="B34" s="107">
        <v>2</v>
      </c>
      <c r="C34" s="120" t="str">
        <f>'common foods'!C38</f>
        <v>Cassava, frozen</v>
      </c>
      <c r="D34" s="121" t="str">
        <f>'common foods'!D38</f>
        <v>02036</v>
      </c>
      <c r="E34" s="109">
        <v>2</v>
      </c>
      <c r="F34" s="130">
        <v>135</v>
      </c>
      <c r="G34" s="123">
        <v>68</v>
      </c>
      <c r="H34" s="123">
        <f t="shared" si="8"/>
        <v>540</v>
      </c>
      <c r="I34" s="124"/>
      <c r="J34" s="123">
        <v>68</v>
      </c>
      <c r="K34" s="123">
        <f>$F34*4</f>
        <v>540</v>
      </c>
      <c r="L34" s="125"/>
      <c r="M34" s="123">
        <v>68</v>
      </c>
      <c r="N34" s="123">
        <f>$F34*4</f>
        <v>540</v>
      </c>
      <c r="O34" s="125"/>
      <c r="P34" s="123">
        <v>0</v>
      </c>
      <c r="Q34" s="123">
        <v>540</v>
      </c>
      <c r="R34" s="125"/>
    </row>
    <row r="35" spans="1:18" s="112" customFormat="1" x14ac:dyDescent="0.25">
      <c r="A35" s="106" t="s">
        <v>43</v>
      </c>
      <c r="B35" s="107">
        <v>2</v>
      </c>
      <c r="C35" s="120" t="str">
        <f>'common foods'!C39</f>
        <v xml:space="preserve">Taro  </v>
      </c>
      <c r="D35" s="121" t="str">
        <f>'common foods'!D39</f>
        <v>02037</v>
      </c>
      <c r="E35" s="109">
        <v>1</v>
      </c>
      <c r="F35" s="130">
        <v>135</v>
      </c>
      <c r="G35" s="123">
        <v>68</v>
      </c>
      <c r="H35" s="123">
        <f t="shared" si="8"/>
        <v>540</v>
      </c>
      <c r="I35" s="124"/>
      <c r="J35" s="123">
        <v>68</v>
      </c>
      <c r="K35" s="123">
        <v>540</v>
      </c>
      <c r="L35" s="125"/>
      <c r="M35" s="123">
        <v>68</v>
      </c>
      <c r="N35" s="123">
        <v>540</v>
      </c>
      <c r="O35" s="125"/>
      <c r="P35" s="123">
        <v>0</v>
      </c>
      <c r="Q35" s="123">
        <v>540</v>
      </c>
      <c r="R35" s="125"/>
    </row>
    <row r="36" spans="1:18" s="112" customFormat="1" x14ac:dyDescent="0.25">
      <c r="A36" s="106" t="s">
        <v>43</v>
      </c>
      <c r="B36" s="107">
        <v>2</v>
      </c>
      <c r="C36" s="120" t="str">
        <f>'common foods'!C41</f>
        <v>Green banana</v>
      </c>
      <c r="D36" s="121" t="str">
        <f>'common foods'!$D$41</f>
        <v>02041</v>
      </c>
      <c r="E36" s="109">
        <v>2</v>
      </c>
      <c r="F36" s="130">
        <v>135</v>
      </c>
      <c r="G36" s="123">
        <v>68</v>
      </c>
      <c r="H36" s="123">
        <f t="shared" si="8"/>
        <v>540</v>
      </c>
      <c r="I36" s="124"/>
      <c r="J36" s="123">
        <v>68</v>
      </c>
      <c r="K36" s="123">
        <v>540</v>
      </c>
      <c r="L36" s="125"/>
      <c r="M36" s="123">
        <v>68</v>
      </c>
      <c r="N36" s="123">
        <v>540</v>
      </c>
      <c r="O36" s="125"/>
      <c r="P36" s="123">
        <v>0</v>
      </c>
      <c r="Q36" s="123">
        <v>540</v>
      </c>
      <c r="R36" s="125"/>
    </row>
    <row r="37" spans="1:18" s="119" customFormat="1" x14ac:dyDescent="0.25">
      <c r="A37" s="115" t="s">
        <v>549</v>
      </c>
      <c r="B37" s="114"/>
      <c r="C37" s="113"/>
      <c r="D37" s="129"/>
      <c r="E37" s="116"/>
      <c r="F37" s="116"/>
      <c r="G37" s="116">
        <v>39</v>
      </c>
      <c r="H37" s="116">
        <v>47</v>
      </c>
      <c r="I37" s="116">
        <v>43</v>
      </c>
      <c r="J37" s="116">
        <v>29</v>
      </c>
      <c r="K37" s="116">
        <v>39</v>
      </c>
      <c r="L37" s="116">
        <v>35</v>
      </c>
      <c r="M37" s="117">
        <v>40</v>
      </c>
      <c r="N37" s="117">
        <v>48</v>
      </c>
      <c r="O37" s="118">
        <v>44</v>
      </c>
      <c r="P37" s="117">
        <v>20</v>
      </c>
      <c r="Q37" s="117">
        <v>28</v>
      </c>
      <c r="R37" s="118">
        <v>24</v>
      </c>
    </row>
    <row r="38" spans="1:18" s="124" customFormat="1" x14ac:dyDescent="0.25">
      <c r="G38" s="124">
        <f>G37*65</f>
        <v>2535</v>
      </c>
      <c r="H38" s="124">
        <f t="shared" ref="H38:R38" si="9">H37*65</f>
        <v>3055</v>
      </c>
      <c r="I38" s="124">
        <f t="shared" si="9"/>
        <v>2795</v>
      </c>
      <c r="J38" s="124">
        <f t="shared" si="9"/>
        <v>1885</v>
      </c>
      <c r="K38" s="124">
        <f t="shared" si="9"/>
        <v>2535</v>
      </c>
      <c r="L38" s="124">
        <f t="shared" si="9"/>
        <v>2275</v>
      </c>
      <c r="M38" s="124">
        <f t="shared" si="9"/>
        <v>2600</v>
      </c>
      <c r="N38" s="124">
        <f t="shared" si="9"/>
        <v>3120</v>
      </c>
      <c r="O38" s="124">
        <f t="shared" si="9"/>
        <v>2860</v>
      </c>
      <c r="P38" s="124">
        <f t="shared" si="9"/>
        <v>1300</v>
      </c>
      <c r="Q38" s="124">
        <f t="shared" si="9"/>
        <v>1820</v>
      </c>
      <c r="R38" s="124">
        <f t="shared" si="9"/>
        <v>1560</v>
      </c>
    </row>
    <row r="39" spans="1:18" s="112" customFormat="1" x14ac:dyDescent="0.25">
      <c r="A39" s="106" t="s">
        <v>106</v>
      </c>
      <c r="B39" s="107">
        <v>3</v>
      </c>
      <c r="C39" s="120" t="s">
        <v>107</v>
      </c>
      <c r="D39" s="121" t="str">
        <f>'common foods'!$D$47</f>
        <v>03036</v>
      </c>
      <c r="E39" s="109">
        <v>1</v>
      </c>
      <c r="F39" s="130">
        <v>65</v>
      </c>
      <c r="G39" s="123">
        <f>F39/2</f>
        <v>32.5</v>
      </c>
      <c r="H39" s="123">
        <f>F39*39/2</f>
        <v>1267.5</v>
      </c>
      <c r="I39" s="124"/>
      <c r="J39" s="123">
        <v>32.5</v>
      </c>
      <c r="K39" s="123">
        <f>F39*29/2</f>
        <v>942.5</v>
      </c>
      <c r="L39" s="125"/>
      <c r="M39" s="123">
        <v>32.5</v>
      </c>
      <c r="N39" s="123">
        <f>F39*40/2</f>
        <v>1300</v>
      </c>
      <c r="O39" s="125"/>
      <c r="P39" s="123">
        <v>0</v>
      </c>
      <c r="Q39" s="123">
        <f>F39*20/2</f>
        <v>650</v>
      </c>
      <c r="R39" s="125"/>
    </row>
    <row r="40" spans="1:18" s="112" customFormat="1" x14ac:dyDescent="0.25">
      <c r="A40" s="106" t="s">
        <v>106</v>
      </c>
      <c r="B40" s="107">
        <v>3</v>
      </c>
      <c r="C40" s="120" t="s">
        <v>109</v>
      </c>
      <c r="D40" s="121" t="str">
        <f>'common foods'!$D$48</f>
        <v>03037</v>
      </c>
      <c r="E40" s="109">
        <v>1</v>
      </c>
      <c r="F40" s="130">
        <v>65</v>
      </c>
      <c r="G40" s="123">
        <v>33</v>
      </c>
      <c r="H40" s="123">
        <v>1268</v>
      </c>
      <c r="I40" s="124"/>
      <c r="J40" s="123">
        <v>33</v>
      </c>
      <c r="K40" s="123">
        <f>F40*29/2</f>
        <v>942.5</v>
      </c>
      <c r="L40" s="125"/>
      <c r="M40" s="123">
        <v>33</v>
      </c>
      <c r="N40" s="123">
        <v>1300</v>
      </c>
      <c r="O40" s="125"/>
      <c r="P40" s="123">
        <v>0</v>
      </c>
      <c r="Q40" s="123">
        <v>650</v>
      </c>
      <c r="R40" s="125"/>
    </row>
    <row r="41" spans="1:18" s="112" customFormat="1" x14ac:dyDescent="0.25">
      <c r="A41" s="106" t="s">
        <v>106</v>
      </c>
      <c r="B41" s="107">
        <v>3</v>
      </c>
      <c r="C41" s="120" t="str">
        <f>'common foods'!C49</f>
        <v>Bread, multigrain</v>
      </c>
      <c r="D41" s="121" t="str">
        <f>'common foods'!$D$49</f>
        <v>03038</v>
      </c>
      <c r="E41" s="109">
        <v>2</v>
      </c>
      <c r="F41" s="130">
        <v>65</v>
      </c>
      <c r="G41" s="123">
        <f>F41/2</f>
        <v>32.5</v>
      </c>
      <c r="H41" s="123">
        <v>1268</v>
      </c>
      <c r="I41" s="124"/>
      <c r="J41" s="123">
        <v>32.5</v>
      </c>
      <c r="K41" s="123">
        <f>F41*29/2</f>
        <v>942.5</v>
      </c>
      <c r="L41" s="125"/>
      <c r="M41" s="123">
        <v>32.5</v>
      </c>
      <c r="N41" s="123">
        <f>F41*40/2</f>
        <v>1300</v>
      </c>
      <c r="O41" s="125"/>
      <c r="P41" s="123">
        <v>0</v>
      </c>
      <c r="Q41" s="123">
        <v>650</v>
      </c>
      <c r="R41" s="125"/>
    </row>
    <row r="42" spans="1:18" s="112" customFormat="1" x14ac:dyDescent="0.25">
      <c r="A42" s="106" t="s">
        <v>106</v>
      </c>
      <c r="B42" s="107">
        <v>3</v>
      </c>
      <c r="C42" s="120" t="s">
        <v>117</v>
      </c>
      <c r="D42" s="121" t="str">
        <f>'common foods'!$D$52</f>
        <v>03046</v>
      </c>
      <c r="E42" s="109">
        <v>1</v>
      </c>
      <c r="F42" s="130">
        <v>65</v>
      </c>
      <c r="G42" s="132">
        <v>0</v>
      </c>
      <c r="H42" s="132">
        <v>0</v>
      </c>
      <c r="I42" s="124"/>
      <c r="J42" s="132">
        <v>0</v>
      </c>
      <c r="K42" s="132">
        <v>0</v>
      </c>
      <c r="L42" s="125"/>
      <c r="M42" s="123">
        <v>33</v>
      </c>
      <c r="N42" s="123">
        <f>F42*40/2</f>
        <v>1300</v>
      </c>
      <c r="O42" s="125"/>
      <c r="P42" s="123">
        <v>0</v>
      </c>
      <c r="Q42" s="123">
        <v>650</v>
      </c>
      <c r="R42" s="125"/>
    </row>
    <row r="43" spans="1:18" s="112" customFormat="1" x14ac:dyDescent="0.25">
      <c r="A43" s="106" t="s">
        <v>106</v>
      </c>
      <c r="B43" s="107">
        <v>3</v>
      </c>
      <c r="C43" s="120" t="str">
        <f>'common foods'!C64</f>
        <v>Muesli, toasted</v>
      </c>
      <c r="D43" s="121" t="str">
        <f>'common foods'!$D$64</f>
        <v>03065</v>
      </c>
      <c r="E43" s="109">
        <v>2</v>
      </c>
      <c r="F43" s="130">
        <v>65</v>
      </c>
      <c r="G43" s="123">
        <v>33</v>
      </c>
      <c r="H43" s="123">
        <v>1268</v>
      </c>
      <c r="I43" s="124"/>
      <c r="J43" s="123">
        <v>33</v>
      </c>
      <c r="K43" s="123">
        <v>943</v>
      </c>
      <c r="L43" s="125"/>
      <c r="M43" s="123">
        <v>33</v>
      </c>
      <c r="N43" s="123">
        <v>1302</v>
      </c>
      <c r="O43" s="125"/>
      <c r="P43" s="123">
        <v>0</v>
      </c>
      <c r="Q43" s="123">
        <v>650</v>
      </c>
      <c r="R43" s="125"/>
    </row>
    <row r="44" spans="1:18" s="112" customFormat="1" x14ac:dyDescent="0.25">
      <c r="A44" s="106" t="s">
        <v>106</v>
      </c>
      <c r="B44" s="107">
        <v>3</v>
      </c>
      <c r="C44" s="120" t="s">
        <v>121</v>
      </c>
      <c r="D44" s="121" t="str">
        <f>'common foods'!$D$54</f>
        <v>03048</v>
      </c>
      <c r="E44" s="109">
        <v>1</v>
      </c>
      <c r="F44" s="130">
        <v>65</v>
      </c>
      <c r="G44" s="123">
        <v>33</v>
      </c>
      <c r="H44" s="123">
        <v>1268</v>
      </c>
      <c r="I44" s="124"/>
      <c r="J44" s="123">
        <v>33</v>
      </c>
      <c r="K44" s="123">
        <v>943</v>
      </c>
      <c r="L44" s="125"/>
      <c r="M44" s="123">
        <v>33</v>
      </c>
      <c r="N44" s="123">
        <f>F44*40/2</f>
        <v>1300</v>
      </c>
      <c r="O44" s="125"/>
      <c r="P44" s="123">
        <v>0</v>
      </c>
      <c r="Q44" s="123">
        <v>650</v>
      </c>
      <c r="R44" s="125"/>
    </row>
    <row r="45" spans="1:18" s="112" customFormat="1" x14ac:dyDescent="0.25">
      <c r="A45" s="106" t="s">
        <v>106</v>
      </c>
      <c r="B45" s="107">
        <v>3</v>
      </c>
      <c r="C45" s="120" t="s">
        <v>123</v>
      </c>
      <c r="D45" s="121" t="str">
        <f>'common foods'!$D$55</f>
        <v>03049</v>
      </c>
      <c r="E45" s="109">
        <v>1</v>
      </c>
      <c r="F45" s="130">
        <v>65</v>
      </c>
      <c r="G45" s="123">
        <v>33</v>
      </c>
      <c r="H45" s="123">
        <v>1268</v>
      </c>
      <c r="I45" s="124"/>
      <c r="J45" s="123">
        <v>33</v>
      </c>
      <c r="K45" s="123">
        <v>943</v>
      </c>
      <c r="L45" s="125"/>
      <c r="M45" s="123">
        <v>33</v>
      </c>
      <c r="N45" s="123">
        <v>1303</v>
      </c>
      <c r="O45" s="125"/>
      <c r="P45" s="123">
        <v>0</v>
      </c>
      <c r="Q45" s="123">
        <v>650</v>
      </c>
      <c r="R45" s="125"/>
    </row>
    <row r="46" spans="1:18" s="112" customFormat="1" x14ac:dyDescent="0.25">
      <c r="A46" s="106" t="s">
        <v>106</v>
      </c>
      <c r="B46" s="107">
        <v>3</v>
      </c>
      <c r="C46" s="120" t="s">
        <v>125</v>
      </c>
      <c r="D46" s="121" t="str">
        <f>'common foods'!$D$56</f>
        <v>03051</v>
      </c>
      <c r="E46" s="109">
        <v>1</v>
      </c>
      <c r="F46" s="130">
        <v>65</v>
      </c>
      <c r="G46" s="123">
        <v>33</v>
      </c>
      <c r="H46" s="123">
        <v>1268</v>
      </c>
      <c r="I46" s="124"/>
      <c r="J46" s="123">
        <v>33</v>
      </c>
      <c r="K46" s="123">
        <v>943</v>
      </c>
      <c r="L46" s="125"/>
      <c r="M46" s="123">
        <v>33</v>
      </c>
      <c r="N46" s="123">
        <v>1304</v>
      </c>
      <c r="O46" s="125"/>
      <c r="P46" s="123">
        <v>0</v>
      </c>
      <c r="Q46" s="123">
        <v>650</v>
      </c>
      <c r="R46" s="125"/>
    </row>
    <row r="47" spans="1:18" s="112" customFormat="1" x14ac:dyDescent="0.25">
      <c r="A47" s="106" t="s">
        <v>106</v>
      </c>
      <c r="B47" s="107">
        <v>3</v>
      </c>
      <c r="C47" s="120" t="s">
        <v>131</v>
      </c>
      <c r="D47" s="121" t="str">
        <f>'common foods'!$D$59</f>
        <v>03054</v>
      </c>
      <c r="E47" s="109">
        <v>2</v>
      </c>
      <c r="F47" s="130">
        <v>65</v>
      </c>
      <c r="G47" s="123">
        <v>33</v>
      </c>
      <c r="H47" s="123">
        <v>1268</v>
      </c>
      <c r="I47" s="124"/>
      <c r="J47" s="123">
        <v>33</v>
      </c>
      <c r="K47" s="123">
        <v>943</v>
      </c>
      <c r="L47" s="125"/>
      <c r="M47" s="123">
        <v>33</v>
      </c>
      <c r="N47" s="123">
        <f>F47*40/2</f>
        <v>1300</v>
      </c>
      <c r="O47" s="125"/>
      <c r="P47" s="123">
        <v>0</v>
      </c>
      <c r="Q47" s="123">
        <v>650</v>
      </c>
      <c r="R47" s="125"/>
    </row>
    <row r="48" spans="1:18" s="112" customFormat="1" x14ac:dyDescent="0.25">
      <c r="A48" s="106" t="s">
        <v>106</v>
      </c>
      <c r="B48" s="107">
        <v>3</v>
      </c>
      <c r="C48" s="120" t="s">
        <v>135</v>
      </c>
      <c r="D48" s="121" t="str">
        <f>'common foods'!$D$61</f>
        <v>03056</v>
      </c>
      <c r="E48" s="109">
        <v>2</v>
      </c>
      <c r="F48" s="130">
        <v>65</v>
      </c>
      <c r="G48" s="123">
        <v>33</v>
      </c>
      <c r="H48" s="123">
        <v>1268</v>
      </c>
      <c r="I48" s="124"/>
      <c r="J48" s="123">
        <v>33</v>
      </c>
      <c r="K48" s="123">
        <v>943</v>
      </c>
      <c r="L48" s="125"/>
      <c r="M48" s="123">
        <v>33</v>
      </c>
      <c r="N48" s="123">
        <v>1305</v>
      </c>
      <c r="O48" s="125"/>
      <c r="P48" s="123">
        <v>0</v>
      </c>
      <c r="Q48" s="123">
        <v>650</v>
      </c>
      <c r="R48" s="125"/>
    </row>
    <row r="49" spans="1:18" s="112" customFormat="1" x14ac:dyDescent="0.25">
      <c r="A49" s="106" t="s">
        <v>106</v>
      </c>
      <c r="B49" s="107">
        <v>3</v>
      </c>
      <c r="C49" s="120" t="str">
        <f>'common foods'!C62</f>
        <v>Crackers, cabin bread</v>
      </c>
      <c r="D49" s="121" t="str">
        <f>'common foods'!$D$62</f>
        <v>03062</v>
      </c>
      <c r="E49" s="109">
        <v>2</v>
      </c>
      <c r="F49" s="130">
        <v>65</v>
      </c>
      <c r="G49" s="123">
        <v>33</v>
      </c>
      <c r="H49" s="123">
        <v>1268</v>
      </c>
      <c r="I49" s="124"/>
      <c r="J49" s="123">
        <v>33</v>
      </c>
      <c r="K49" s="123">
        <v>943</v>
      </c>
      <c r="L49" s="125"/>
      <c r="M49" s="123">
        <v>33</v>
      </c>
      <c r="N49" s="123">
        <v>1305</v>
      </c>
      <c r="O49" s="125"/>
      <c r="P49" s="123">
        <v>0</v>
      </c>
      <c r="Q49" s="123">
        <v>650</v>
      </c>
      <c r="R49" s="125"/>
    </row>
    <row r="50" spans="1:18" s="112" customFormat="1" x14ac:dyDescent="0.25">
      <c r="A50" s="106" t="s">
        <v>106</v>
      </c>
      <c r="B50" s="107">
        <v>3</v>
      </c>
      <c r="C50" s="120" t="s">
        <v>139</v>
      </c>
      <c r="D50" s="121" t="str">
        <f>'common foods'!$D$63</f>
        <v>03064</v>
      </c>
      <c r="E50" s="109">
        <v>2</v>
      </c>
      <c r="F50" s="130">
        <v>65</v>
      </c>
      <c r="G50" s="123">
        <v>33</v>
      </c>
      <c r="H50" s="123">
        <v>1268</v>
      </c>
      <c r="I50" s="124"/>
      <c r="J50" s="123">
        <v>33</v>
      </c>
      <c r="K50" s="123">
        <v>943</v>
      </c>
      <c r="L50" s="125"/>
      <c r="M50" s="123">
        <v>33</v>
      </c>
      <c r="N50" s="123">
        <v>1305</v>
      </c>
      <c r="O50" s="125"/>
      <c r="P50" s="123">
        <v>0</v>
      </c>
      <c r="Q50" s="123">
        <v>650</v>
      </c>
      <c r="R50" s="125"/>
    </row>
    <row r="51" spans="1:18" s="112" customFormat="1" x14ac:dyDescent="0.25">
      <c r="A51" s="120" t="s">
        <v>558</v>
      </c>
      <c r="B51" s="107">
        <v>7</v>
      </c>
      <c r="C51" s="133" t="s">
        <v>281</v>
      </c>
      <c r="D51" s="134" t="str">
        <f>'common foods'!$D$132</f>
        <v>03061</v>
      </c>
      <c r="E51" s="109">
        <v>1</v>
      </c>
      <c r="F51" s="111">
        <v>30</v>
      </c>
      <c r="G51" s="123">
        <f>$F51/2</f>
        <v>15</v>
      </c>
      <c r="H51" s="123">
        <v>585</v>
      </c>
      <c r="I51" s="110"/>
      <c r="J51" s="123">
        <v>15</v>
      </c>
      <c r="K51" s="123">
        <v>435</v>
      </c>
      <c r="L51" s="111"/>
      <c r="M51" s="123">
        <v>15</v>
      </c>
      <c r="N51" s="123">
        <v>600</v>
      </c>
      <c r="O51" s="111"/>
      <c r="P51" s="123">
        <v>0</v>
      </c>
      <c r="Q51" s="123">
        <v>300</v>
      </c>
      <c r="R51" s="111"/>
    </row>
    <row r="52" spans="1:18" s="112" customFormat="1" x14ac:dyDescent="0.25">
      <c r="A52" s="120" t="s">
        <v>558</v>
      </c>
      <c r="B52" s="107">
        <v>7</v>
      </c>
      <c r="C52" s="133" t="s">
        <v>287</v>
      </c>
      <c r="D52" s="134" t="str">
        <f>'common foods'!$D$135</f>
        <v>03058</v>
      </c>
      <c r="E52" s="109">
        <v>1</v>
      </c>
      <c r="F52" s="111">
        <v>30</v>
      </c>
      <c r="G52" s="123">
        <f>$F52/2</f>
        <v>15</v>
      </c>
      <c r="H52" s="123">
        <v>585</v>
      </c>
      <c r="I52" s="110"/>
      <c r="J52" s="123">
        <v>15</v>
      </c>
      <c r="K52" s="123">
        <v>435</v>
      </c>
      <c r="L52" s="111"/>
      <c r="M52" s="123">
        <v>15</v>
      </c>
      <c r="N52" s="123">
        <v>600</v>
      </c>
      <c r="O52" s="111"/>
      <c r="P52" s="123">
        <v>0</v>
      </c>
      <c r="Q52" s="123">
        <v>300</v>
      </c>
      <c r="R52" s="111"/>
    </row>
    <row r="53" spans="1:18" s="112" customFormat="1" x14ac:dyDescent="0.25">
      <c r="A53" s="120" t="s">
        <v>558</v>
      </c>
      <c r="B53" s="107">
        <v>7</v>
      </c>
      <c r="C53" s="120" t="s">
        <v>285</v>
      </c>
      <c r="D53" s="121" t="str">
        <f>'common foods'!$D$134</f>
        <v>03053</v>
      </c>
      <c r="E53" s="109">
        <v>1</v>
      </c>
      <c r="F53" s="130">
        <v>65</v>
      </c>
      <c r="G53" s="123">
        <f>$F53/2</f>
        <v>32.5</v>
      </c>
      <c r="H53" s="123">
        <v>1268</v>
      </c>
      <c r="I53" s="124"/>
      <c r="J53" s="123">
        <v>32.5</v>
      </c>
      <c r="K53" s="123">
        <v>943</v>
      </c>
      <c r="L53" s="125"/>
      <c r="M53" s="123">
        <v>32.5</v>
      </c>
      <c r="N53" s="123">
        <v>1300</v>
      </c>
      <c r="O53" s="125"/>
      <c r="P53" s="123">
        <v>0</v>
      </c>
      <c r="Q53" s="123">
        <v>650</v>
      </c>
      <c r="R53" s="125"/>
    </row>
    <row r="54" spans="1:18" s="112" customFormat="1" x14ac:dyDescent="0.25">
      <c r="A54" s="120" t="s">
        <v>558</v>
      </c>
      <c r="B54" s="107">
        <v>7</v>
      </c>
      <c r="C54" s="120" t="str">
        <f>'common foods'!C150</f>
        <v>Cocoa puffs</v>
      </c>
      <c r="D54" s="121" t="str">
        <f>'common foods'!$D$150</f>
        <v>03068</v>
      </c>
      <c r="E54" s="109">
        <v>3</v>
      </c>
      <c r="F54" s="130">
        <v>65</v>
      </c>
      <c r="G54" s="123">
        <v>33</v>
      </c>
      <c r="H54" s="123">
        <v>1268</v>
      </c>
      <c r="I54" s="124"/>
      <c r="J54" s="123">
        <v>33</v>
      </c>
      <c r="K54" s="123">
        <v>943</v>
      </c>
      <c r="L54" s="125"/>
      <c r="M54" s="123">
        <v>33</v>
      </c>
      <c r="N54" s="123">
        <v>600</v>
      </c>
      <c r="O54" s="125"/>
      <c r="P54" s="123">
        <v>0</v>
      </c>
      <c r="Q54" s="123">
        <v>600</v>
      </c>
      <c r="R54" s="125"/>
    </row>
    <row r="55" spans="1:18" s="112" customFormat="1" x14ac:dyDescent="0.25">
      <c r="A55" s="120" t="s">
        <v>558</v>
      </c>
      <c r="B55" s="107">
        <v>7</v>
      </c>
      <c r="C55" s="120" t="s">
        <v>289</v>
      </c>
      <c r="D55" s="121" t="str">
        <f>'common foods'!$D$136</f>
        <v>03059</v>
      </c>
      <c r="E55" s="109">
        <v>1</v>
      </c>
      <c r="F55" s="130">
        <v>30</v>
      </c>
      <c r="G55" s="123">
        <v>15</v>
      </c>
      <c r="H55" s="123">
        <v>585</v>
      </c>
      <c r="I55" s="124"/>
      <c r="J55" s="123">
        <v>15</v>
      </c>
      <c r="K55" s="123">
        <v>435</v>
      </c>
      <c r="L55" s="125"/>
      <c r="M55" s="123">
        <v>15</v>
      </c>
      <c r="N55" s="123">
        <v>600</v>
      </c>
      <c r="O55" s="125"/>
      <c r="P55" s="123">
        <v>0</v>
      </c>
      <c r="Q55" s="123">
        <v>600</v>
      </c>
      <c r="R55" s="125"/>
    </row>
    <row r="56" spans="1:18" s="112" customFormat="1" x14ac:dyDescent="0.25">
      <c r="A56" s="120" t="s">
        <v>271</v>
      </c>
      <c r="B56" s="107">
        <v>7</v>
      </c>
      <c r="C56" s="120" t="str">
        <f>'common foods'!C149</f>
        <v>Cake, chocolate</v>
      </c>
      <c r="D56" s="121" t="str">
        <f>'common foods'!$D$149</f>
        <v>03067</v>
      </c>
      <c r="E56" s="109">
        <v>1</v>
      </c>
      <c r="F56" s="130">
        <v>65</v>
      </c>
      <c r="G56" s="123">
        <v>33</v>
      </c>
      <c r="H56" s="123">
        <v>1268</v>
      </c>
      <c r="I56" s="124"/>
      <c r="J56" s="123">
        <v>33</v>
      </c>
      <c r="K56" s="123">
        <v>1268</v>
      </c>
      <c r="L56" s="125"/>
      <c r="M56" s="123">
        <v>33</v>
      </c>
      <c r="N56" s="123">
        <v>1268</v>
      </c>
      <c r="O56" s="125"/>
      <c r="P56" s="123">
        <v>0</v>
      </c>
      <c r="Q56" s="123">
        <v>1268</v>
      </c>
      <c r="R56" s="125"/>
    </row>
    <row r="57" spans="1:18" s="112" customFormat="1" x14ac:dyDescent="0.25">
      <c r="A57" s="120" t="s">
        <v>558</v>
      </c>
      <c r="B57" s="107">
        <v>7</v>
      </c>
      <c r="C57" s="120" t="s">
        <v>291</v>
      </c>
      <c r="D57" s="121" t="str">
        <f>'common foods'!$D$137</f>
        <v>03060</v>
      </c>
      <c r="E57" s="109">
        <v>1</v>
      </c>
      <c r="F57" s="130">
        <v>65</v>
      </c>
      <c r="G57" s="123">
        <v>33</v>
      </c>
      <c r="H57" s="123">
        <v>1268</v>
      </c>
      <c r="I57" s="124"/>
      <c r="J57" s="123">
        <v>33</v>
      </c>
      <c r="K57" s="123">
        <v>943</v>
      </c>
      <c r="L57" s="125"/>
      <c r="M57" s="123">
        <v>33</v>
      </c>
      <c r="N57" s="123">
        <v>600</v>
      </c>
      <c r="O57" s="125"/>
      <c r="P57" s="123">
        <v>0</v>
      </c>
      <c r="Q57" s="123">
        <v>600</v>
      </c>
      <c r="R57" s="125"/>
    </row>
    <row r="58" spans="1:18" s="119" customFormat="1" x14ac:dyDescent="0.25">
      <c r="A58" s="115" t="s">
        <v>550</v>
      </c>
      <c r="B58" s="114"/>
      <c r="C58" s="113"/>
      <c r="D58" s="129"/>
      <c r="E58" s="116"/>
      <c r="F58" s="114"/>
      <c r="G58" s="117">
        <v>8</v>
      </c>
      <c r="H58" s="117">
        <v>10</v>
      </c>
      <c r="I58" s="118">
        <v>9</v>
      </c>
      <c r="J58" s="117">
        <v>8</v>
      </c>
      <c r="K58" s="117">
        <v>10</v>
      </c>
      <c r="L58" s="118">
        <v>9</v>
      </c>
      <c r="M58" s="117">
        <v>10</v>
      </c>
      <c r="N58" s="117">
        <v>12</v>
      </c>
      <c r="O58" s="118">
        <v>11</v>
      </c>
      <c r="P58" s="117">
        <v>10</v>
      </c>
      <c r="Q58" s="117">
        <v>12</v>
      </c>
      <c r="R58" s="118">
        <v>11</v>
      </c>
    </row>
    <row r="59" spans="1:18" s="124" customFormat="1" x14ac:dyDescent="0.25">
      <c r="G59" s="124">
        <f>G58*250</f>
        <v>2000</v>
      </c>
      <c r="H59" s="124">
        <f t="shared" ref="H59:J59" si="10">H58*250</f>
        <v>2500</v>
      </c>
      <c r="I59" s="124">
        <f t="shared" si="10"/>
        <v>2250</v>
      </c>
      <c r="J59" s="124">
        <f t="shared" si="10"/>
        <v>2000</v>
      </c>
      <c r="K59" s="124">
        <f t="shared" ref="K59" si="11">K58*250</f>
        <v>2500</v>
      </c>
      <c r="L59" s="124">
        <f t="shared" ref="L59:M59" si="12">L58*250</f>
        <v>2250</v>
      </c>
      <c r="M59" s="124">
        <f t="shared" si="12"/>
        <v>2500</v>
      </c>
      <c r="N59" s="124">
        <f t="shared" ref="N59" si="13">N58*250</f>
        <v>3000</v>
      </c>
      <c r="O59" s="124">
        <f t="shared" ref="O59:P59" si="14">O58*250</f>
        <v>2750</v>
      </c>
      <c r="P59" s="124">
        <f t="shared" si="14"/>
        <v>2500</v>
      </c>
      <c r="Q59" s="124">
        <f t="shared" ref="Q59" si="15">Q58*250</f>
        <v>3000</v>
      </c>
      <c r="R59" s="124">
        <f t="shared" ref="R59" si="16">R58*250</f>
        <v>2750</v>
      </c>
    </row>
    <row r="60" spans="1:18" s="112" customFormat="1" x14ac:dyDescent="0.25">
      <c r="A60" s="106" t="s">
        <v>154</v>
      </c>
      <c r="B60" s="107">
        <v>4</v>
      </c>
      <c r="C60" s="120" t="str">
        <f>'common foods'!C72</f>
        <v>Cheese, Colby</v>
      </c>
      <c r="D60" s="121" t="str">
        <f>'common foods'!$D$72</f>
        <v>04057</v>
      </c>
      <c r="E60" s="109">
        <v>1</v>
      </c>
      <c r="F60" s="130">
        <v>40</v>
      </c>
      <c r="G60" s="123">
        <v>20</v>
      </c>
      <c r="H60" s="123">
        <f>40*8</f>
        <v>320</v>
      </c>
      <c r="I60" s="124"/>
      <c r="J60" s="123">
        <v>20</v>
      </c>
      <c r="K60" s="123">
        <v>320</v>
      </c>
      <c r="L60" s="125"/>
      <c r="M60" s="123">
        <v>20</v>
      </c>
      <c r="N60" s="123">
        <v>400</v>
      </c>
      <c r="O60" s="125"/>
      <c r="P60" s="123">
        <v>0</v>
      </c>
      <c r="Q60" s="123">
        <v>400</v>
      </c>
      <c r="R60" s="125"/>
    </row>
    <row r="61" spans="1:18" s="112" customFormat="1" x14ac:dyDescent="0.25">
      <c r="A61" s="106" t="s">
        <v>154</v>
      </c>
      <c r="B61" s="107">
        <v>4</v>
      </c>
      <c r="C61" s="120" t="s">
        <v>157</v>
      </c>
      <c r="D61" s="121" t="str">
        <f>'common foods'!$D$73</f>
        <v>04058</v>
      </c>
      <c r="E61" s="109">
        <v>2</v>
      </c>
      <c r="F61" s="130">
        <v>40</v>
      </c>
      <c r="G61" s="123">
        <v>20</v>
      </c>
      <c r="H61" s="123">
        <v>160</v>
      </c>
      <c r="I61" s="124"/>
      <c r="J61" s="123">
        <v>20</v>
      </c>
      <c r="K61" s="123">
        <v>160</v>
      </c>
      <c r="L61" s="125"/>
      <c r="M61" s="132">
        <v>0</v>
      </c>
      <c r="N61" s="132">
        <v>0</v>
      </c>
      <c r="O61" s="125"/>
      <c r="P61" s="132">
        <v>0</v>
      </c>
      <c r="Q61" s="132">
        <v>0</v>
      </c>
      <c r="R61" s="125"/>
    </row>
    <row r="62" spans="1:18" s="112" customFormat="1" x14ac:dyDescent="0.25">
      <c r="A62" s="106" t="s">
        <v>154</v>
      </c>
      <c r="B62" s="107">
        <v>4</v>
      </c>
      <c r="C62" s="120" t="s">
        <v>159</v>
      </c>
      <c r="D62" s="121" t="str">
        <f>'common foods'!$D$74</f>
        <v>04059</v>
      </c>
      <c r="E62" s="109">
        <v>1</v>
      </c>
      <c r="F62" s="130">
        <v>250</v>
      </c>
      <c r="G62" s="123">
        <v>125</v>
      </c>
      <c r="H62" s="123">
        <v>2000</v>
      </c>
      <c r="I62" s="124"/>
      <c r="J62" s="123">
        <v>125</v>
      </c>
      <c r="K62" s="123">
        <v>2000</v>
      </c>
      <c r="L62" s="125"/>
      <c r="M62" s="123">
        <v>125</v>
      </c>
      <c r="N62" s="123">
        <v>2500</v>
      </c>
      <c r="O62" s="125"/>
      <c r="P62" s="123">
        <v>0</v>
      </c>
      <c r="Q62" s="123">
        <v>2500</v>
      </c>
      <c r="R62" s="125"/>
    </row>
    <row r="63" spans="1:18" s="112" customFormat="1" x14ac:dyDescent="0.25">
      <c r="A63" s="106" t="s">
        <v>154</v>
      </c>
      <c r="B63" s="107">
        <v>4</v>
      </c>
      <c r="C63" s="120" t="s">
        <v>162</v>
      </c>
      <c r="D63" s="121" t="str">
        <f>'common foods'!$D$75</f>
        <v>04060</v>
      </c>
      <c r="E63" s="109">
        <v>2</v>
      </c>
      <c r="F63" s="111">
        <v>250</v>
      </c>
      <c r="G63" s="123">
        <v>125</v>
      </c>
      <c r="H63" s="123">
        <f>$F63*4</f>
        <v>1000</v>
      </c>
      <c r="I63" s="124"/>
      <c r="J63" s="123">
        <v>125</v>
      </c>
      <c r="K63" s="123">
        <v>1000</v>
      </c>
      <c r="L63" s="125"/>
      <c r="M63" s="123">
        <v>125</v>
      </c>
      <c r="N63" s="123">
        <v>1250</v>
      </c>
      <c r="O63" s="125"/>
      <c r="P63" s="123">
        <v>0</v>
      </c>
      <c r="Q63" s="123">
        <v>1250</v>
      </c>
      <c r="R63" s="125"/>
    </row>
    <row r="64" spans="1:18" s="112" customFormat="1" x14ac:dyDescent="0.25">
      <c r="A64" s="106" t="s">
        <v>154</v>
      </c>
      <c r="B64" s="107">
        <v>4</v>
      </c>
      <c r="C64" s="120" t="s">
        <v>164</v>
      </c>
      <c r="D64" s="121" t="str">
        <f>'common foods'!$D$76</f>
        <v>04061</v>
      </c>
      <c r="E64" s="109">
        <v>1</v>
      </c>
      <c r="F64" s="111">
        <v>150</v>
      </c>
      <c r="G64" s="123">
        <v>75</v>
      </c>
      <c r="H64" s="123">
        <v>1000</v>
      </c>
      <c r="I64" s="124"/>
      <c r="J64" s="123">
        <v>75</v>
      </c>
      <c r="K64" s="123">
        <v>1000</v>
      </c>
      <c r="L64" s="125"/>
      <c r="M64" s="123">
        <v>75</v>
      </c>
      <c r="N64" s="123">
        <v>1500</v>
      </c>
      <c r="O64" s="125"/>
      <c r="P64" s="123">
        <v>0</v>
      </c>
      <c r="Q64" s="123">
        <v>1500</v>
      </c>
      <c r="R64" s="125"/>
    </row>
    <row r="65" spans="1:18" s="119" customFormat="1" x14ac:dyDescent="0.25">
      <c r="A65" s="115" t="s">
        <v>559</v>
      </c>
      <c r="B65" s="114"/>
      <c r="C65" s="113"/>
      <c r="D65" s="129"/>
      <c r="E65" s="116"/>
      <c r="F65" s="116"/>
      <c r="G65" s="117">
        <v>18</v>
      </c>
      <c r="H65" s="117">
        <v>22</v>
      </c>
      <c r="I65" s="118">
        <v>20</v>
      </c>
      <c r="J65" s="117">
        <v>10</v>
      </c>
      <c r="K65" s="117">
        <v>14</v>
      </c>
      <c r="L65" s="118">
        <v>12</v>
      </c>
      <c r="M65" s="117">
        <v>12</v>
      </c>
      <c r="N65" s="117">
        <v>16</v>
      </c>
      <c r="O65" s="118">
        <v>14</v>
      </c>
      <c r="P65" s="117">
        <v>7</v>
      </c>
      <c r="Q65" s="117">
        <v>11</v>
      </c>
      <c r="R65" s="118">
        <v>5</v>
      </c>
    </row>
    <row r="66" spans="1:18" s="124" customFormat="1" x14ac:dyDescent="0.25">
      <c r="G66" s="124">
        <f>G65*100</f>
        <v>1800</v>
      </c>
      <c r="H66" s="124">
        <f t="shared" ref="H66:R66" si="17">H65*100</f>
        <v>2200</v>
      </c>
      <c r="I66" s="124">
        <f t="shared" si="17"/>
        <v>2000</v>
      </c>
      <c r="J66" s="124">
        <f t="shared" si="17"/>
        <v>1000</v>
      </c>
      <c r="K66" s="124">
        <f t="shared" si="17"/>
        <v>1400</v>
      </c>
      <c r="L66" s="124">
        <f t="shared" si="17"/>
        <v>1200</v>
      </c>
      <c r="M66" s="124">
        <f t="shared" si="17"/>
        <v>1200</v>
      </c>
      <c r="N66" s="124">
        <f t="shared" si="17"/>
        <v>1600</v>
      </c>
      <c r="O66" s="124">
        <f t="shared" si="17"/>
        <v>1400</v>
      </c>
      <c r="P66" s="124">
        <f t="shared" si="17"/>
        <v>700</v>
      </c>
      <c r="Q66" s="124">
        <f t="shared" si="17"/>
        <v>1100</v>
      </c>
      <c r="R66" s="124">
        <f t="shared" si="17"/>
        <v>500</v>
      </c>
    </row>
    <row r="67" spans="1:18" s="112" customFormat="1" x14ac:dyDescent="0.25">
      <c r="A67" s="106" t="s">
        <v>180</v>
      </c>
      <c r="B67" s="107">
        <v>5</v>
      </c>
      <c r="C67" s="120" t="s">
        <v>181</v>
      </c>
      <c r="D67" s="121" t="str">
        <f>'common foods'!$D$84</f>
        <v>05064</v>
      </c>
      <c r="E67" s="109">
        <v>3</v>
      </c>
      <c r="F67" s="130">
        <v>50</v>
      </c>
      <c r="G67" s="123">
        <v>25</v>
      </c>
      <c r="H67" s="123">
        <f>F67*9</f>
        <v>450</v>
      </c>
      <c r="I67" s="124"/>
      <c r="J67" s="123">
        <v>25</v>
      </c>
      <c r="K67" s="123">
        <v>250</v>
      </c>
      <c r="L67" s="125"/>
      <c r="M67" s="123">
        <v>25</v>
      </c>
      <c r="N67" s="123">
        <f>F67*6</f>
        <v>300</v>
      </c>
      <c r="O67" s="125"/>
      <c r="P67" s="123">
        <v>0</v>
      </c>
      <c r="Q67" s="123">
        <f>F67*7/2</f>
        <v>175</v>
      </c>
      <c r="R67" s="125"/>
    </row>
    <row r="68" spans="1:18" s="112" customFormat="1" x14ac:dyDescent="0.25">
      <c r="A68" s="106" t="s">
        <v>180</v>
      </c>
      <c r="B68" s="107">
        <v>5</v>
      </c>
      <c r="C68" s="120" t="s">
        <v>183</v>
      </c>
      <c r="D68" s="121" t="str">
        <f>'common foods'!$D$85</f>
        <v>05065</v>
      </c>
      <c r="E68" s="109">
        <v>2</v>
      </c>
      <c r="F68" s="130">
        <v>100</v>
      </c>
      <c r="G68" s="123">
        <v>50</v>
      </c>
      <c r="H68" s="123">
        <v>900</v>
      </c>
      <c r="I68" s="124"/>
      <c r="J68" s="123">
        <v>50</v>
      </c>
      <c r="K68" s="123">
        <v>500</v>
      </c>
      <c r="L68" s="125"/>
      <c r="M68" s="123">
        <v>50</v>
      </c>
      <c r="N68" s="123">
        <v>600</v>
      </c>
      <c r="O68" s="125"/>
      <c r="P68" s="123">
        <v>0</v>
      </c>
      <c r="Q68" s="123">
        <v>350</v>
      </c>
      <c r="R68" s="125"/>
    </row>
    <row r="69" spans="1:18" s="112" customFormat="1" x14ac:dyDescent="0.25">
      <c r="A69" s="106" t="s">
        <v>180</v>
      </c>
      <c r="B69" s="107">
        <v>5</v>
      </c>
      <c r="C69" s="120" t="s">
        <v>185</v>
      </c>
      <c r="D69" s="121" t="str">
        <f>'common foods'!$D$86</f>
        <v>05066</v>
      </c>
      <c r="E69" s="109">
        <v>2</v>
      </c>
      <c r="F69" s="130">
        <v>100</v>
      </c>
      <c r="G69" s="123">
        <v>50</v>
      </c>
      <c r="H69" s="123">
        <v>900</v>
      </c>
      <c r="I69" s="124"/>
      <c r="J69" s="123">
        <v>50</v>
      </c>
      <c r="K69" s="123">
        <v>500</v>
      </c>
      <c r="L69" s="125"/>
      <c r="M69" s="123">
        <v>50</v>
      </c>
      <c r="N69" s="123">
        <v>600</v>
      </c>
      <c r="O69" s="125"/>
      <c r="P69" s="123">
        <v>0</v>
      </c>
      <c r="Q69" s="123">
        <v>350</v>
      </c>
      <c r="R69" s="125"/>
    </row>
    <row r="70" spans="1:18" s="112" customFormat="1" x14ac:dyDescent="0.25">
      <c r="A70" s="106" t="s">
        <v>180</v>
      </c>
      <c r="B70" s="107">
        <v>5</v>
      </c>
      <c r="C70" s="120" t="s">
        <v>189</v>
      </c>
      <c r="D70" s="121" t="str">
        <f>'common foods'!$D$88</f>
        <v>05068</v>
      </c>
      <c r="E70" s="109">
        <v>1</v>
      </c>
      <c r="F70" s="130">
        <v>100</v>
      </c>
      <c r="G70" s="123">
        <v>50</v>
      </c>
      <c r="H70" s="123">
        <v>1800</v>
      </c>
      <c r="I70" s="124"/>
      <c r="J70" s="123">
        <v>50</v>
      </c>
      <c r="K70" s="123">
        <v>1000</v>
      </c>
      <c r="L70" s="125"/>
      <c r="M70" s="123">
        <v>50</v>
      </c>
      <c r="N70" s="123">
        <v>1200</v>
      </c>
      <c r="O70" s="125"/>
      <c r="P70" s="123">
        <v>0</v>
      </c>
      <c r="Q70" s="123">
        <v>700</v>
      </c>
      <c r="R70" s="125"/>
    </row>
    <row r="71" spans="1:18" s="112" customFormat="1" x14ac:dyDescent="0.25">
      <c r="A71" s="106" t="s">
        <v>180</v>
      </c>
      <c r="B71" s="107">
        <v>5</v>
      </c>
      <c r="C71" s="120" t="str">
        <f>'common foods'!C91</f>
        <v>Chicken, whole, pre-cooked</v>
      </c>
      <c r="D71" s="121" t="str">
        <f>'common foods'!$D$91</f>
        <v>05071</v>
      </c>
      <c r="E71" s="109">
        <v>1</v>
      </c>
      <c r="F71" s="130">
        <v>100</v>
      </c>
      <c r="G71" s="123">
        <v>50</v>
      </c>
      <c r="H71" s="123">
        <v>1800</v>
      </c>
      <c r="I71" s="124"/>
      <c r="J71" s="123">
        <v>50</v>
      </c>
      <c r="K71" s="123">
        <v>1000</v>
      </c>
      <c r="L71" s="125"/>
      <c r="M71" s="123">
        <v>50</v>
      </c>
      <c r="N71" s="123">
        <v>1200</v>
      </c>
      <c r="O71" s="125"/>
      <c r="P71" s="123">
        <v>0</v>
      </c>
      <c r="Q71" s="123">
        <v>700</v>
      </c>
      <c r="R71" s="125"/>
    </row>
    <row r="72" spans="1:18" s="112" customFormat="1" x14ac:dyDescent="0.25">
      <c r="A72" s="106" t="s">
        <v>180</v>
      </c>
      <c r="B72" s="107">
        <v>5</v>
      </c>
      <c r="C72" s="120" t="s">
        <v>201</v>
      </c>
      <c r="D72" s="121" t="str">
        <f>'common foods'!$D$92</f>
        <v>05072</v>
      </c>
      <c r="E72" s="109">
        <v>1</v>
      </c>
      <c r="F72" s="130">
        <v>100</v>
      </c>
      <c r="G72" s="123">
        <v>50</v>
      </c>
      <c r="H72" s="123">
        <v>1800</v>
      </c>
      <c r="I72" s="124"/>
      <c r="J72" s="123">
        <v>50</v>
      </c>
      <c r="K72" s="123">
        <v>1000</v>
      </c>
      <c r="L72" s="125"/>
      <c r="M72" s="123">
        <v>50</v>
      </c>
      <c r="N72" s="123">
        <v>1200</v>
      </c>
      <c r="O72" s="125"/>
      <c r="P72" s="123">
        <v>0</v>
      </c>
      <c r="Q72" s="123">
        <v>700</v>
      </c>
      <c r="R72" s="125"/>
    </row>
    <row r="73" spans="1:18" s="112" customFormat="1" x14ac:dyDescent="0.25">
      <c r="A73" s="106" t="s">
        <v>180</v>
      </c>
      <c r="B73" s="107">
        <v>5</v>
      </c>
      <c r="C73" s="120" t="s">
        <v>203</v>
      </c>
      <c r="D73" s="121" t="str">
        <f>'common foods'!$D$93</f>
        <v>05073</v>
      </c>
      <c r="E73" s="109">
        <v>2</v>
      </c>
      <c r="F73" s="130">
        <v>100</v>
      </c>
      <c r="G73" s="123">
        <v>50</v>
      </c>
      <c r="H73" s="123">
        <v>900</v>
      </c>
      <c r="I73" s="124"/>
      <c r="J73" s="123">
        <v>50</v>
      </c>
      <c r="K73" s="123">
        <v>500</v>
      </c>
      <c r="L73" s="125"/>
      <c r="M73" s="123">
        <v>50</v>
      </c>
      <c r="N73" s="123">
        <v>600</v>
      </c>
      <c r="O73" s="125"/>
      <c r="P73" s="123">
        <v>0</v>
      </c>
      <c r="Q73" s="123">
        <v>350</v>
      </c>
      <c r="R73" s="125"/>
    </row>
    <row r="74" spans="1:18" s="112" customFormat="1" x14ac:dyDescent="0.25">
      <c r="A74" s="106" t="s">
        <v>180</v>
      </c>
      <c r="B74" s="107">
        <v>5</v>
      </c>
      <c r="C74" s="120" t="s">
        <v>207</v>
      </c>
      <c r="D74" s="121" t="str">
        <f>'common foods'!$D$94</f>
        <v>05074</v>
      </c>
      <c r="E74" s="109">
        <v>1</v>
      </c>
      <c r="F74" s="130">
        <v>100</v>
      </c>
      <c r="G74" s="123">
        <v>50</v>
      </c>
      <c r="H74" s="123">
        <v>1800</v>
      </c>
      <c r="I74" s="124"/>
      <c r="J74" s="123">
        <v>50</v>
      </c>
      <c r="K74" s="123">
        <v>1000</v>
      </c>
      <c r="L74" s="125"/>
      <c r="M74" s="123">
        <v>50</v>
      </c>
      <c r="N74" s="123">
        <v>1200</v>
      </c>
      <c r="O74" s="125"/>
      <c r="P74" s="123">
        <v>0</v>
      </c>
      <c r="Q74" s="123">
        <v>700</v>
      </c>
      <c r="R74" s="125"/>
    </row>
    <row r="75" spans="1:18" s="112" customFormat="1" x14ac:dyDescent="0.25">
      <c r="A75" s="106" t="s">
        <v>180</v>
      </c>
      <c r="B75" s="107">
        <v>5</v>
      </c>
      <c r="C75" s="120" t="s">
        <v>213</v>
      </c>
      <c r="D75" s="121" t="str">
        <f>'common foods'!$D$95</f>
        <v>05079</v>
      </c>
      <c r="E75" s="109">
        <v>2</v>
      </c>
      <c r="F75" s="130">
        <v>100</v>
      </c>
      <c r="G75" s="123">
        <v>50</v>
      </c>
      <c r="H75" s="123">
        <v>900</v>
      </c>
      <c r="I75" s="124"/>
      <c r="J75" s="123">
        <v>50</v>
      </c>
      <c r="K75" s="123">
        <v>500</v>
      </c>
      <c r="L75" s="125"/>
      <c r="M75" s="123">
        <v>50</v>
      </c>
      <c r="N75" s="123">
        <v>600</v>
      </c>
      <c r="O75" s="125"/>
      <c r="P75" s="123">
        <v>0</v>
      </c>
      <c r="Q75" s="123">
        <v>350</v>
      </c>
      <c r="R75" s="125"/>
    </row>
    <row r="76" spans="1:18" s="112" customFormat="1" x14ac:dyDescent="0.25">
      <c r="A76" s="106" t="s">
        <v>180</v>
      </c>
      <c r="B76" s="107">
        <v>5</v>
      </c>
      <c r="C76" s="120" t="s">
        <v>234</v>
      </c>
      <c r="D76" s="121" t="str">
        <f>'common foods'!$D$96</f>
        <v>05080</v>
      </c>
      <c r="E76" s="109">
        <v>1</v>
      </c>
      <c r="F76" s="130">
        <v>100</v>
      </c>
      <c r="G76" s="123">
        <v>50</v>
      </c>
      <c r="H76" s="123">
        <v>1800</v>
      </c>
      <c r="I76" s="124"/>
      <c r="J76" s="123">
        <v>50</v>
      </c>
      <c r="K76" s="123">
        <v>1000</v>
      </c>
      <c r="L76" s="125"/>
      <c r="M76" s="123">
        <v>50</v>
      </c>
      <c r="N76" s="123">
        <v>1200</v>
      </c>
      <c r="O76" s="125"/>
      <c r="P76" s="123">
        <v>0</v>
      </c>
      <c r="Q76" s="123">
        <v>700</v>
      </c>
      <c r="R76" s="125"/>
    </row>
    <row r="77" spans="1:18" s="112" customFormat="1" x14ac:dyDescent="0.25">
      <c r="A77" s="106" t="s">
        <v>180</v>
      </c>
      <c r="B77" s="107">
        <v>5</v>
      </c>
      <c r="C77" s="120" t="str">
        <f>'common foods'!C97</f>
        <v>Fish fillets, frozen</v>
      </c>
      <c r="D77" s="121" t="str">
        <f>'common foods'!$D$97</f>
        <v>05081</v>
      </c>
      <c r="E77" s="109">
        <v>1</v>
      </c>
      <c r="F77" s="130">
        <v>100</v>
      </c>
      <c r="G77" s="123">
        <v>50</v>
      </c>
      <c r="H77" s="123">
        <v>1800</v>
      </c>
      <c r="I77" s="124"/>
      <c r="J77" s="123">
        <v>50</v>
      </c>
      <c r="K77" s="123">
        <v>1000</v>
      </c>
      <c r="L77" s="125"/>
      <c r="M77" s="123">
        <v>50</v>
      </c>
      <c r="N77" s="123">
        <v>1200</v>
      </c>
      <c r="O77" s="125"/>
      <c r="P77" s="123">
        <v>0</v>
      </c>
      <c r="Q77" s="123">
        <v>700</v>
      </c>
      <c r="R77" s="125"/>
    </row>
    <row r="78" spans="1:18" s="112" customFormat="1" x14ac:dyDescent="0.25">
      <c r="A78" s="106" t="s">
        <v>180</v>
      </c>
      <c r="B78" s="107">
        <v>5</v>
      </c>
      <c r="C78" s="120" t="s">
        <v>228</v>
      </c>
      <c r="D78" s="121" t="str">
        <f>'common foods'!$D$98</f>
        <v>05082</v>
      </c>
      <c r="E78" s="109">
        <v>1</v>
      </c>
      <c r="F78" s="130">
        <v>135</v>
      </c>
      <c r="G78" s="123">
        <f>F78/2</f>
        <v>67.5</v>
      </c>
      <c r="H78" s="123">
        <v>1800</v>
      </c>
      <c r="I78" s="124"/>
      <c r="J78" s="123">
        <v>67.5</v>
      </c>
      <c r="K78" s="123">
        <v>1000</v>
      </c>
      <c r="L78" s="125"/>
      <c r="M78" s="123">
        <v>67.5</v>
      </c>
      <c r="N78" s="123">
        <v>1200</v>
      </c>
      <c r="O78" s="125"/>
      <c r="P78" s="123">
        <v>0</v>
      </c>
      <c r="Q78" s="123">
        <v>700</v>
      </c>
      <c r="R78" s="125"/>
    </row>
    <row r="79" spans="1:18" s="112" customFormat="1" x14ac:dyDescent="0.25">
      <c r="A79" s="106" t="s">
        <v>180</v>
      </c>
      <c r="B79" s="107">
        <v>5</v>
      </c>
      <c r="C79" s="120" t="str">
        <f>'common foods'!C108</f>
        <v>peanuts, salted</v>
      </c>
      <c r="D79" s="121" t="str">
        <f>'common foods'!$D$108</f>
        <v>05093</v>
      </c>
      <c r="E79" s="121">
        <v>1</v>
      </c>
      <c r="F79" s="130">
        <v>50</v>
      </c>
      <c r="G79" s="123">
        <v>25</v>
      </c>
      <c r="H79" s="123">
        <v>900</v>
      </c>
      <c r="I79" s="124"/>
      <c r="J79" s="123">
        <v>25</v>
      </c>
      <c r="K79" s="123">
        <v>500</v>
      </c>
      <c r="L79" s="125"/>
      <c r="M79" s="123">
        <v>25</v>
      </c>
      <c r="N79" s="123">
        <v>600</v>
      </c>
      <c r="O79" s="125"/>
      <c r="P79" s="123">
        <v>0</v>
      </c>
      <c r="Q79" s="123">
        <v>350</v>
      </c>
      <c r="R79" s="125"/>
    </row>
    <row r="80" spans="1:18" s="112" customFormat="1" x14ac:dyDescent="0.25">
      <c r="A80" s="106" t="s">
        <v>180</v>
      </c>
      <c r="B80" s="107">
        <v>5</v>
      </c>
      <c r="C80" s="120" t="str">
        <f>'common foods'!C107</f>
        <v>Chickpeas, canned</v>
      </c>
      <c r="D80" s="121" t="str">
        <f>'common foods'!$D$107</f>
        <v>05092</v>
      </c>
      <c r="E80" s="121">
        <v>1</v>
      </c>
      <c r="F80" s="130">
        <v>135</v>
      </c>
      <c r="G80" s="123">
        <v>38</v>
      </c>
      <c r="H80" s="123">
        <v>2430</v>
      </c>
      <c r="I80" s="124"/>
      <c r="J80" s="123">
        <v>38</v>
      </c>
      <c r="K80" s="123">
        <f>F80*10</f>
        <v>1350</v>
      </c>
      <c r="L80" s="125"/>
      <c r="M80" s="123">
        <v>38</v>
      </c>
      <c r="N80" s="123">
        <v>1620</v>
      </c>
      <c r="O80" s="125"/>
      <c r="P80" s="123">
        <v>0</v>
      </c>
      <c r="Q80" s="123">
        <v>945</v>
      </c>
      <c r="R80" s="125"/>
    </row>
    <row r="81" spans="1:18" s="112" customFormat="1" x14ac:dyDescent="0.25">
      <c r="A81" s="120" t="s">
        <v>558</v>
      </c>
      <c r="B81" s="107">
        <v>7</v>
      </c>
      <c r="C81" s="133" t="s">
        <v>293</v>
      </c>
      <c r="D81" s="134" t="str">
        <f>'common foods'!$D$138</f>
        <v>05075</v>
      </c>
      <c r="E81" s="109">
        <v>3</v>
      </c>
      <c r="F81" s="111">
        <v>50</v>
      </c>
      <c r="G81" s="123">
        <f t="shared" ref="G81:G86" si="18">$F81/2</f>
        <v>25</v>
      </c>
      <c r="H81" s="123">
        <v>450</v>
      </c>
      <c r="I81" s="110"/>
      <c r="J81" s="123">
        <v>25</v>
      </c>
      <c r="K81" s="123">
        <v>250</v>
      </c>
      <c r="L81" s="111"/>
      <c r="M81" s="123">
        <v>25</v>
      </c>
      <c r="N81" s="123">
        <v>300</v>
      </c>
      <c r="O81" s="111"/>
      <c r="P81" s="123">
        <v>0</v>
      </c>
      <c r="Q81" s="123">
        <v>175</v>
      </c>
      <c r="R81" s="111"/>
    </row>
    <row r="82" spans="1:18" s="112" customFormat="1" x14ac:dyDescent="0.25">
      <c r="A82" s="120" t="s">
        <v>558</v>
      </c>
      <c r="B82" s="107">
        <v>7</v>
      </c>
      <c r="C82" s="133" t="s">
        <v>295</v>
      </c>
      <c r="D82" s="134" t="str">
        <f>'common foods'!$D$139</f>
        <v>05076</v>
      </c>
      <c r="E82" s="109">
        <v>2</v>
      </c>
      <c r="F82" s="111">
        <v>50</v>
      </c>
      <c r="G82" s="123">
        <f t="shared" si="18"/>
        <v>25</v>
      </c>
      <c r="H82" s="123">
        <v>450</v>
      </c>
      <c r="I82" s="110"/>
      <c r="J82" s="123">
        <v>25</v>
      </c>
      <c r="K82" s="123">
        <v>250</v>
      </c>
      <c r="L82" s="111"/>
      <c r="M82" s="123">
        <v>25</v>
      </c>
      <c r="N82" s="123">
        <v>300</v>
      </c>
      <c r="O82" s="111"/>
      <c r="P82" s="123">
        <v>0</v>
      </c>
      <c r="Q82" s="123">
        <v>175</v>
      </c>
      <c r="R82" s="111"/>
    </row>
    <row r="83" spans="1:18" s="112" customFormat="1" x14ac:dyDescent="0.25">
      <c r="A83" s="120" t="s">
        <v>558</v>
      </c>
      <c r="B83" s="107">
        <v>7</v>
      </c>
      <c r="C83" s="133" t="s">
        <v>297</v>
      </c>
      <c r="D83" s="134" t="str">
        <f>'common foods'!$D$140</f>
        <v>05077</v>
      </c>
      <c r="E83" s="109">
        <v>3</v>
      </c>
      <c r="F83" s="111">
        <v>100</v>
      </c>
      <c r="G83" s="123">
        <f t="shared" si="18"/>
        <v>50</v>
      </c>
      <c r="H83" s="123">
        <v>900</v>
      </c>
      <c r="I83" s="110"/>
      <c r="J83" s="123">
        <v>50</v>
      </c>
      <c r="K83" s="123">
        <v>500</v>
      </c>
      <c r="L83" s="111"/>
      <c r="M83" s="123">
        <v>50</v>
      </c>
      <c r="N83" s="123">
        <v>600</v>
      </c>
      <c r="O83" s="111"/>
      <c r="P83" s="123">
        <v>0</v>
      </c>
      <c r="Q83" s="123">
        <v>350</v>
      </c>
      <c r="R83" s="111"/>
    </row>
    <row r="84" spans="1:18" s="112" customFormat="1" x14ac:dyDescent="0.25">
      <c r="A84" s="120" t="s">
        <v>558</v>
      </c>
      <c r="B84" s="107">
        <v>7</v>
      </c>
      <c r="C84" s="133" t="s">
        <v>299</v>
      </c>
      <c r="D84" s="134" t="str">
        <f>'common foods'!$D$141</f>
        <v>05078</v>
      </c>
      <c r="E84" s="109">
        <v>3</v>
      </c>
      <c r="F84" s="111">
        <v>100</v>
      </c>
      <c r="G84" s="123">
        <f t="shared" si="18"/>
        <v>50</v>
      </c>
      <c r="H84" s="123">
        <v>900</v>
      </c>
      <c r="I84" s="110"/>
      <c r="J84" s="123">
        <v>50</v>
      </c>
      <c r="K84" s="123">
        <v>500</v>
      </c>
      <c r="L84" s="111"/>
      <c r="M84" s="123">
        <v>50</v>
      </c>
      <c r="N84" s="123">
        <v>600</v>
      </c>
      <c r="O84" s="111"/>
      <c r="P84" s="123">
        <v>0</v>
      </c>
      <c r="Q84" s="123">
        <v>350</v>
      </c>
      <c r="R84" s="111"/>
    </row>
    <row r="85" spans="1:18" s="112" customFormat="1" x14ac:dyDescent="0.25">
      <c r="A85" s="120" t="s">
        <v>271</v>
      </c>
      <c r="B85" s="107">
        <v>7</v>
      </c>
      <c r="C85" s="133" t="str">
        <f>'common foods'!C142</f>
        <v>corned beef regular</v>
      </c>
      <c r="D85" s="134" t="str">
        <f>'common foods'!$D$142</f>
        <v>05098</v>
      </c>
      <c r="E85" s="109">
        <v>1</v>
      </c>
      <c r="F85" s="111">
        <v>100</v>
      </c>
      <c r="G85" s="123">
        <f t="shared" si="18"/>
        <v>50</v>
      </c>
      <c r="H85" s="123">
        <v>900</v>
      </c>
      <c r="I85" s="110"/>
      <c r="J85" s="123">
        <f>$F85/2</f>
        <v>50</v>
      </c>
      <c r="K85" s="123">
        <v>500</v>
      </c>
      <c r="L85" s="111"/>
      <c r="M85" s="123">
        <f>$F85/2</f>
        <v>50</v>
      </c>
      <c r="N85" s="123">
        <v>600</v>
      </c>
      <c r="O85" s="111"/>
      <c r="P85" s="123">
        <v>0</v>
      </c>
      <c r="Q85" s="123">
        <v>350</v>
      </c>
      <c r="R85" s="111"/>
    </row>
    <row r="86" spans="1:18" s="112" customFormat="1" x14ac:dyDescent="0.25">
      <c r="A86" s="120" t="s">
        <v>271</v>
      </c>
      <c r="B86" s="107">
        <v>7</v>
      </c>
      <c r="C86" s="133" t="str">
        <f>'common foods'!C143</f>
        <v>lamb mutton flaps</v>
      </c>
      <c r="D86" s="134" t="str">
        <f>'common foods'!$D$143</f>
        <v>05099</v>
      </c>
      <c r="E86" s="109">
        <v>1</v>
      </c>
      <c r="F86" s="111">
        <v>100</v>
      </c>
      <c r="G86" s="123">
        <f t="shared" si="18"/>
        <v>50</v>
      </c>
      <c r="H86" s="123">
        <v>900</v>
      </c>
      <c r="I86" s="110"/>
      <c r="J86" s="123">
        <f>$F86/2</f>
        <v>50</v>
      </c>
      <c r="K86" s="123">
        <v>500</v>
      </c>
      <c r="L86" s="111"/>
      <c r="M86" s="123">
        <f>$F86/2</f>
        <v>50</v>
      </c>
      <c r="N86" s="123">
        <v>600</v>
      </c>
      <c r="O86" s="111"/>
      <c r="P86" s="123">
        <v>0</v>
      </c>
      <c r="Q86" s="123">
        <v>350</v>
      </c>
      <c r="R86" s="111"/>
    </row>
    <row r="87" spans="1:18" s="119" customFormat="1" x14ac:dyDescent="0.25">
      <c r="A87" s="115" t="s">
        <v>775</v>
      </c>
      <c r="B87" s="114"/>
      <c r="C87" s="113"/>
      <c r="D87" s="129"/>
      <c r="E87" s="129"/>
      <c r="F87" s="129"/>
      <c r="G87" s="117">
        <f>168/15</f>
        <v>11.2</v>
      </c>
      <c r="H87" s="117">
        <f>252/15</f>
        <v>16.8</v>
      </c>
      <c r="I87" s="118">
        <f>210/15</f>
        <v>14</v>
      </c>
      <c r="J87" s="117">
        <f>130/15</f>
        <v>8.6666666666666661</v>
      </c>
      <c r="K87" s="117">
        <f>196/15</f>
        <v>13.066666666666666</v>
      </c>
      <c r="L87" s="118">
        <f>163/15</f>
        <v>10.866666666666667</v>
      </c>
      <c r="M87" s="117">
        <f>156/15</f>
        <v>10.4</v>
      </c>
      <c r="N87" s="117">
        <f>234/15</f>
        <v>15.6</v>
      </c>
      <c r="O87" s="118">
        <f>195/15</f>
        <v>13</v>
      </c>
      <c r="P87" s="117">
        <v>1</v>
      </c>
      <c r="Q87" s="117">
        <v>1000</v>
      </c>
      <c r="R87" s="118">
        <v>500</v>
      </c>
    </row>
    <row r="88" spans="1:18" s="124" customFormat="1" x14ac:dyDescent="0.25">
      <c r="G88" s="124">
        <f>G87*15</f>
        <v>168</v>
      </c>
      <c r="H88" s="124">
        <f t="shared" ref="H88:O88" si="19">H87*15</f>
        <v>252</v>
      </c>
      <c r="I88" s="124">
        <f t="shared" si="19"/>
        <v>210</v>
      </c>
      <c r="J88" s="124">
        <f t="shared" si="19"/>
        <v>130</v>
      </c>
      <c r="K88" s="124">
        <f t="shared" si="19"/>
        <v>196</v>
      </c>
      <c r="L88" s="124">
        <f t="shared" si="19"/>
        <v>163</v>
      </c>
      <c r="M88" s="124">
        <f t="shared" si="19"/>
        <v>156</v>
      </c>
      <c r="N88" s="124">
        <f t="shared" si="19"/>
        <v>234</v>
      </c>
      <c r="O88" s="124">
        <f t="shared" si="19"/>
        <v>195</v>
      </c>
      <c r="P88" s="124">
        <v>1</v>
      </c>
      <c r="Q88" s="124">
        <v>1000</v>
      </c>
      <c r="R88" s="124">
        <v>500</v>
      </c>
    </row>
    <row r="89" spans="1:18" s="112" customFormat="1" x14ac:dyDescent="0.25">
      <c r="A89" s="106" t="s">
        <v>258</v>
      </c>
      <c r="B89" s="107">
        <v>6</v>
      </c>
      <c r="C89" s="120" t="s">
        <v>259</v>
      </c>
      <c r="D89" s="121" t="str">
        <f>'common foods'!D122</f>
        <v>06088</v>
      </c>
      <c r="E89" s="121">
        <v>1</v>
      </c>
      <c r="F89" s="130">
        <v>15</v>
      </c>
      <c r="G89" s="123">
        <v>7.5</v>
      </c>
      <c r="H89" s="123">
        <f>$F89*14</f>
        <v>210</v>
      </c>
      <c r="I89" s="124"/>
      <c r="J89" s="123">
        <v>7.5</v>
      </c>
      <c r="K89" s="123">
        <f>$F89*14</f>
        <v>210</v>
      </c>
      <c r="L89" s="125"/>
      <c r="M89" s="123">
        <v>7.5</v>
      </c>
      <c r="N89" s="123">
        <f>$F89*14</f>
        <v>210</v>
      </c>
      <c r="O89" s="125"/>
      <c r="P89" s="123">
        <v>0</v>
      </c>
      <c r="Q89" s="123">
        <f>$F89*14</f>
        <v>210</v>
      </c>
      <c r="R89" s="125"/>
    </row>
    <row r="90" spans="1:18" s="112" customFormat="1" x14ac:dyDescent="0.25">
      <c r="A90" s="106" t="s">
        <v>258</v>
      </c>
      <c r="B90" s="107">
        <v>6</v>
      </c>
      <c r="C90" s="120" t="s">
        <v>261</v>
      </c>
      <c r="D90" s="121" t="str">
        <f>'common foods'!D123</f>
        <v>06089</v>
      </c>
      <c r="E90" s="121">
        <v>1</v>
      </c>
      <c r="F90" s="130">
        <v>15</v>
      </c>
      <c r="G90" s="123">
        <v>7.5</v>
      </c>
      <c r="H90" s="123">
        <f>F90*14</f>
        <v>210</v>
      </c>
      <c r="I90" s="124"/>
      <c r="J90" s="123">
        <v>7.5</v>
      </c>
      <c r="K90" s="123">
        <f>$F90*14</f>
        <v>210</v>
      </c>
      <c r="L90" s="125"/>
      <c r="M90" s="123">
        <v>7.5</v>
      </c>
      <c r="N90" s="123">
        <f>$F90*14</f>
        <v>210</v>
      </c>
      <c r="O90" s="125"/>
      <c r="P90" s="123">
        <v>0</v>
      </c>
      <c r="Q90" s="123">
        <f>$F90*14</f>
        <v>210</v>
      </c>
      <c r="R90" s="125"/>
    </row>
    <row r="91" spans="1:18" s="112" customFormat="1" x14ac:dyDescent="0.25">
      <c r="A91" s="106" t="s">
        <v>258</v>
      </c>
      <c r="B91" s="107">
        <v>6</v>
      </c>
      <c r="C91" s="120" t="s">
        <v>263</v>
      </c>
      <c r="D91" s="121" t="str">
        <f>'common foods'!D124</f>
        <v>06090</v>
      </c>
      <c r="E91" s="121">
        <v>1</v>
      </c>
      <c r="F91" s="130">
        <v>10</v>
      </c>
      <c r="G91" s="123">
        <f>$F91</f>
        <v>10</v>
      </c>
      <c r="H91" s="123">
        <f>F91*14</f>
        <v>140</v>
      </c>
      <c r="I91" s="124"/>
      <c r="J91" s="123">
        <f>$F91</f>
        <v>10</v>
      </c>
      <c r="K91" s="123">
        <f>$F91*14</f>
        <v>140</v>
      </c>
      <c r="L91" s="125"/>
      <c r="M91" s="123">
        <f>$F91</f>
        <v>10</v>
      </c>
      <c r="N91" s="123">
        <f>$F91*14</f>
        <v>140</v>
      </c>
      <c r="O91" s="125"/>
      <c r="P91" s="123">
        <v>0</v>
      </c>
      <c r="Q91" s="123">
        <f>$F91*14</f>
        <v>140</v>
      </c>
      <c r="R91" s="125"/>
    </row>
    <row r="92" spans="1:18" s="112" customFormat="1" x14ac:dyDescent="0.25">
      <c r="A92" s="106" t="s">
        <v>258</v>
      </c>
      <c r="B92" s="107">
        <v>6</v>
      </c>
      <c r="C92" s="120" t="s">
        <v>265</v>
      </c>
      <c r="D92" s="121" t="str">
        <f>'common foods'!D125</f>
        <v>06091</v>
      </c>
      <c r="E92" s="121">
        <v>1</v>
      </c>
      <c r="F92" s="130">
        <v>10</v>
      </c>
      <c r="G92" s="123">
        <f>$F92</f>
        <v>10</v>
      </c>
      <c r="H92" s="123">
        <f>F92*14</f>
        <v>140</v>
      </c>
      <c r="I92" s="124"/>
      <c r="J92" s="123">
        <f>$F92</f>
        <v>10</v>
      </c>
      <c r="K92" s="123">
        <f>$F92*14</f>
        <v>140</v>
      </c>
      <c r="L92" s="125"/>
      <c r="M92" s="123">
        <f>$F92</f>
        <v>10</v>
      </c>
      <c r="N92" s="123">
        <f>$F92*14</f>
        <v>140</v>
      </c>
      <c r="O92" s="125"/>
      <c r="P92" s="123">
        <v>0</v>
      </c>
      <c r="Q92" s="123">
        <f>$F92*14</f>
        <v>140</v>
      </c>
      <c r="R92" s="125"/>
    </row>
    <row r="93" spans="1:18" s="112" customFormat="1" x14ac:dyDescent="0.25">
      <c r="A93" s="106" t="s">
        <v>258</v>
      </c>
      <c r="B93" s="107">
        <v>6</v>
      </c>
      <c r="C93" s="120" t="str">
        <f>'common foods'!C126</f>
        <v>coconut cream regular</v>
      </c>
      <c r="D93" s="121" t="str">
        <f>'common foods'!D126</f>
        <v>06092</v>
      </c>
      <c r="E93" s="121">
        <v>1</v>
      </c>
      <c r="F93" s="130">
        <v>10</v>
      </c>
      <c r="G93" s="123">
        <v>10</v>
      </c>
      <c r="H93" s="123">
        <v>140</v>
      </c>
      <c r="I93" s="124"/>
      <c r="J93" s="123">
        <v>10</v>
      </c>
      <c r="K93" s="123">
        <f>$F93*14</f>
        <v>140</v>
      </c>
      <c r="L93" s="125"/>
      <c r="M93" s="123">
        <v>10</v>
      </c>
      <c r="N93" s="123">
        <f>$F93*14</f>
        <v>140</v>
      </c>
      <c r="O93" s="125"/>
      <c r="P93" s="123">
        <v>0</v>
      </c>
      <c r="Q93" s="123">
        <f>$F93*14</f>
        <v>140</v>
      </c>
      <c r="R93" s="125"/>
    </row>
    <row r="94" spans="1:18" s="119" customFormat="1" x14ac:dyDescent="0.25">
      <c r="A94" s="113" t="s">
        <v>776</v>
      </c>
      <c r="B94" s="114"/>
      <c r="C94" s="113"/>
      <c r="D94" s="129"/>
      <c r="E94" s="129"/>
      <c r="F94" s="129"/>
      <c r="G94" s="117">
        <f>1144/50</f>
        <v>22.88</v>
      </c>
      <c r="H94" s="117">
        <f>1716/50</f>
        <v>34.32</v>
      </c>
      <c r="I94" s="118">
        <f>1430/50</f>
        <v>28.6</v>
      </c>
      <c r="J94" s="117">
        <f>546/50</f>
        <v>10.92</v>
      </c>
      <c r="K94" s="117">
        <f>818/50</f>
        <v>16.36</v>
      </c>
      <c r="L94" s="118">
        <f>682/50</f>
        <v>13.64</v>
      </c>
      <c r="M94" s="117">
        <f>1360/50</f>
        <v>27.2</v>
      </c>
      <c r="N94" s="117">
        <f>2040/50</f>
        <v>40.799999999999997</v>
      </c>
      <c r="O94" s="118">
        <f>1700/50</f>
        <v>34</v>
      </c>
      <c r="P94" s="117">
        <f>984/50</f>
        <v>19.68</v>
      </c>
      <c r="Q94" s="117">
        <f>1476/50</f>
        <v>29.52</v>
      </c>
      <c r="R94" s="118">
        <f>1230/50</f>
        <v>24.6</v>
      </c>
    </row>
    <row r="95" spans="1:18" s="124" customFormat="1" x14ac:dyDescent="0.25">
      <c r="G95" s="124">
        <f>G94*50</f>
        <v>1144</v>
      </c>
      <c r="H95" s="124">
        <f t="shared" ref="H95:R95" si="20">H94*50</f>
        <v>1716</v>
      </c>
      <c r="I95" s="124">
        <f t="shared" si="20"/>
        <v>1430</v>
      </c>
      <c r="J95" s="124">
        <f t="shared" si="20"/>
        <v>546</v>
      </c>
      <c r="K95" s="124">
        <f t="shared" si="20"/>
        <v>818</v>
      </c>
      <c r="L95" s="124">
        <f t="shared" si="20"/>
        <v>682</v>
      </c>
      <c r="M95" s="124">
        <f t="shared" si="20"/>
        <v>1360</v>
      </c>
      <c r="N95" s="124">
        <f t="shared" si="20"/>
        <v>2039.9999999999998</v>
      </c>
      <c r="O95" s="124">
        <f t="shared" si="20"/>
        <v>1700</v>
      </c>
      <c r="P95" s="124">
        <f t="shared" si="20"/>
        <v>984</v>
      </c>
      <c r="Q95" s="124">
        <f t="shared" si="20"/>
        <v>1476</v>
      </c>
      <c r="R95" s="124">
        <f t="shared" si="20"/>
        <v>1230</v>
      </c>
    </row>
    <row r="96" spans="1:18" s="112" customFormat="1" x14ac:dyDescent="0.25">
      <c r="A96" s="120" t="s">
        <v>558</v>
      </c>
      <c r="B96" s="107">
        <v>7</v>
      </c>
      <c r="C96" s="120" t="s">
        <v>305</v>
      </c>
      <c r="D96" s="121" t="str">
        <f>'common foods'!D144</f>
        <v>07092</v>
      </c>
      <c r="E96" s="121">
        <v>2</v>
      </c>
      <c r="F96" s="128">
        <v>50</v>
      </c>
      <c r="G96" s="123">
        <f t="shared" ref="G96:G105" si="21">$F96/2</f>
        <v>25</v>
      </c>
      <c r="H96" s="123">
        <f t="shared" ref="H96:H105" si="22">$F96*3</f>
        <v>150</v>
      </c>
      <c r="I96" s="124"/>
      <c r="J96" s="123">
        <f t="shared" ref="J96:J105" si="23">$F96/2</f>
        <v>25</v>
      </c>
      <c r="K96" s="123">
        <f t="shared" ref="K96:K105" si="24">$F96*3</f>
        <v>150</v>
      </c>
      <c r="L96" s="125"/>
      <c r="M96" s="123">
        <f t="shared" ref="M96:M105" si="25">$F96/2</f>
        <v>25</v>
      </c>
      <c r="N96" s="123">
        <f t="shared" ref="N96:N105" si="26">$F96*3</f>
        <v>150</v>
      </c>
      <c r="O96" s="125"/>
      <c r="P96" s="123">
        <v>0</v>
      </c>
      <c r="Q96" s="123">
        <f t="shared" ref="Q96:Q105" si="27">$F96*3</f>
        <v>150</v>
      </c>
      <c r="R96" s="125"/>
    </row>
    <row r="97" spans="1:18" s="112" customFormat="1" x14ac:dyDescent="0.25">
      <c r="A97" s="120" t="s">
        <v>558</v>
      </c>
      <c r="B97" s="107">
        <v>7</v>
      </c>
      <c r="C97" s="120" t="s">
        <v>307</v>
      </c>
      <c r="D97" s="121" t="str">
        <f>'common foods'!D145</f>
        <v>07093</v>
      </c>
      <c r="E97" s="121">
        <v>2</v>
      </c>
      <c r="F97" s="128">
        <v>50</v>
      </c>
      <c r="G97" s="123">
        <f t="shared" si="21"/>
        <v>25</v>
      </c>
      <c r="H97" s="123">
        <f t="shared" si="22"/>
        <v>150</v>
      </c>
      <c r="I97" s="124"/>
      <c r="J97" s="123">
        <f t="shared" si="23"/>
        <v>25</v>
      </c>
      <c r="K97" s="123">
        <f t="shared" si="24"/>
        <v>150</v>
      </c>
      <c r="L97" s="125"/>
      <c r="M97" s="123">
        <f t="shared" si="25"/>
        <v>25</v>
      </c>
      <c r="N97" s="123">
        <f t="shared" si="26"/>
        <v>150</v>
      </c>
      <c r="O97" s="125"/>
      <c r="P97" s="123">
        <v>0</v>
      </c>
      <c r="Q97" s="123">
        <f t="shared" si="27"/>
        <v>150</v>
      </c>
      <c r="R97" s="125"/>
    </row>
    <row r="98" spans="1:18" s="112" customFormat="1" x14ac:dyDescent="0.25">
      <c r="A98" s="120" t="s">
        <v>558</v>
      </c>
      <c r="B98" s="107">
        <v>7</v>
      </c>
      <c r="C98" s="120" t="s">
        <v>309</v>
      </c>
      <c r="D98" s="121" t="str">
        <f>'common foods'!D146</f>
        <v>07094</v>
      </c>
      <c r="E98" s="121">
        <v>1</v>
      </c>
      <c r="F98" s="128">
        <v>60</v>
      </c>
      <c r="G98" s="123">
        <f t="shared" si="21"/>
        <v>30</v>
      </c>
      <c r="H98" s="123">
        <f t="shared" si="22"/>
        <v>180</v>
      </c>
      <c r="I98" s="124"/>
      <c r="J98" s="123">
        <f t="shared" si="23"/>
        <v>30</v>
      </c>
      <c r="K98" s="123">
        <f t="shared" si="24"/>
        <v>180</v>
      </c>
      <c r="L98" s="125"/>
      <c r="M98" s="123">
        <f t="shared" si="25"/>
        <v>30</v>
      </c>
      <c r="N98" s="123">
        <f t="shared" si="26"/>
        <v>180</v>
      </c>
      <c r="O98" s="125"/>
      <c r="P98" s="123">
        <v>0</v>
      </c>
      <c r="Q98" s="123">
        <f t="shared" si="27"/>
        <v>180</v>
      </c>
      <c r="R98" s="125"/>
    </row>
    <row r="99" spans="1:18" s="112" customFormat="1" x14ac:dyDescent="0.25">
      <c r="A99" s="120" t="s">
        <v>558</v>
      </c>
      <c r="B99" s="107">
        <v>7</v>
      </c>
      <c r="C99" s="120" t="s">
        <v>311</v>
      </c>
      <c r="D99" s="121" t="str">
        <f>'common foods'!D147</f>
        <v>07095</v>
      </c>
      <c r="E99" s="121">
        <v>1</v>
      </c>
      <c r="F99" s="128">
        <v>40</v>
      </c>
      <c r="G99" s="123">
        <f t="shared" si="21"/>
        <v>20</v>
      </c>
      <c r="H99" s="123">
        <f t="shared" si="22"/>
        <v>120</v>
      </c>
      <c r="I99" s="124"/>
      <c r="J99" s="123">
        <f t="shared" si="23"/>
        <v>20</v>
      </c>
      <c r="K99" s="123">
        <f t="shared" si="24"/>
        <v>120</v>
      </c>
      <c r="L99" s="125"/>
      <c r="M99" s="123">
        <f t="shared" si="25"/>
        <v>20</v>
      </c>
      <c r="N99" s="123">
        <f t="shared" si="26"/>
        <v>120</v>
      </c>
      <c r="O99" s="125"/>
      <c r="P99" s="123">
        <v>0</v>
      </c>
      <c r="Q99" s="123">
        <f t="shared" si="27"/>
        <v>120</v>
      </c>
      <c r="R99" s="125"/>
    </row>
    <row r="100" spans="1:18" s="112" customFormat="1" x14ac:dyDescent="0.25">
      <c r="A100" s="120" t="s">
        <v>558</v>
      </c>
      <c r="B100" s="107">
        <v>7</v>
      </c>
      <c r="C100" s="120" t="s">
        <v>326</v>
      </c>
      <c r="D100" s="121" t="str">
        <f>'common foods'!$D$154</f>
        <v>08100</v>
      </c>
      <c r="E100" s="121">
        <v>2</v>
      </c>
      <c r="F100" s="128">
        <v>125</v>
      </c>
      <c r="G100" s="123">
        <f t="shared" si="21"/>
        <v>62.5</v>
      </c>
      <c r="H100" s="123">
        <f t="shared" si="22"/>
        <v>375</v>
      </c>
      <c r="I100" s="124"/>
      <c r="J100" s="123">
        <f t="shared" si="23"/>
        <v>62.5</v>
      </c>
      <c r="K100" s="123">
        <f t="shared" si="24"/>
        <v>375</v>
      </c>
      <c r="L100" s="125"/>
      <c r="M100" s="123">
        <f t="shared" si="25"/>
        <v>62.5</v>
      </c>
      <c r="N100" s="123">
        <f t="shared" si="26"/>
        <v>375</v>
      </c>
      <c r="O100" s="125"/>
      <c r="P100" s="123">
        <v>0</v>
      </c>
      <c r="Q100" s="123">
        <f t="shared" si="27"/>
        <v>375</v>
      </c>
      <c r="R100" s="125"/>
    </row>
    <row r="101" spans="1:18" s="112" customFormat="1" x14ac:dyDescent="0.25">
      <c r="A101" s="120" t="s">
        <v>558</v>
      </c>
      <c r="B101" s="107">
        <v>7</v>
      </c>
      <c r="C101" s="120" t="s">
        <v>330</v>
      </c>
      <c r="D101" s="121" t="str">
        <f>'common foods'!$D$156</f>
        <v>08102</v>
      </c>
      <c r="E101" s="121">
        <v>1</v>
      </c>
      <c r="F101" s="128">
        <v>15</v>
      </c>
      <c r="G101" s="123">
        <f t="shared" si="21"/>
        <v>7.5</v>
      </c>
      <c r="H101" s="123">
        <f t="shared" si="22"/>
        <v>45</v>
      </c>
      <c r="I101" s="124"/>
      <c r="J101" s="123">
        <f t="shared" si="23"/>
        <v>7.5</v>
      </c>
      <c r="K101" s="123">
        <f t="shared" si="24"/>
        <v>45</v>
      </c>
      <c r="L101" s="125"/>
      <c r="M101" s="123">
        <f t="shared" si="25"/>
        <v>7.5</v>
      </c>
      <c r="N101" s="123">
        <f t="shared" si="26"/>
        <v>45</v>
      </c>
      <c r="O101" s="125"/>
      <c r="P101" s="123">
        <v>0</v>
      </c>
      <c r="Q101" s="123">
        <f t="shared" si="27"/>
        <v>45</v>
      </c>
      <c r="R101" s="125"/>
    </row>
    <row r="102" spans="1:18" s="112" customFormat="1" x14ac:dyDescent="0.25">
      <c r="A102" s="120" t="s">
        <v>558</v>
      </c>
      <c r="B102" s="107">
        <v>7</v>
      </c>
      <c r="C102" s="120" t="s">
        <v>332</v>
      </c>
      <c r="D102" s="121" t="str">
        <f>'common foods'!$D$157</f>
        <v>08103</v>
      </c>
      <c r="E102" s="121">
        <v>1</v>
      </c>
      <c r="F102" s="128">
        <v>5</v>
      </c>
      <c r="G102" s="123">
        <f t="shared" si="21"/>
        <v>2.5</v>
      </c>
      <c r="H102" s="123">
        <f t="shared" si="22"/>
        <v>15</v>
      </c>
      <c r="I102" s="124"/>
      <c r="J102" s="123">
        <f t="shared" si="23"/>
        <v>2.5</v>
      </c>
      <c r="K102" s="123">
        <f t="shared" si="24"/>
        <v>15</v>
      </c>
      <c r="L102" s="125"/>
      <c r="M102" s="123">
        <f t="shared" si="25"/>
        <v>2.5</v>
      </c>
      <c r="N102" s="123">
        <f t="shared" si="26"/>
        <v>15</v>
      </c>
      <c r="O102" s="125"/>
      <c r="P102" s="123">
        <v>0</v>
      </c>
      <c r="Q102" s="123">
        <f t="shared" si="27"/>
        <v>15</v>
      </c>
      <c r="R102" s="125"/>
    </row>
    <row r="103" spans="1:18" s="112" customFormat="1" x14ac:dyDescent="0.25">
      <c r="A103" s="120" t="s">
        <v>558</v>
      </c>
      <c r="B103" s="107">
        <v>7</v>
      </c>
      <c r="C103" s="120" t="s">
        <v>328</v>
      </c>
      <c r="D103" s="121" t="str">
        <f>'common foods'!$D$155</f>
        <v>08101</v>
      </c>
      <c r="E103" s="121">
        <v>2</v>
      </c>
      <c r="F103" s="128">
        <v>15</v>
      </c>
      <c r="G103" s="123">
        <f t="shared" si="21"/>
        <v>7.5</v>
      </c>
      <c r="H103" s="123">
        <f t="shared" si="22"/>
        <v>45</v>
      </c>
      <c r="I103" s="124"/>
      <c r="J103" s="123">
        <f t="shared" si="23"/>
        <v>7.5</v>
      </c>
      <c r="K103" s="123">
        <f t="shared" si="24"/>
        <v>45</v>
      </c>
      <c r="L103" s="125"/>
      <c r="M103" s="123">
        <f t="shared" si="25"/>
        <v>7.5</v>
      </c>
      <c r="N103" s="123">
        <f t="shared" si="26"/>
        <v>45</v>
      </c>
      <c r="O103" s="125"/>
      <c r="P103" s="123">
        <v>0</v>
      </c>
      <c r="Q103" s="123">
        <f t="shared" si="27"/>
        <v>45</v>
      </c>
      <c r="R103" s="125"/>
    </row>
    <row r="104" spans="1:18" s="112" customFormat="1" x14ac:dyDescent="0.25">
      <c r="A104" s="120" t="s">
        <v>558</v>
      </c>
      <c r="B104" s="107">
        <v>7</v>
      </c>
      <c r="C104" s="120" t="str">
        <f>'common foods'!C153</f>
        <v>Jam, strawberry</v>
      </c>
      <c r="D104" s="121" t="str">
        <f>'common foods'!$D$153</f>
        <v>08097</v>
      </c>
      <c r="E104" s="121">
        <v>1</v>
      </c>
      <c r="F104" s="128">
        <v>10</v>
      </c>
      <c r="G104" s="123">
        <f t="shared" si="21"/>
        <v>5</v>
      </c>
      <c r="H104" s="123">
        <f t="shared" si="22"/>
        <v>30</v>
      </c>
      <c r="I104" s="124"/>
      <c r="J104" s="123">
        <f t="shared" si="23"/>
        <v>5</v>
      </c>
      <c r="K104" s="123">
        <f t="shared" si="24"/>
        <v>30</v>
      </c>
      <c r="L104" s="125"/>
      <c r="M104" s="123">
        <f t="shared" si="25"/>
        <v>5</v>
      </c>
      <c r="N104" s="123">
        <f t="shared" si="26"/>
        <v>30</v>
      </c>
      <c r="O104" s="125"/>
      <c r="P104" s="123">
        <v>0</v>
      </c>
      <c r="Q104" s="123">
        <f t="shared" si="27"/>
        <v>30</v>
      </c>
      <c r="R104" s="125"/>
    </row>
    <row r="105" spans="1:18" s="112" customFormat="1" x14ac:dyDescent="0.25">
      <c r="A105" s="120" t="s">
        <v>558</v>
      </c>
      <c r="B105" s="107">
        <v>7</v>
      </c>
      <c r="C105" s="120" t="s">
        <v>313</v>
      </c>
      <c r="D105" s="121" t="str">
        <f>'common foods'!$D$148</f>
        <v>07096</v>
      </c>
      <c r="E105" s="121">
        <v>1</v>
      </c>
      <c r="F105" s="128">
        <v>50</v>
      </c>
      <c r="G105" s="123">
        <f t="shared" si="21"/>
        <v>25</v>
      </c>
      <c r="H105" s="123">
        <f t="shared" si="22"/>
        <v>150</v>
      </c>
      <c r="I105" s="124"/>
      <c r="J105" s="123">
        <f t="shared" si="23"/>
        <v>25</v>
      </c>
      <c r="K105" s="123">
        <f t="shared" si="24"/>
        <v>150</v>
      </c>
      <c r="L105" s="125"/>
      <c r="M105" s="123">
        <f t="shared" si="25"/>
        <v>25</v>
      </c>
      <c r="N105" s="123">
        <f t="shared" si="26"/>
        <v>150</v>
      </c>
      <c r="O105" s="125"/>
      <c r="P105" s="123">
        <v>0</v>
      </c>
      <c r="Q105" s="123">
        <f t="shared" si="27"/>
        <v>150</v>
      </c>
      <c r="R105" s="125"/>
    </row>
    <row r="106" spans="1:18" s="119" customFormat="1" x14ac:dyDescent="0.25">
      <c r="A106" s="115" t="s">
        <v>777</v>
      </c>
      <c r="B106" s="114"/>
      <c r="C106" s="113"/>
      <c r="D106" s="129"/>
      <c r="E106" s="129"/>
      <c r="F106" s="129"/>
      <c r="G106" s="117">
        <f>440/10</f>
        <v>44</v>
      </c>
      <c r="H106" s="117">
        <f>660/10</f>
        <v>66</v>
      </c>
      <c r="I106" s="118">
        <f>550/10</f>
        <v>55</v>
      </c>
      <c r="J106" s="117">
        <f>414/10</f>
        <v>41.4</v>
      </c>
      <c r="K106" s="117">
        <f>622/10</f>
        <v>62.2</v>
      </c>
      <c r="L106" s="118">
        <f>518/10</f>
        <v>51.8</v>
      </c>
      <c r="M106" s="117">
        <f>340/10</f>
        <v>34</v>
      </c>
      <c r="N106" s="117">
        <f>510/10</f>
        <v>51</v>
      </c>
      <c r="O106" s="118">
        <f>425/10</f>
        <v>42.5</v>
      </c>
      <c r="P106" s="117">
        <f>140/10</f>
        <v>14</v>
      </c>
      <c r="Q106" s="117">
        <f>210/10</f>
        <v>21</v>
      </c>
      <c r="R106" s="118">
        <f>175/10</f>
        <v>17.5</v>
      </c>
    </row>
    <row r="107" spans="1:18" s="124" customFormat="1" x14ac:dyDescent="0.25">
      <c r="G107" s="124">
        <f>10*G106</f>
        <v>440</v>
      </c>
      <c r="H107" s="124">
        <f t="shared" ref="H107:R107" si="28">10*H106</f>
        <v>660</v>
      </c>
      <c r="I107" s="124">
        <f t="shared" si="28"/>
        <v>550</v>
      </c>
      <c r="J107" s="124">
        <f t="shared" si="28"/>
        <v>414</v>
      </c>
      <c r="K107" s="124">
        <f t="shared" si="28"/>
        <v>622</v>
      </c>
      <c r="L107" s="124">
        <f t="shared" si="28"/>
        <v>518</v>
      </c>
      <c r="M107" s="124">
        <f t="shared" si="28"/>
        <v>340</v>
      </c>
      <c r="N107" s="124">
        <f t="shared" si="28"/>
        <v>510</v>
      </c>
      <c r="O107" s="124">
        <f t="shared" si="28"/>
        <v>425</v>
      </c>
      <c r="P107" s="124">
        <f t="shared" si="28"/>
        <v>140</v>
      </c>
      <c r="Q107" s="124">
        <f t="shared" si="28"/>
        <v>210</v>
      </c>
      <c r="R107" s="124">
        <f t="shared" si="28"/>
        <v>175</v>
      </c>
    </row>
    <row r="108" spans="1:18" s="112" customFormat="1" x14ac:dyDescent="0.25">
      <c r="A108" s="106" t="s">
        <v>334</v>
      </c>
      <c r="B108" s="107">
        <v>8</v>
      </c>
      <c r="C108" s="120" t="s">
        <v>335</v>
      </c>
      <c r="D108" s="121" t="str">
        <f>'common foods'!$D$158</f>
        <v>08098</v>
      </c>
      <c r="E108" s="121">
        <v>1</v>
      </c>
      <c r="F108" s="128">
        <v>15</v>
      </c>
      <c r="G108" s="123">
        <f>$F108/2</f>
        <v>7.5</v>
      </c>
      <c r="H108" s="123">
        <f>$F108*3</f>
        <v>45</v>
      </c>
      <c r="I108" s="124"/>
      <c r="J108" s="123">
        <f>$F108/2</f>
        <v>7.5</v>
      </c>
      <c r="K108" s="123">
        <f>$F108*3</f>
        <v>45</v>
      </c>
      <c r="L108" s="125"/>
      <c r="M108" s="123">
        <f>$F108/2</f>
        <v>7.5</v>
      </c>
      <c r="N108" s="123">
        <f>$F108*3</f>
        <v>45</v>
      </c>
      <c r="O108" s="125"/>
      <c r="P108" s="123">
        <v>0</v>
      </c>
      <c r="Q108" s="123">
        <f>$F108*3</f>
        <v>45</v>
      </c>
      <c r="R108" s="125"/>
    </row>
    <row r="109" spans="1:18" s="112" customFormat="1" x14ac:dyDescent="0.25">
      <c r="A109" s="106" t="s">
        <v>334</v>
      </c>
      <c r="B109" s="107">
        <v>8</v>
      </c>
      <c r="C109" s="120" t="s">
        <v>330</v>
      </c>
      <c r="D109" s="121" t="str">
        <f>'common foods'!$D$156</f>
        <v>08102</v>
      </c>
      <c r="E109" s="121">
        <v>1</v>
      </c>
      <c r="F109" s="128">
        <v>15</v>
      </c>
      <c r="G109" s="123">
        <f>$F109/2</f>
        <v>7.5</v>
      </c>
      <c r="H109" s="123">
        <f>$F109*3</f>
        <v>45</v>
      </c>
      <c r="I109" s="124"/>
      <c r="J109" s="123">
        <f>$F109/2</f>
        <v>7.5</v>
      </c>
      <c r="K109" s="123">
        <f>$F109*3</f>
        <v>45</v>
      </c>
      <c r="L109" s="125"/>
      <c r="M109" s="123">
        <f>$F109/2</f>
        <v>7.5</v>
      </c>
      <c r="N109" s="123">
        <f>$F109*3</f>
        <v>45</v>
      </c>
      <c r="O109" s="125"/>
      <c r="P109" s="123">
        <v>0</v>
      </c>
      <c r="Q109" s="123">
        <f>$F109*3</f>
        <v>45</v>
      </c>
      <c r="R109" s="125"/>
    </row>
    <row r="110" spans="1:18" s="112" customFormat="1" x14ac:dyDescent="0.25">
      <c r="A110" s="106" t="s">
        <v>334</v>
      </c>
      <c r="B110" s="107">
        <v>8</v>
      </c>
      <c r="C110" s="120" t="str">
        <f>'common foods'!C161</f>
        <v>Soy sauce regular</v>
      </c>
      <c r="D110" s="121" t="str">
        <f>'common foods'!$D$161</f>
        <v>08105</v>
      </c>
      <c r="E110" s="121">
        <v>2</v>
      </c>
      <c r="F110" s="128">
        <v>5</v>
      </c>
      <c r="G110" s="123">
        <v>3</v>
      </c>
      <c r="H110" s="123">
        <f>$F110*3</f>
        <v>15</v>
      </c>
      <c r="I110" s="124"/>
      <c r="J110" s="123">
        <f>$F110/2</f>
        <v>2.5</v>
      </c>
      <c r="K110" s="123">
        <f>$F110*3</f>
        <v>15</v>
      </c>
      <c r="L110" s="125"/>
      <c r="M110" s="123">
        <f>$F110/2</f>
        <v>2.5</v>
      </c>
      <c r="N110" s="123">
        <f>$F110*3</f>
        <v>15</v>
      </c>
      <c r="O110" s="125"/>
      <c r="P110" s="123">
        <v>0</v>
      </c>
      <c r="Q110" s="123">
        <f>$F110*3</f>
        <v>15</v>
      </c>
      <c r="R110" s="125"/>
    </row>
    <row r="111" spans="1:18" s="112" customFormat="1" x14ac:dyDescent="0.25">
      <c r="A111" s="106" t="s">
        <v>334</v>
      </c>
      <c r="B111" s="107">
        <v>8</v>
      </c>
      <c r="C111" s="120" t="str">
        <f>'common foods'!C163</f>
        <v>Marmite</v>
      </c>
      <c r="D111" s="121" t="str">
        <f>'common foods'!$D$163</f>
        <v>08108</v>
      </c>
      <c r="E111" s="121">
        <v>1</v>
      </c>
      <c r="F111" s="128">
        <v>10</v>
      </c>
      <c r="G111" s="123">
        <v>5</v>
      </c>
      <c r="H111" s="123">
        <v>30</v>
      </c>
      <c r="I111" s="124"/>
      <c r="J111" s="123">
        <v>5</v>
      </c>
      <c r="K111" s="123">
        <v>30</v>
      </c>
      <c r="L111" s="125"/>
      <c r="M111" s="123">
        <v>5</v>
      </c>
      <c r="N111" s="123">
        <v>30</v>
      </c>
      <c r="O111" s="125"/>
      <c r="P111" s="123">
        <v>0</v>
      </c>
      <c r="Q111" s="123">
        <v>30</v>
      </c>
      <c r="R111" s="125"/>
    </row>
    <row r="112" spans="1:18" s="119" customFormat="1" x14ac:dyDescent="0.25">
      <c r="A112" s="115" t="s">
        <v>778</v>
      </c>
      <c r="B112" s="114"/>
      <c r="C112" s="113"/>
      <c r="D112" s="129"/>
      <c r="E112" s="129"/>
      <c r="F112" s="129"/>
      <c r="G112" s="117">
        <f>1380/250</f>
        <v>5.52</v>
      </c>
      <c r="H112" s="117">
        <f>2070/250</f>
        <v>8.2799999999999994</v>
      </c>
      <c r="I112" s="118">
        <f>1725/250</f>
        <v>6.9</v>
      </c>
      <c r="J112" s="117">
        <f>910/250</f>
        <v>3.64</v>
      </c>
      <c r="K112" s="117">
        <f>1366/250</f>
        <v>5.4640000000000004</v>
      </c>
      <c r="L112" s="118">
        <f>1138/250</f>
        <v>4.5519999999999996</v>
      </c>
      <c r="M112" s="117">
        <f>1800/250</f>
        <v>7.2</v>
      </c>
      <c r="N112" s="117">
        <f>2700/250</f>
        <v>10.8</v>
      </c>
      <c r="O112" s="118">
        <f>2250/250</f>
        <v>9</v>
      </c>
      <c r="P112" s="117">
        <f>908/250</f>
        <v>3.6320000000000001</v>
      </c>
      <c r="Q112" s="117">
        <f>1362/250</f>
        <v>5.4480000000000004</v>
      </c>
      <c r="R112" s="118">
        <f>1135/250</f>
        <v>4.54</v>
      </c>
    </row>
    <row r="113" spans="1:21" s="124" customFormat="1" x14ac:dyDescent="0.25">
      <c r="G113" s="124">
        <f>G112*250</f>
        <v>1380</v>
      </c>
      <c r="H113" s="124">
        <f t="shared" ref="H113:R113" si="29">H112*250</f>
        <v>2070</v>
      </c>
      <c r="I113" s="124">
        <f t="shared" si="29"/>
        <v>1725</v>
      </c>
      <c r="J113" s="124">
        <f t="shared" si="29"/>
        <v>910</v>
      </c>
      <c r="K113" s="124">
        <f t="shared" si="29"/>
        <v>1366</v>
      </c>
      <c r="L113" s="124">
        <f t="shared" si="29"/>
        <v>1138</v>
      </c>
      <c r="M113" s="124">
        <f t="shared" si="29"/>
        <v>1800</v>
      </c>
      <c r="N113" s="124">
        <f t="shared" si="29"/>
        <v>2700</v>
      </c>
      <c r="O113" s="124">
        <f t="shared" si="29"/>
        <v>2250</v>
      </c>
      <c r="P113" s="124">
        <f t="shared" si="29"/>
        <v>908</v>
      </c>
      <c r="Q113" s="124">
        <f t="shared" si="29"/>
        <v>1362</v>
      </c>
      <c r="R113" s="124">
        <f t="shared" si="29"/>
        <v>1135</v>
      </c>
    </row>
    <row r="114" spans="1:21" s="112" customFormat="1" x14ac:dyDescent="0.25">
      <c r="A114" s="106" t="s">
        <v>348</v>
      </c>
      <c r="B114" s="107">
        <v>9</v>
      </c>
      <c r="C114" s="120" t="s">
        <v>349</v>
      </c>
      <c r="D114" s="121" t="str">
        <f>'common foods'!$D$166</f>
        <v>09104</v>
      </c>
      <c r="E114" s="121">
        <v>2</v>
      </c>
      <c r="F114" s="128">
        <v>20</v>
      </c>
      <c r="G114" s="123">
        <f t="shared" ref="G114:G120" si="30">$F114/2</f>
        <v>10</v>
      </c>
      <c r="H114" s="123">
        <f t="shared" ref="H114:H120" si="31">$F114*4</f>
        <v>80</v>
      </c>
      <c r="I114" s="124"/>
      <c r="J114" s="123">
        <f t="shared" ref="J114:J120" si="32">$F114/2</f>
        <v>10</v>
      </c>
      <c r="K114" s="123">
        <f t="shared" ref="K114:K120" si="33">$F114*4</f>
        <v>80</v>
      </c>
      <c r="L114" s="125"/>
      <c r="M114" s="123">
        <f t="shared" ref="M114:M119" si="34">$F114/2</f>
        <v>10</v>
      </c>
      <c r="N114" s="123">
        <f t="shared" ref="N114:N119" si="35">$F114*4</f>
        <v>80</v>
      </c>
      <c r="O114" s="125"/>
      <c r="P114" s="123">
        <v>0</v>
      </c>
      <c r="Q114" s="123">
        <f t="shared" ref="Q114:Q119" si="36">$F114*4</f>
        <v>80</v>
      </c>
      <c r="R114" s="125"/>
    </row>
    <row r="115" spans="1:21" s="112" customFormat="1" x14ac:dyDescent="0.25">
      <c r="A115" s="106" t="s">
        <v>348</v>
      </c>
      <c r="B115" s="107">
        <v>9</v>
      </c>
      <c r="C115" s="120" t="s">
        <v>351</v>
      </c>
      <c r="D115" s="121" t="str">
        <f>'common foods'!$D$167</f>
        <v>09105</v>
      </c>
      <c r="E115" s="121">
        <v>1</v>
      </c>
      <c r="F115" s="128">
        <v>250</v>
      </c>
      <c r="G115" s="123">
        <f t="shared" si="30"/>
        <v>125</v>
      </c>
      <c r="H115" s="123">
        <f t="shared" si="31"/>
        <v>1000</v>
      </c>
      <c r="I115" s="124"/>
      <c r="J115" s="123">
        <f t="shared" si="32"/>
        <v>125</v>
      </c>
      <c r="K115" s="123">
        <f t="shared" si="33"/>
        <v>1000</v>
      </c>
      <c r="L115" s="125"/>
      <c r="M115" s="123">
        <f t="shared" si="34"/>
        <v>125</v>
      </c>
      <c r="N115" s="123">
        <f t="shared" si="35"/>
        <v>1000</v>
      </c>
      <c r="O115" s="125"/>
      <c r="P115" s="123">
        <v>0</v>
      </c>
      <c r="Q115" s="123">
        <f t="shared" si="36"/>
        <v>1000</v>
      </c>
      <c r="R115" s="125"/>
    </row>
    <row r="116" spans="1:21" s="112" customFormat="1" x14ac:dyDescent="0.25">
      <c r="A116" s="106" t="s">
        <v>348</v>
      </c>
      <c r="B116" s="107">
        <v>9</v>
      </c>
      <c r="C116" s="120" t="s">
        <v>353</v>
      </c>
      <c r="D116" s="121" t="str">
        <f>'common foods'!$D$168</f>
        <v>09106</v>
      </c>
      <c r="E116" s="121">
        <v>2</v>
      </c>
      <c r="F116" s="128">
        <v>250</v>
      </c>
      <c r="G116" s="123">
        <f t="shared" si="30"/>
        <v>125</v>
      </c>
      <c r="H116" s="123">
        <f t="shared" si="31"/>
        <v>1000</v>
      </c>
      <c r="I116" s="124"/>
      <c r="J116" s="123">
        <f t="shared" si="32"/>
        <v>125</v>
      </c>
      <c r="K116" s="123">
        <f t="shared" si="33"/>
        <v>1000</v>
      </c>
      <c r="L116" s="125"/>
      <c r="M116" s="123">
        <f t="shared" si="34"/>
        <v>125</v>
      </c>
      <c r="N116" s="123">
        <f t="shared" si="35"/>
        <v>1000</v>
      </c>
      <c r="O116" s="125"/>
      <c r="P116" s="123">
        <v>0</v>
      </c>
      <c r="Q116" s="123">
        <f t="shared" si="36"/>
        <v>1000</v>
      </c>
      <c r="R116" s="125"/>
    </row>
    <row r="117" spans="1:21" s="112" customFormat="1" x14ac:dyDescent="0.25">
      <c r="A117" s="106" t="s">
        <v>348</v>
      </c>
      <c r="B117" s="107">
        <v>9</v>
      </c>
      <c r="C117" s="120" t="s">
        <v>355</v>
      </c>
      <c r="D117" s="121" t="str">
        <f>'common foods'!$D$169</f>
        <v>09107</v>
      </c>
      <c r="E117" s="121">
        <v>2</v>
      </c>
      <c r="F117" s="128">
        <v>250</v>
      </c>
      <c r="G117" s="123">
        <f t="shared" si="30"/>
        <v>125</v>
      </c>
      <c r="H117" s="123">
        <f t="shared" si="31"/>
        <v>1000</v>
      </c>
      <c r="I117" s="124"/>
      <c r="J117" s="123">
        <f t="shared" si="32"/>
        <v>125</v>
      </c>
      <c r="K117" s="123">
        <f t="shared" si="33"/>
        <v>1000</v>
      </c>
      <c r="L117" s="125"/>
      <c r="M117" s="123">
        <f t="shared" si="34"/>
        <v>125</v>
      </c>
      <c r="N117" s="123">
        <f t="shared" si="35"/>
        <v>1000</v>
      </c>
      <c r="O117" s="125"/>
      <c r="P117" s="123">
        <v>0</v>
      </c>
      <c r="Q117" s="123">
        <f t="shared" si="36"/>
        <v>1000</v>
      </c>
      <c r="R117" s="125"/>
    </row>
    <row r="118" spans="1:21" s="112" customFormat="1" x14ac:dyDescent="0.25">
      <c r="A118" s="106" t="s">
        <v>348</v>
      </c>
      <c r="B118" s="107">
        <v>9</v>
      </c>
      <c r="C118" s="120" t="s">
        <v>357</v>
      </c>
      <c r="D118" s="121" t="str">
        <f>'common foods'!$D$170</f>
        <v>09108</v>
      </c>
      <c r="E118" s="121">
        <v>1</v>
      </c>
      <c r="F118" s="128">
        <v>250</v>
      </c>
      <c r="G118" s="123">
        <f t="shared" si="30"/>
        <v>125</v>
      </c>
      <c r="H118" s="123">
        <f t="shared" si="31"/>
        <v>1000</v>
      </c>
      <c r="I118" s="124"/>
      <c r="J118" s="123">
        <f>$F118/2</f>
        <v>125</v>
      </c>
      <c r="K118" s="123">
        <f t="shared" si="33"/>
        <v>1000</v>
      </c>
      <c r="L118" s="125"/>
      <c r="M118" s="123">
        <f t="shared" si="34"/>
        <v>125</v>
      </c>
      <c r="N118" s="123">
        <f t="shared" si="35"/>
        <v>1000</v>
      </c>
      <c r="O118" s="125"/>
      <c r="P118" s="123">
        <v>0</v>
      </c>
      <c r="Q118" s="123">
        <f t="shared" si="36"/>
        <v>1000</v>
      </c>
      <c r="R118" s="125"/>
    </row>
    <row r="119" spans="1:21" s="112" customFormat="1" x14ac:dyDescent="0.25">
      <c r="A119" s="106" t="s">
        <v>348</v>
      </c>
      <c r="B119" s="107">
        <v>9</v>
      </c>
      <c r="C119" s="120" t="str">
        <f>'common foods'!C171</f>
        <v>Soft drink powder</v>
      </c>
      <c r="D119" s="121" t="str">
        <f>'common foods'!$D$171</f>
        <v>09109</v>
      </c>
      <c r="E119" s="121">
        <v>3</v>
      </c>
      <c r="F119" s="128">
        <v>15</v>
      </c>
      <c r="G119" s="123">
        <f t="shared" si="30"/>
        <v>7.5</v>
      </c>
      <c r="H119" s="123">
        <f t="shared" si="31"/>
        <v>60</v>
      </c>
      <c r="I119" s="124"/>
      <c r="J119" s="123">
        <f>$F119/2</f>
        <v>7.5</v>
      </c>
      <c r="K119" s="123">
        <f t="shared" si="33"/>
        <v>60</v>
      </c>
      <c r="L119" s="125"/>
      <c r="M119" s="123">
        <f t="shared" si="34"/>
        <v>7.5</v>
      </c>
      <c r="N119" s="123">
        <f t="shared" si="35"/>
        <v>60</v>
      </c>
      <c r="O119" s="125"/>
      <c r="P119" s="123">
        <v>0</v>
      </c>
      <c r="Q119" s="123">
        <f t="shared" si="36"/>
        <v>60</v>
      </c>
      <c r="R119" s="125"/>
    </row>
    <row r="120" spans="1:21" s="112" customFormat="1" x14ac:dyDescent="0.25">
      <c r="A120" s="106" t="s">
        <v>348</v>
      </c>
      <c r="B120" s="107">
        <v>9</v>
      </c>
      <c r="C120" s="120" t="s">
        <v>361</v>
      </c>
      <c r="D120" s="121" t="str">
        <f>'common foods'!$D$172</f>
        <v>09110</v>
      </c>
      <c r="E120" s="121">
        <v>3</v>
      </c>
      <c r="F120" s="128">
        <v>250</v>
      </c>
      <c r="G120" s="123">
        <f t="shared" si="30"/>
        <v>125</v>
      </c>
      <c r="H120" s="123">
        <f t="shared" si="31"/>
        <v>1000</v>
      </c>
      <c r="I120" s="124"/>
      <c r="J120" s="123">
        <f t="shared" si="32"/>
        <v>125</v>
      </c>
      <c r="K120" s="123">
        <f t="shared" si="33"/>
        <v>1000</v>
      </c>
      <c r="L120" s="125"/>
      <c r="M120" s="132">
        <v>0</v>
      </c>
      <c r="N120" s="132">
        <v>0</v>
      </c>
      <c r="O120" s="125"/>
      <c r="P120" s="132">
        <v>0</v>
      </c>
      <c r="Q120" s="132">
        <v>0</v>
      </c>
      <c r="R120" s="125"/>
    </row>
    <row r="121" spans="1:21" s="119" customFormat="1" x14ac:dyDescent="0.25">
      <c r="A121" s="115" t="s">
        <v>779</v>
      </c>
      <c r="B121" s="114"/>
      <c r="C121" s="113"/>
      <c r="D121" s="129"/>
      <c r="E121" s="129"/>
      <c r="F121" s="129"/>
      <c r="G121" s="117">
        <v>0</v>
      </c>
      <c r="H121" s="117">
        <v>0</v>
      </c>
      <c r="I121" s="118">
        <v>0</v>
      </c>
      <c r="J121" s="117">
        <v>0</v>
      </c>
      <c r="K121" s="117">
        <v>0</v>
      </c>
      <c r="L121" s="118">
        <v>0</v>
      </c>
      <c r="M121" s="117">
        <v>0</v>
      </c>
      <c r="N121" s="117">
        <v>0</v>
      </c>
      <c r="O121" s="118">
        <v>0</v>
      </c>
      <c r="P121" s="117">
        <v>0</v>
      </c>
      <c r="Q121" s="273">
        <v>0</v>
      </c>
      <c r="R121" s="274">
        <v>0</v>
      </c>
    </row>
    <row r="122" spans="1:21" s="124" customFormat="1" x14ac:dyDescent="0.25">
      <c r="G122" s="124">
        <f>G121*150</f>
        <v>0</v>
      </c>
      <c r="H122" s="124">
        <f t="shared" ref="H122:U122" si="37">H121*150</f>
        <v>0</v>
      </c>
      <c r="I122" s="124">
        <f t="shared" si="37"/>
        <v>0</v>
      </c>
      <c r="J122" s="124">
        <f t="shared" si="37"/>
        <v>0</v>
      </c>
      <c r="K122" s="124">
        <f t="shared" si="37"/>
        <v>0</v>
      </c>
      <c r="L122" s="124">
        <f t="shared" si="37"/>
        <v>0</v>
      </c>
      <c r="M122" s="124">
        <f t="shared" si="37"/>
        <v>0</v>
      </c>
      <c r="N122" s="124">
        <f t="shared" si="37"/>
        <v>0</v>
      </c>
      <c r="O122" s="124">
        <f t="shared" si="37"/>
        <v>0</v>
      </c>
      <c r="P122" s="124">
        <f t="shared" si="37"/>
        <v>0</v>
      </c>
      <c r="Q122" s="124">
        <v>222</v>
      </c>
      <c r="R122" s="124">
        <f>R121*150</f>
        <v>0</v>
      </c>
      <c r="S122" s="124">
        <f t="shared" si="37"/>
        <v>0</v>
      </c>
      <c r="T122" s="124">
        <f t="shared" si="37"/>
        <v>0</v>
      </c>
      <c r="U122" s="124">
        <f t="shared" si="37"/>
        <v>0</v>
      </c>
    </row>
    <row r="123" spans="1:21" s="112" customFormat="1" x14ac:dyDescent="0.25">
      <c r="A123" s="106" t="s">
        <v>369</v>
      </c>
      <c r="B123" s="107">
        <v>10</v>
      </c>
      <c r="C123" s="120" t="s">
        <v>370</v>
      </c>
      <c r="D123" s="121" t="str">
        <f>'common foods'!$D$176</f>
        <v>10110</v>
      </c>
      <c r="E123" s="121">
        <v>1</v>
      </c>
      <c r="F123" s="128">
        <v>150</v>
      </c>
      <c r="G123" s="123">
        <f>$F123/2</f>
        <v>75</v>
      </c>
      <c r="H123" s="123">
        <f>$F123*3</f>
        <v>450</v>
      </c>
      <c r="I123" s="124"/>
      <c r="J123" s="123">
        <f>$F123/2</f>
        <v>75</v>
      </c>
      <c r="K123" s="123">
        <f>$F123*3</f>
        <v>450</v>
      </c>
      <c r="L123" s="125"/>
      <c r="M123" s="123">
        <f>$F123/2</f>
        <v>75</v>
      </c>
      <c r="N123" s="123">
        <f>$F123*5</f>
        <v>750</v>
      </c>
      <c r="O123" s="125"/>
      <c r="P123" s="123">
        <v>0</v>
      </c>
      <c r="Q123" s="123">
        <f>$F123*3</f>
        <v>450</v>
      </c>
      <c r="R123" s="125"/>
    </row>
    <row r="124" spans="1:21" s="112" customFormat="1" x14ac:dyDescent="0.25">
      <c r="A124" s="106" t="s">
        <v>369</v>
      </c>
      <c r="B124" s="107">
        <v>10</v>
      </c>
      <c r="C124" s="120" t="s">
        <v>372</v>
      </c>
      <c r="D124" s="121" t="str">
        <f>'common foods'!$D$177</f>
        <v>10111</v>
      </c>
      <c r="E124" s="121">
        <v>1</v>
      </c>
      <c r="F124" s="128">
        <v>150</v>
      </c>
      <c r="G124" s="123">
        <f>$F124/2</f>
        <v>75</v>
      </c>
      <c r="H124" s="123">
        <f>$F124*3</f>
        <v>450</v>
      </c>
      <c r="I124" s="124"/>
      <c r="J124" s="123">
        <f>$F124/2</f>
        <v>75</v>
      </c>
      <c r="K124" s="123">
        <f>$F124*3</f>
        <v>450</v>
      </c>
      <c r="L124" s="125"/>
      <c r="M124" s="123">
        <f>$F124/2</f>
        <v>75</v>
      </c>
      <c r="N124" s="123">
        <f>$F124*5</f>
        <v>750</v>
      </c>
      <c r="O124" s="125"/>
      <c r="P124" s="123">
        <v>0</v>
      </c>
      <c r="Q124" s="123">
        <f>$F124*3</f>
        <v>450</v>
      </c>
      <c r="R124" s="125"/>
    </row>
    <row r="125" spans="1:21" s="112" customFormat="1" x14ac:dyDescent="0.25">
      <c r="A125" s="106" t="s">
        <v>369</v>
      </c>
      <c r="B125" s="107">
        <v>10</v>
      </c>
      <c r="C125" s="120" t="s">
        <v>374</v>
      </c>
      <c r="D125" s="121" t="str">
        <f>'common foods'!$D$178</f>
        <v>10112</v>
      </c>
      <c r="E125" s="121">
        <v>1</v>
      </c>
      <c r="F125" s="128">
        <v>120</v>
      </c>
      <c r="G125" s="123">
        <f>$F125/2</f>
        <v>60</v>
      </c>
      <c r="H125" s="123">
        <f>$F125*3</f>
        <v>360</v>
      </c>
      <c r="I125" s="124"/>
      <c r="J125" s="123">
        <f>$F125/2</f>
        <v>60</v>
      </c>
      <c r="K125" s="123">
        <f>$F125*3</f>
        <v>360</v>
      </c>
      <c r="L125" s="125"/>
      <c r="M125" s="123">
        <f>$F125/2</f>
        <v>60</v>
      </c>
      <c r="N125" s="123">
        <f>$F125*5</f>
        <v>600</v>
      </c>
      <c r="O125" s="125"/>
      <c r="P125" s="123">
        <v>0</v>
      </c>
      <c r="Q125" s="123">
        <f>$F125*3</f>
        <v>360</v>
      </c>
      <c r="R125" s="125"/>
    </row>
    <row r="126" spans="1:21" s="112" customFormat="1" x14ac:dyDescent="0.25">
      <c r="A126" s="106" t="s">
        <v>369</v>
      </c>
      <c r="B126" s="107">
        <v>10</v>
      </c>
      <c r="C126" s="120" t="s">
        <v>376</v>
      </c>
      <c r="D126" s="121" t="str">
        <f>'common foods'!$D$179</f>
        <v>10113</v>
      </c>
      <c r="E126" s="121">
        <v>1</v>
      </c>
      <c r="F126" s="128">
        <v>150</v>
      </c>
      <c r="G126" s="123">
        <f>$F126/2</f>
        <v>75</v>
      </c>
      <c r="H126" s="123">
        <f>$F126*3</f>
        <v>450</v>
      </c>
      <c r="I126" s="124"/>
      <c r="J126" s="123">
        <f>$F126/2</f>
        <v>75</v>
      </c>
      <c r="K126" s="123">
        <f>$F126*3</f>
        <v>450</v>
      </c>
      <c r="L126" s="125"/>
      <c r="M126" s="123">
        <f>$F126/2</f>
        <v>75</v>
      </c>
      <c r="N126" s="123">
        <f>$F126*5</f>
        <v>750</v>
      </c>
      <c r="O126" s="125"/>
      <c r="P126" s="123">
        <v>0</v>
      </c>
      <c r="Q126" s="123">
        <f>$F126*3</f>
        <v>450</v>
      </c>
      <c r="R126" s="125"/>
    </row>
    <row r="127" spans="1:21" s="112" customFormat="1" x14ac:dyDescent="0.25">
      <c r="A127" s="106" t="s">
        <v>369</v>
      </c>
      <c r="B127" s="107">
        <v>10</v>
      </c>
      <c r="C127" s="120" t="s">
        <v>392</v>
      </c>
      <c r="D127" s="121">
        <v>10121</v>
      </c>
      <c r="E127" s="121">
        <v>2</v>
      </c>
      <c r="F127" s="128">
        <v>150</v>
      </c>
      <c r="G127" s="123">
        <f>$F127/2</f>
        <v>75</v>
      </c>
      <c r="H127" s="123">
        <f>$F127*3</f>
        <v>450</v>
      </c>
      <c r="I127" s="124"/>
      <c r="J127" s="123">
        <f>$F127/2</f>
        <v>75</v>
      </c>
      <c r="K127" s="123">
        <f>$F127*3</f>
        <v>450</v>
      </c>
      <c r="L127" s="125"/>
      <c r="M127" s="123">
        <f>$F127/2</f>
        <v>75</v>
      </c>
      <c r="N127" s="123">
        <f>$F127*5</f>
        <v>750</v>
      </c>
      <c r="O127" s="125"/>
      <c r="P127" s="123">
        <v>0</v>
      </c>
      <c r="Q127" s="123">
        <f>$F127*3</f>
        <v>450</v>
      </c>
      <c r="R127" s="125"/>
    </row>
    <row r="128" spans="1:21" s="112" customFormat="1" x14ac:dyDescent="0.25">
      <c r="A128" s="106" t="s">
        <v>369</v>
      </c>
      <c r="B128" s="107">
        <v>10</v>
      </c>
      <c r="C128" s="120" t="str">
        <f>'common foods'!C189</f>
        <v>McDonald's cheeseburger</v>
      </c>
      <c r="D128" s="121">
        <v>10123</v>
      </c>
      <c r="E128" s="121">
        <v>1</v>
      </c>
      <c r="F128" s="128">
        <v>120</v>
      </c>
      <c r="G128" s="123">
        <f>F128/2</f>
        <v>60</v>
      </c>
      <c r="H128" s="123">
        <f>F128*3</f>
        <v>360</v>
      </c>
      <c r="I128" s="124"/>
      <c r="J128" s="123">
        <v>60</v>
      </c>
      <c r="K128" s="123">
        <v>360</v>
      </c>
      <c r="L128" s="125"/>
      <c r="M128" s="123">
        <v>60</v>
      </c>
      <c r="N128" s="123">
        <v>360</v>
      </c>
      <c r="O128" s="125"/>
      <c r="P128" s="123">
        <v>0</v>
      </c>
      <c r="Q128" s="123">
        <v>360</v>
      </c>
      <c r="R128" s="125"/>
    </row>
    <row r="129" spans="1:18" s="112" customFormat="1" x14ac:dyDescent="0.25">
      <c r="A129" s="106" t="s">
        <v>369</v>
      </c>
      <c r="B129" s="107">
        <v>10</v>
      </c>
      <c r="C129" s="120" t="str">
        <f>'common foods'!C188</f>
        <v>McDonald's value sharepack</v>
      </c>
      <c r="D129" s="121">
        <v>10122</v>
      </c>
      <c r="E129" s="121">
        <v>1</v>
      </c>
      <c r="F129" s="128">
        <v>150</v>
      </c>
      <c r="G129" s="123">
        <f>F129/2</f>
        <v>75</v>
      </c>
      <c r="H129" s="123">
        <f>F129*3</f>
        <v>450</v>
      </c>
      <c r="I129" s="124"/>
      <c r="J129" s="123">
        <v>75</v>
      </c>
      <c r="K129" s="123">
        <v>450</v>
      </c>
      <c r="L129" s="125"/>
      <c r="M129" s="123">
        <v>75</v>
      </c>
      <c r="N129" s="123">
        <v>450</v>
      </c>
      <c r="O129" s="125"/>
      <c r="P129" s="123">
        <v>0</v>
      </c>
      <c r="Q129" s="123">
        <v>450</v>
      </c>
      <c r="R129" s="125"/>
    </row>
    <row r="130" spans="1:18" s="119" customFormat="1" x14ac:dyDescent="0.25">
      <c r="A130" s="115" t="s">
        <v>560</v>
      </c>
      <c r="B130" s="114"/>
      <c r="C130" s="113"/>
      <c r="D130" s="129"/>
      <c r="E130" s="129"/>
      <c r="F130" s="129"/>
      <c r="G130" s="117">
        <f>2088/100</f>
        <v>20.88</v>
      </c>
      <c r="H130" s="117">
        <f>3132/100</f>
        <v>31.32</v>
      </c>
      <c r="I130" s="118">
        <f>2610/100</f>
        <v>26.1</v>
      </c>
      <c r="J130" s="117">
        <f>776/100</f>
        <v>7.76</v>
      </c>
      <c r="K130" s="117">
        <f>1164/100</f>
        <v>11.64</v>
      </c>
      <c r="L130" s="118">
        <f>970/100</f>
        <v>9.6999999999999993</v>
      </c>
      <c r="M130" s="117">
        <v>0</v>
      </c>
      <c r="N130" s="117">
        <v>0</v>
      </c>
      <c r="O130" s="118">
        <v>0</v>
      </c>
      <c r="P130" s="117">
        <v>0</v>
      </c>
      <c r="Q130" s="117">
        <v>0</v>
      </c>
      <c r="R130" s="118">
        <v>0</v>
      </c>
    </row>
    <row r="131" spans="1:18" s="124" customFormat="1" x14ac:dyDescent="0.25">
      <c r="G131" s="124">
        <f>G130*100</f>
        <v>2088</v>
      </c>
      <c r="H131" s="124">
        <f t="shared" ref="H131:R131" si="38">H130*100</f>
        <v>3132</v>
      </c>
      <c r="I131" s="124">
        <f t="shared" si="38"/>
        <v>2610</v>
      </c>
      <c r="J131" s="124">
        <f t="shared" si="38"/>
        <v>776</v>
      </c>
      <c r="K131" s="124">
        <f t="shared" si="38"/>
        <v>1164</v>
      </c>
      <c r="L131" s="124">
        <f t="shared" si="38"/>
        <v>969.99999999999989</v>
      </c>
      <c r="M131" s="124">
        <f t="shared" si="38"/>
        <v>0</v>
      </c>
      <c r="N131" s="124">
        <f t="shared" si="38"/>
        <v>0</v>
      </c>
      <c r="O131" s="124">
        <f t="shared" si="38"/>
        <v>0</v>
      </c>
      <c r="P131" s="124">
        <f t="shared" si="38"/>
        <v>0</v>
      </c>
      <c r="Q131" s="124">
        <f t="shared" si="38"/>
        <v>0</v>
      </c>
      <c r="R131" s="124">
        <f t="shared" si="38"/>
        <v>0</v>
      </c>
    </row>
    <row r="132" spans="1:18" s="112" customFormat="1" x14ac:dyDescent="0.25">
      <c r="A132" s="106" t="s">
        <v>397</v>
      </c>
      <c r="B132" s="107">
        <v>11</v>
      </c>
      <c r="C132" s="120" t="s">
        <v>398</v>
      </c>
      <c r="D132" s="121" t="str">
        <f>'common foods'!$D$190</f>
        <v>11115</v>
      </c>
      <c r="E132" s="121">
        <v>1</v>
      </c>
      <c r="F132" s="128">
        <v>100</v>
      </c>
      <c r="G132" s="123">
        <v>50</v>
      </c>
      <c r="H132" s="123">
        <f>$F132*14</f>
        <v>1400</v>
      </c>
      <c r="I132" s="124"/>
      <c r="J132" s="123">
        <v>50</v>
      </c>
      <c r="K132" s="123">
        <f>$F132*14</f>
        <v>1400</v>
      </c>
      <c r="L132" s="125"/>
      <c r="M132" s="123">
        <v>0</v>
      </c>
      <c r="N132" s="123">
        <v>0</v>
      </c>
      <c r="O132" s="125"/>
      <c r="P132" s="123">
        <v>0</v>
      </c>
      <c r="Q132" s="123">
        <v>0</v>
      </c>
      <c r="R132" s="125"/>
    </row>
    <row r="133" spans="1:18" s="112" customFormat="1" x14ac:dyDescent="0.25">
      <c r="A133" s="106" t="s">
        <v>397</v>
      </c>
      <c r="B133" s="107">
        <v>11</v>
      </c>
      <c r="C133" s="120" t="s">
        <v>400</v>
      </c>
      <c r="D133" s="121" t="str">
        <f>'common foods'!$D$191</f>
        <v>11116</v>
      </c>
      <c r="E133" s="121">
        <v>1</v>
      </c>
      <c r="F133" s="128">
        <v>330</v>
      </c>
      <c r="G133" s="123">
        <v>165</v>
      </c>
      <c r="H133" s="123">
        <f>$F133*14</f>
        <v>4620</v>
      </c>
      <c r="I133" s="124"/>
      <c r="J133" s="123">
        <v>165</v>
      </c>
      <c r="K133" s="123">
        <f>$F133*14</f>
        <v>4620</v>
      </c>
      <c r="L133" s="125"/>
      <c r="M133" s="123">
        <v>0</v>
      </c>
      <c r="N133" s="123">
        <v>0</v>
      </c>
      <c r="O133" s="125"/>
      <c r="P133" s="123">
        <v>0</v>
      </c>
      <c r="Q133" s="123">
        <v>0</v>
      </c>
      <c r="R133" s="125"/>
    </row>
    <row r="136" spans="1:18" x14ac:dyDescent="0.25">
      <c r="A136" s="106" t="s">
        <v>780</v>
      </c>
      <c r="B136" s="107">
        <f>COUNT(B132:B133,B123:B129,B114:B120,B109:B111,B108,B96:B105,B89:B93,B67:B86,B60:B64,B39:B57,B30:B36,B16:B28,B7:B13)</f>
        <v>106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topLeftCell="C67" workbookViewId="0">
      <selection activeCell="I72" sqref="I72"/>
    </sheetView>
  </sheetViews>
  <sheetFormatPr defaultRowHeight="15" x14ac:dyDescent="0.25"/>
  <cols>
    <col min="1" max="1" width="34.7109375" style="135" customWidth="1"/>
    <col min="2" max="2" width="31.7109375" style="135" customWidth="1"/>
    <col min="3" max="3" width="16" style="135" customWidth="1"/>
    <col min="4" max="4" width="14.42578125" style="135" customWidth="1"/>
    <col min="5" max="5" width="18" style="135" customWidth="1"/>
    <col min="6" max="6" width="19" style="135" customWidth="1"/>
    <col min="7" max="7" width="18.140625" style="135" customWidth="1"/>
    <col min="8" max="8" width="16.140625" style="135" customWidth="1"/>
    <col min="9" max="9" width="19" style="135" customWidth="1"/>
    <col min="10" max="10" width="16.85546875" style="135" customWidth="1"/>
    <col min="11" max="11" width="16.42578125" style="135" customWidth="1"/>
    <col min="12" max="12" width="15.85546875" style="135" customWidth="1"/>
    <col min="13" max="13" width="15" style="135" customWidth="1"/>
    <col min="14" max="14" width="16" style="135" customWidth="1"/>
    <col min="15" max="15" width="19.7109375" style="135" customWidth="1"/>
    <col min="16" max="16" width="17.28515625" style="135" customWidth="1"/>
    <col min="17" max="17" width="10.85546875" style="135" customWidth="1"/>
    <col min="18" max="18" width="11.28515625" style="135" customWidth="1"/>
    <col min="19" max="36" width="10.85546875" style="135" customWidth="1"/>
    <col min="37" max="1025" width="14.42578125" style="135" customWidth="1"/>
  </cols>
  <sheetData>
    <row r="1" spans="1:36" ht="15.75" customHeight="1" x14ac:dyDescent="0.25">
      <c r="A1" s="136"/>
      <c r="B1" s="137"/>
      <c r="C1" s="137"/>
      <c r="D1" s="137"/>
      <c r="E1" s="137"/>
      <c r="F1" s="137" t="s">
        <v>561</v>
      </c>
      <c r="G1" s="137"/>
      <c r="H1" s="137" t="s">
        <v>562</v>
      </c>
      <c r="I1" s="137"/>
      <c r="J1" s="137"/>
      <c r="K1" s="137"/>
      <c r="L1" s="137"/>
      <c r="M1" s="137"/>
      <c r="N1" s="137"/>
      <c r="O1" s="137"/>
      <c r="P1" s="137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s="43" customFormat="1" ht="15.75" x14ac:dyDescent="0.25">
      <c r="A2" s="67" t="s">
        <v>534</v>
      </c>
      <c r="B2" s="62"/>
      <c r="C2" s="44"/>
      <c r="D2" s="63"/>
      <c r="E2" s="275" t="s">
        <v>535</v>
      </c>
      <c r="F2" s="275"/>
      <c r="G2" s="275"/>
      <c r="H2" s="275" t="s">
        <v>536</v>
      </c>
      <c r="I2" s="275"/>
      <c r="J2" s="275"/>
      <c r="K2" s="275" t="s">
        <v>537</v>
      </c>
      <c r="L2" s="275"/>
      <c r="M2" s="275"/>
      <c r="N2" s="275" t="s">
        <v>538</v>
      </c>
      <c r="O2" s="275"/>
      <c r="P2" s="275"/>
    </row>
    <row r="3" spans="1:36" s="72" customFormat="1" ht="15.75" x14ac:dyDescent="0.25">
      <c r="A3" s="69" t="s">
        <v>2</v>
      </c>
      <c r="B3" s="40" t="s">
        <v>3</v>
      </c>
      <c r="C3" s="70" t="s">
        <v>539</v>
      </c>
      <c r="D3" s="71" t="s">
        <v>540</v>
      </c>
      <c r="E3" s="70" t="s">
        <v>541</v>
      </c>
      <c r="F3" s="70" t="s">
        <v>542</v>
      </c>
      <c r="G3" s="71" t="s">
        <v>543</v>
      </c>
      <c r="H3" s="70" t="s">
        <v>541</v>
      </c>
      <c r="I3" s="70" t="s">
        <v>542</v>
      </c>
      <c r="J3" s="71" t="s">
        <v>543</v>
      </c>
      <c r="K3" s="70" t="s">
        <v>541</v>
      </c>
      <c r="L3" s="70" t="s">
        <v>542</v>
      </c>
      <c r="M3" s="71" t="s">
        <v>543</v>
      </c>
      <c r="N3" s="70" t="s">
        <v>541</v>
      </c>
      <c r="O3" s="70" t="s">
        <v>542</v>
      </c>
      <c r="P3" s="71" t="s">
        <v>543</v>
      </c>
    </row>
    <row r="4" spans="1:36" ht="15.75" customHeight="1" x14ac:dyDescent="0.25">
      <c r="A4" s="139"/>
      <c r="B4" s="140"/>
      <c r="C4" s="140"/>
      <c r="D4" s="141"/>
      <c r="E4" s="140"/>
      <c r="F4" s="140"/>
      <c r="G4" s="141" t="s">
        <v>544</v>
      </c>
      <c r="H4" s="140"/>
      <c r="I4" s="140"/>
      <c r="J4" s="141" t="s">
        <v>544</v>
      </c>
      <c r="K4" s="140"/>
      <c r="L4" s="140"/>
      <c r="M4" s="141" t="s">
        <v>544</v>
      </c>
      <c r="N4" s="140"/>
      <c r="O4" s="140"/>
      <c r="P4" s="141" t="s">
        <v>544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</row>
    <row r="5" spans="1:36" ht="15.75" customHeight="1" x14ac:dyDescent="0.25">
      <c r="A5" s="142" t="s">
        <v>545</v>
      </c>
      <c r="B5" s="143"/>
      <c r="C5" s="143"/>
      <c r="D5" s="141"/>
      <c r="E5" s="144">
        <v>12</v>
      </c>
      <c r="F5" s="144">
        <v>23</v>
      </c>
      <c r="G5" s="143">
        <v>17.5</v>
      </c>
      <c r="H5" s="144">
        <v>12</v>
      </c>
      <c r="I5" s="144">
        <v>23</v>
      </c>
      <c r="J5" s="143">
        <v>17.5</v>
      </c>
      <c r="K5" s="144">
        <v>12</v>
      </c>
      <c r="L5" s="144">
        <v>23</v>
      </c>
      <c r="M5" s="143">
        <v>17.5</v>
      </c>
      <c r="N5" s="144">
        <v>12</v>
      </c>
      <c r="O5" s="144">
        <v>23</v>
      </c>
      <c r="P5" s="143">
        <v>17.5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</row>
    <row r="6" spans="1:36" ht="15.75" customHeight="1" x14ac:dyDescent="0.25">
      <c r="A6" s="142" t="s">
        <v>546</v>
      </c>
      <c r="B6" s="143"/>
      <c r="C6" s="143"/>
      <c r="D6" s="141"/>
      <c r="E6" s="143">
        <f>D7*E5</f>
        <v>1440</v>
      </c>
      <c r="F6" s="143">
        <f>D7*F5</f>
        <v>2760</v>
      </c>
      <c r="G6" s="143">
        <f>D7*G5</f>
        <v>2100</v>
      </c>
      <c r="H6" s="143">
        <f>D7*H5</f>
        <v>1440</v>
      </c>
      <c r="I6" s="143">
        <f>D7*I5</f>
        <v>2760</v>
      </c>
      <c r="J6" s="143">
        <f>D7*J5</f>
        <v>2100</v>
      </c>
      <c r="K6" s="143">
        <f>D7*K5</f>
        <v>1440</v>
      </c>
      <c r="L6" s="143">
        <f>D7*L5</f>
        <v>2760</v>
      </c>
      <c r="M6" s="143">
        <f>D7*M5</f>
        <v>2100</v>
      </c>
      <c r="N6" s="143">
        <f>D7*N5</f>
        <v>1440</v>
      </c>
      <c r="O6" s="143">
        <f>D7*O5</f>
        <v>2760</v>
      </c>
      <c r="P6" s="143">
        <f>D7*P5</f>
        <v>2100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</row>
    <row r="7" spans="1:36" ht="15.75" customHeight="1" x14ac:dyDescent="0.25">
      <c r="A7" s="1" t="s">
        <v>18</v>
      </c>
      <c r="B7" s="2" t="str">
        <f>'common foods'!$D$5</f>
        <v>01004</v>
      </c>
      <c r="C7" s="140">
        <v>2</v>
      </c>
      <c r="D7" s="145">
        <v>120</v>
      </c>
      <c r="E7" s="144">
        <v>0</v>
      </c>
      <c r="F7" s="144">
        <v>1000</v>
      </c>
      <c r="G7" s="146"/>
      <c r="H7" s="144">
        <v>0</v>
      </c>
      <c r="I7" s="148">
        <v>1000</v>
      </c>
      <c r="J7" s="141"/>
      <c r="K7" s="144">
        <v>0</v>
      </c>
      <c r="L7" s="148">
        <v>1000</v>
      </c>
      <c r="M7" s="147"/>
      <c r="N7" s="144">
        <v>0</v>
      </c>
      <c r="O7" s="148">
        <v>1000</v>
      </c>
      <c r="P7" s="147" t="s">
        <v>563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</row>
    <row r="8" spans="1:36" ht="15.75" customHeight="1" x14ac:dyDescent="0.25">
      <c r="A8" s="1" t="s">
        <v>14</v>
      </c>
      <c r="B8" s="140" t="str">
        <f>'common foods'!$D$3</f>
        <v>01002</v>
      </c>
      <c r="C8" s="140">
        <v>1</v>
      </c>
      <c r="D8" s="145">
        <v>120</v>
      </c>
      <c r="E8" s="144">
        <v>0</v>
      </c>
      <c r="F8" s="144">
        <v>1000</v>
      </c>
      <c r="G8" s="141"/>
      <c r="H8" s="144">
        <v>0</v>
      </c>
      <c r="I8" s="148">
        <v>1000</v>
      </c>
      <c r="J8" s="141"/>
      <c r="K8" s="144">
        <v>0</v>
      </c>
      <c r="L8" s="148">
        <v>1000</v>
      </c>
      <c r="M8" s="147"/>
      <c r="N8" s="144">
        <v>0</v>
      </c>
      <c r="O8" s="148">
        <v>1000</v>
      </c>
      <c r="P8" s="147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</row>
    <row r="9" spans="1:36" ht="15.75" customHeight="1" x14ac:dyDescent="0.25">
      <c r="A9" s="1" t="s">
        <v>9</v>
      </c>
      <c r="B9" s="140" t="str">
        <f>'common foods'!$D$2</f>
        <v>01001</v>
      </c>
      <c r="C9" s="140">
        <v>1</v>
      </c>
      <c r="D9" s="145">
        <v>120</v>
      </c>
      <c r="E9" s="144">
        <v>0</v>
      </c>
      <c r="F9" s="144">
        <v>1000</v>
      </c>
      <c r="G9" s="141"/>
      <c r="H9" s="144">
        <v>0</v>
      </c>
      <c r="I9" s="148">
        <v>1000</v>
      </c>
      <c r="J9" s="141"/>
      <c r="K9" s="144">
        <v>0</v>
      </c>
      <c r="L9" s="148">
        <v>1000</v>
      </c>
      <c r="M9" s="147"/>
      <c r="N9" s="144">
        <v>0</v>
      </c>
      <c r="O9" s="148">
        <v>1000</v>
      </c>
      <c r="P9" s="147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</row>
    <row r="10" spans="1:36" ht="15.75" customHeight="1" x14ac:dyDescent="0.25">
      <c r="A10" s="1" t="s">
        <v>36</v>
      </c>
      <c r="B10" s="140" t="str">
        <f>'common foods'!$D$13</f>
        <v>01012</v>
      </c>
      <c r="C10" s="140">
        <v>2</v>
      </c>
      <c r="D10" s="145">
        <v>120</v>
      </c>
      <c r="E10" s="144">
        <v>0</v>
      </c>
      <c r="F10" s="144">
        <v>1000</v>
      </c>
      <c r="G10" s="141"/>
      <c r="H10" s="144">
        <v>0</v>
      </c>
      <c r="I10" s="148">
        <v>1000</v>
      </c>
      <c r="J10" s="141"/>
      <c r="K10" s="144">
        <v>0</v>
      </c>
      <c r="L10" s="148">
        <v>1000</v>
      </c>
      <c r="M10" s="147"/>
      <c r="N10" s="144">
        <v>0</v>
      </c>
      <c r="O10" s="148">
        <v>1000</v>
      </c>
      <c r="P10" s="147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</row>
    <row r="11" spans="1:36" ht="15.75" customHeight="1" x14ac:dyDescent="0.25">
      <c r="A11" s="1" t="s">
        <v>21</v>
      </c>
      <c r="B11" s="140" t="str">
        <f>'common foods'!$D$6</f>
        <v>01005</v>
      </c>
      <c r="C11" s="140">
        <v>3</v>
      </c>
      <c r="D11" s="145">
        <v>120</v>
      </c>
      <c r="E11" s="144">
        <v>0</v>
      </c>
      <c r="F11" s="144">
        <v>1000</v>
      </c>
      <c r="G11" s="141"/>
      <c r="H11" s="144">
        <v>0</v>
      </c>
      <c r="I11" s="148">
        <v>1000</v>
      </c>
      <c r="J11" s="141"/>
      <c r="K11" s="144">
        <v>0</v>
      </c>
      <c r="L11" s="148">
        <v>1000</v>
      </c>
      <c r="M11" s="147"/>
      <c r="N11" s="144">
        <v>0</v>
      </c>
      <c r="O11" s="148">
        <v>1000</v>
      </c>
      <c r="P11" s="1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</row>
    <row r="12" spans="1:36" ht="15.75" customHeight="1" x14ac:dyDescent="0.25">
      <c r="A12" s="1" t="s">
        <v>26</v>
      </c>
      <c r="B12" s="140" t="str">
        <f>'common foods'!$D$8</f>
        <v>01007</v>
      </c>
      <c r="C12" s="140">
        <v>1</v>
      </c>
      <c r="D12" s="145">
        <v>120</v>
      </c>
      <c r="E12" s="144">
        <v>0</v>
      </c>
      <c r="F12" s="144">
        <v>1000</v>
      </c>
      <c r="G12" s="141"/>
      <c r="H12" s="144">
        <v>0</v>
      </c>
      <c r="I12" s="148">
        <v>1000</v>
      </c>
      <c r="J12" s="141"/>
      <c r="K12" s="144">
        <v>0</v>
      </c>
      <c r="L12" s="148">
        <v>1000</v>
      </c>
      <c r="M12" s="147"/>
      <c r="N12" s="144">
        <v>0</v>
      </c>
      <c r="O12" s="148">
        <v>1000</v>
      </c>
      <c r="P12" s="147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</row>
    <row r="13" spans="1:36" ht="15.75" customHeight="1" x14ac:dyDescent="0.25">
      <c r="A13" s="1" t="s">
        <v>28</v>
      </c>
      <c r="B13" s="140" t="str">
        <f>'common foods'!$D$9</f>
        <v>01008</v>
      </c>
      <c r="C13" s="140">
        <v>2</v>
      </c>
      <c r="D13" s="145">
        <v>120</v>
      </c>
      <c r="E13" s="144">
        <v>0</v>
      </c>
      <c r="F13" s="144">
        <v>1000</v>
      </c>
      <c r="G13" s="141"/>
      <c r="H13" s="144">
        <v>0</v>
      </c>
      <c r="I13" s="148">
        <v>1000</v>
      </c>
      <c r="J13" s="141"/>
      <c r="K13" s="144">
        <v>0</v>
      </c>
      <c r="L13" s="148">
        <v>1000</v>
      </c>
      <c r="M13" s="147"/>
      <c r="N13" s="144">
        <v>0</v>
      </c>
      <c r="O13" s="148">
        <v>1000</v>
      </c>
      <c r="P13" s="147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</row>
    <row r="14" spans="1:36" ht="15.75" customHeight="1" x14ac:dyDescent="0.25">
      <c r="A14" s="142" t="s">
        <v>547</v>
      </c>
      <c r="B14" s="143"/>
      <c r="C14" s="143"/>
      <c r="D14" s="141"/>
      <c r="E14" s="144">
        <v>28</v>
      </c>
      <c r="F14" s="144">
        <v>56</v>
      </c>
      <c r="G14" s="143">
        <v>42</v>
      </c>
      <c r="H14" s="144">
        <v>28</v>
      </c>
      <c r="I14" s="144">
        <v>56</v>
      </c>
      <c r="J14" s="143">
        <v>42</v>
      </c>
      <c r="K14" s="144">
        <v>28</v>
      </c>
      <c r="L14" s="144">
        <v>56</v>
      </c>
      <c r="M14" s="143">
        <v>42</v>
      </c>
      <c r="N14" s="144">
        <v>28</v>
      </c>
      <c r="O14" s="144">
        <v>56</v>
      </c>
      <c r="P14" s="143">
        <v>42</v>
      </c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spans="1:36" ht="15.75" customHeight="1" x14ac:dyDescent="0.25">
      <c r="A15" s="142" t="s">
        <v>546</v>
      </c>
      <c r="B15" s="143"/>
      <c r="C15" s="143"/>
      <c r="D15" s="141"/>
      <c r="E15" s="143">
        <f>D16*G14</f>
        <v>3150</v>
      </c>
      <c r="F15" s="143">
        <f>D16*F14</f>
        <v>4200</v>
      </c>
      <c r="G15" s="143">
        <f>D16*G14</f>
        <v>3150</v>
      </c>
      <c r="H15" s="143">
        <f>D16*H14</f>
        <v>2100</v>
      </c>
      <c r="I15" s="143">
        <f>D16*I14</f>
        <v>4200</v>
      </c>
      <c r="J15" s="143">
        <f>D16*J14</f>
        <v>3150</v>
      </c>
      <c r="K15" s="143">
        <f>D16*K14</f>
        <v>2100</v>
      </c>
      <c r="L15" s="143">
        <f>D16*L14</f>
        <v>4200</v>
      </c>
      <c r="M15" s="143">
        <f>D16*M14</f>
        <v>3150</v>
      </c>
      <c r="N15" s="143">
        <f>D16*N14</f>
        <v>2100</v>
      </c>
      <c r="O15" s="143">
        <f>D16*O14</f>
        <v>4200</v>
      </c>
      <c r="P15" s="143">
        <f>D16*P14</f>
        <v>3150</v>
      </c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</row>
    <row r="16" spans="1:36" ht="15.75" customHeight="1" x14ac:dyDescent="0.25">
      <c r="A16" s="1" t="s">
        <v>80</v>
      </c>
      <c r="B16" s="2" t="str">
        <f>'common foods'!$D$34</f>
        <v>02040</v>
      </c>
      <c r="C16" s="140">
        <v>2</v>
      </c>
      <c r="D16" s="141">
        <v>75</v>
      </c>
      <c r="E16" s="148">
        <v>0</v>
      </c>
      <c r="F16" s="144">
        <v>1000</v>
      </c>
      <c r="G16" s="146"/>
      <c r="H16" s="148">
        <v>0</v>
      </c>
      <c r="I16" s="148">
        <v>1000</v>
      </c>
      <c r="J16" s="147"/>
      <c r="K16" s="148">
        <v>0</v>
      </c>
      <c r="L16" s="148">
        <v>1000</v>
      </c>
      <c r="M16" s="147"/>
      <c r="N16" s="148">
        <v>0</v>
      </c>
      <c r="O16" s="148">
        <v>1000</v>
      </c>
      <c r="P16" s="147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</row>
    <row r="17" spans="1:36" ht="15.75" customHeight="1" x14ac:dyDescent="0.25">
      <c r="A17" s="1" t="s">
        <v>46</v>
      </c>
      <c r="B17" s="2" t="str">
        <f>'common foods'!$D$17</f>
        <v>02012</v>
      </c>
      <c r="C17" s="140">
        <v>3</v>
      </c>
      <c r="D17" s="141">
        <v>75</v>
      </c>
      <c r="E17" s="148">
        <v>0</v>
      </c>
      <c r="F17" s="144">
        <v>1000</v>
      </c>
      <c r="G17" s="146"/>
      <c r="H17" s="148">
        <v>0</v>
      </c>
      <c r="I17" s="148">
        <v>1000</v>
      </c>
      <c r="J17" s="147"/>
      <c r="K17" s="148">
        <v>0</v>
      </c>
      <c r="L17" s="148">
        <v>1000</v>
      </c>
      <c r="M17" s="147"/>
      <c r="N17" s="148">
        <v>0</v>
      </c>
      <c r="O17" s="148">
        <v>1000</v>
      </c>
      <c r="P17" s="147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</row>
    <row r="18" spans="1:36" ht="15.75" customHeight="1" x14ac:dyDescent="0.25">
      <c r="A18" s="139" t="str">
        <f>'common foods'!C31</f>
        <v>Tomatoes, fresh</v>
      </c>
      <c r="B18" s="2" t="str">
        <f>'common foods'!$D$31</f>
        <v>02030</v>
      </c>
      <c r="C18" s="140">
        <v>3</v>
      </c>
      <c r="D18" s="141">
        <v>75</v>
      </c>
      <c r="E18" s="148">
        <v>0</v>
      </c>
      <c r="F18" s="144">
        <v>1000</v>
      </c>
      <c r="G18" s="141"/>
      <c r="H18" s="148">
        <v>0</v>
      </c>
      <c r="I18" s="148">
        <v>1000</v>
      </c>
      <c r="J18" s="147"/>
      <c r="K18" s="148">
        <v>0</v>
      </c>
      <c r="L18" s="148">
        <v>1000</v>
      </c>
      <c r="M18" s="147"/>
      <c r="N18" s="148">
        <v>0</v>
      </c>
      <c r="O18" s="148">
        <v>1000</v>
      </c>
      <c r="P18" s="147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</row>
    <row r="19" spans="1:36" ht="15.75" customHeight="1" x14ac:dyDescent="0.25">
      <c r="A19" s="139" t="str">
        <f>'common foods'!C24</f>
        <v>Cucumber, fresh</v>
      </c>
      <c r="B19" s="140" t="str">
        <f>'common foods'!$D$24</f>
        <v>02019</v>
      </c>
      <c r="C19" s="140">
        <v>2</v>
      </c>
      <c r="D19" s="141">
        <v>75</v>
      </c>
      <c r="E19" s="148">
        <v>0</v>
      </c>
      <c r="F19" s="144">
        <v>1000</v>
      </c>
      <c r="G19" s="141"/>
      <c r="H19" s="148">
        <v>0</v>
      </c>
      <c r="I19" s="148">
        <v>1000</v>
      </c>
      <c r="J19" s="147"/>
      <c r="K19" s="148">
        <v>0</v>
      </c>
      <c r="L19" s="148">
        <v>1000</v>
      </c>
      <c r="M19" s="147"/>
      <c r="N19" s="148">
        <v>0</v>
      </c>
      <c r="O19" s="148">
        <v>1000</v>
      </c>
      <c r="P19" s="147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</row>
    <row r="20" spans="1:36" ht="15.75" customHeight="1" x14ac:dyDescent="0.25">
      <c r="A20" s="139" t="s">
        <v>100</v>
      </c>
      <c r="B20" s="140" t="str">
        <f>'common foods'!$D$44</f>
        <v>02047</v>
      </c>
      <c r="C20" s="140">
        <v>1</v>
      </c>
      <c r="D20" s="141">
        <v>75</v>
      </c>
      <c r="E20" s="148">
        <v>0</v>
      </c>
      <c r="F20" s="144">
        <v>1000</v>
      </c>
      <c r="G20" s="141"/>
      <c r="H20" s="148">
        <v>0</v>
      </c>
      <c r="I20" s="148">
        <v>1000</v>
      </c>
      <c r="J20" s="147"/>
      <c r="K20" s="148">
        <v>0</v>
      </c>
      <c r="L20" s="148">
        <v>1000</v>
      </c>
      <c r="M20" s="147"/>
      <c r="N20" s="148">
        <v>0</v>
      </c>
      <c r="O20" s="148">
        <v>1050</v>
      </c>
      <c r="P20" s="147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</row>
    <row r="21" spans="1:36" ht="15.75" customHeight="1" x14ac:dyDescent="0.25">
      <c r="A21" s="139" t="str">
        <f>'common foods'!C21</f>
        <v>Cauliflower, fresh</v>
      </c>
      <c r="B21" s="140" t="str">
        <f>'common foods'!$D$21</f>
        <v>02016</v>
      </c>
      <c r="C21" s="140">
        <v>2</v>
      </c>
      <c r="D21" s="141">
        <v>75</v>
      </c>
      <c r="E21" s="148">
        <v>0</v>
      </c>
      <c r="F21" s="144">
        <v>1000</v>
      </c>
      <c r="G21" s="141"/>
      <c r="H21" s="148">
        <v>0</v>
      </c>
      <c r="I21" s="148">
        <v>1000</v>
      </c>
      <c r="J21" s="147"/>
      <c r="K21" s="148">
        <v>0</v>
      </c>
      <c r="L21" s="148">
        <v>1000</v>
      </c>
      <c r="M21" s="147"/>
      <c r="N21" s="148">
        <v>0</v>
      </c>
      <c r="O21" s="148">
        <v>525</v>
      </c>
      <c r="P21" s="147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</row>
    <row r="22" spans="1:36" ht="15.75" customHeight="1" x14ac:dyDescent="0.25">
      <c r="A22" s="139" t="s">
        <v>44</v>
      </c>
      <c r="B22" s="140" t="str">
        <f>'common foods'!$D$16</f>
        <v>02011</v>
      </c>
      <c r="C22" s="140">
        <v>1</v>
      </c>
      <c r="D22" s="141">
        <v>75</v>
      </c>
      <c r="E22" s="148">
        <v>0</v>
      </c>
      <c r="F22" s="144">
        <v>1000</v>
      </c>
      <c r="G22" s="141"/>
      <c r="H22" s="148">
        <v>0</v>
      </c>
      <c r="I22" s="148">
        <v>1000</v>
      </c>
      <c r="J22" s="141"/>
      <c r="K22" s="148">
        <v>0</v>
      </c>
      <c r="L22" s="148">
        <v>1000</v>
      </c>
      <c r="M22" s="141"/>
      <c r="N22" s="148">
        <v>0</v>
      </c>
      <c r="O22" s="148">
        <v>1050</v>
      </c>
      <c r="P22" s="141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</row>
    <row r="23" spans="1:36" ht="15.75" customHeight="1" x14ac:dyDescent="0.25">
      <c r="A23" s="139" t="str">
        <f>'common foods'!C23</f>
        <v>Courgettes, fresh</v>
      </c>
      <c r="B23" s="140" t="str">
        <f>'common foods'!D23</f>
        <v>02018</v>
      </c>
      <c r="C23" s="140">
        <v>3</v>
      </c>
      <c r="D23" s="141">
        <v>75</v>
      </c>
      <c r="E23" s="148">
        <v>0</v>
      </c>
      <c r="F23" s="144">
        <v>1000</v>
      </c>
      <c r="G23" s="141"/>
      <c r="H23" s="148">
        <v>0</v>
      </c>
      <c r="I23" s="148">
        <v>1000</v>
      </c>
      <c r="J23" s="147"/>
      <c r="K23" s="148">
        <v>0</v>
      </c>
      <c r="L23" s="148">
        <v>1000</v>
      </c>
      <c r="M23" s="141"/>
      <c r="N23" s="148">
        <v>0</v>
      </c>
      <c r="O23" s="148">
        <v>525</v>
      </c>
      <c r="P23" s="141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</row>
    <row r="24" spans="1:36" ht="15.75" customHeight="1" x14ac:dyDescent="0.25">
      <c r="A24" s="139" t="str">
        <f>'common foods'!C25</f>
        <v>Lettuce, fresh</v>
      </c>
      <c r="B24" s="140" t="str">
        <f>'common foods'!$D$25</f>
        <v>02021</v>
      </c>
      <c r="C24" s="140">
        <v>1</v>
      </c>
      <c r="D24" s="141">
        <v>75</v>
      </c>
      <c r="E24" s="148">
        <v>0</v>
      </c>
      <c r="F24" s="144">
        <v>1000</v>
      </c>
      <c r="G24" s="141"/>
      <c r="H24" s="148">
        <v>0</v>
      </c>
      <c r="I24" s="148">
        <v>1000</v>
      </c>
      <c r="J24" s="147"/>
      <c r="K24" s="148">
        <v>0</v>
      </c>
      <c r="L24" s="148">
        <v>1000</v>
      </c>
      <c r="M24" s="141"/>
      <c r="N24" s="148">
        <v>0</v>
      </c>
      <c r="O24" s="148">
        <v>1050</v>
      </c>
      <c r="P24" s="141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</row>
    <row r="25" spans="1:36" ht="15.75" customHeight="1" x14ac:dyDescent="0.25">
      <c r="A25" s="139" t="str">
        <f>'common foods'!C27</f>
        <v>Mushrooms, fresh</v>
      </c>
      <c r="B25" s="140" t="str">
        <f>'common foods'!$D$27</f>
        <v>02023</v>
      </c>
      <c r="C25" s="140">
        <v>2</v>
      </c>
      <c r="D25" s="141">
        <v>75</v>
      </c>
      <c r="E25" s="148">
        <v>0</v>
      </c>
      <c r="F25" s="144">
        <v>1000</v>
      </c>
      <c r="G25" s="141"/>
      <c r="H25" s="148">
        <v>0</v>
      </c>
      <c r="I25" s="148">
        <v>1000</v>
      </c>
      <c r="J25" s="141"/>
      <c r="K25" s="148">
        <v>0</v>
      </c>
      <c r="L25" s="148">
        <v>1000</v>
      </c>
      <c r="M25" s="141"/>
      <c r="N25" s="148">
        <v>0</v>
      </c>
      <c r="O25" s="148">
        <v>525</v>
      </c>
      <c r="P25" s="141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</row>
    <row r="26" spans="1:36" ht="15.75" customHeight="1" x14ac:dyDescent="0.25">
      <c r="A26" s="139" t="s">
        <v>102</v>
      </c>
      <c r="B26" s="140" t="str">
        <f>'common foods'!D45</f>
        <v>02050</v>
      </c>
      <c r="C26" s="140">
        <v>2</v>
      </c>
      <c r="D26" s="141">
        <v>75</v>
      </c>
      <c r="E26" s="148">
        <v>0</v>
      </c>
      <c r="F26" s="144">
        <v>1000</v>
      </c>
      <c r="G26" s="141"/>
      <c r="H26" s="148">
        <v>0</v>
      </c>
      <c r="I26" s="148">
        <v>1000</v>
      </c>
      <c r="J26" s="147"/>
      <c r="K26" s="148">
        <v>0</v>
      </c>
      <c r="L26" s="148">
        <v>1000</v>
      </c>
      <c r="M26" s="147"/>
      <c r="N26" s="148">
        <v>0</v>
      </c>
      <c r="O26" s="148">
        <v>525</v>
      </c>
      <c r="P26" s="147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</row>
    <row r="27" spans="1:36" ht="15.75" customHeight="1" x14ac:dyDescent="0.25">
      <c r="A27" s="139" t="s">
        <v>48</v>
      </c>
      <c r="B27" s="140" t="str">
        <f>'common foods'!D18</f>
        <v>02013</v>
      </c>
      <c r="C27" s="140">
        <v>1</v>
      </c>
      <c r="D27" s="141">
        <v>75</v>
      </c>
      <c r="E27" s="148">
        <v>0</v>
      </c>
      <c r="F27" s="144">
        <v>1000</v>
      </c>
      <c r="G27" s="141"/>
      <c r="H27" s="148">
        <v>0</v>
      </c>
      <c r="I27" s="148">
        <v>1000</v>
      </c>
      <c r="J27" s="147"/>
      <c r="K27" s="148">
        <v>0</v>
      </c>
      <c r="L27" s="148">
        <v>1000</v>
      </c>
      <c r="M27" s="147"/>
      <c r="N27" s="148">
        <v>0</v>
      </c>
      <c r="O27" s="148">
        <v>1050</v>
      </c>
      <c r="P27" s="147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</row>
    <row r="28" spans="1:36" ht="15.75" customHeight="1" x14ac:dyDescent="0.25">
      <c r="A28" s="139" t="str">
        <f>'common foods'!C19</f>
        <v>Capsicums, fresh</v>
      </c>
      <c r="B28" s="140" t="str">
        <f>'common foods'!D19</f>
        <v>02014</v>
      </c>
      <c r="C28" s="140">
        <v>3</v>
      </c>
      <c r="D28" s="141">
        <v>75</v>
      </c>
      <c r="E28" s="148">
        <v>0</v>
      </c>
      <c r="F28" s="144">
        <v>1000</v>
      </c>
      <c r="G28" s="141"/>
      <c r="H28" s="148">
        <v>0</v>
      </c>
      <c r="I28" s="148">
        <v>1000</v>
      </c>
      <c r="J28" s="147"/>
      <c r="K28" s="148">
        <v>0</v>
      </c>
      <c r="L28" s="148">
        <v>1000</v>
      </c>
      <c r="M28" s="147"/>
      <c r="N28" s="148">
        <v>0</v>
      </c>
      <c r="O28" s="148">
        <v>525</v>
      </c>
      <c r="P28" s="147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spans="1:36" ht="15.75" customHeight="1" x14ac:dyDescent="0.25">
      <c r="A29" s="139" t="str">
        <f>'common foods'!C28</f>
        <v>Onions, fresh</v>
      </c>
      <c r="B29" s="140" t="str">
        <f>'common foods'!D28</f>
        <v>02024</v>
      </c>
      <c r="C29" s="140">
        <v>2</v>
      </c>
      <c r="D29" s="141">
        <v>75</v>
      </c>
      <c r="E29" s="148">
        <v>0</v>
      </c>
      <c r="F29" s="144">
        <v>1000</v>
      </c>
      <c r="G29" s="141"/>
      <c r="H29" s="148">
        <v>0</v>
      </c>
      <c r="I29" s="148">
        <v>1000</v>
      </c>
      <c r="J29" s="147"/>
      <c r="K29" s="148">
        <v>0</v>
      </c>
      <c r="L29" s="148">
        <v>1000</v>
      </c>
      <c r="M29" s="147"/>
      <c r="N29" s="148">
        <v>0</v>
      </c>
      <c r="O29" s="148">
        <v>787.5</v>
      </c>
      <c r="P29" s="147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</row>
    <row r="30" spans="1:36" ht="15.75" customHeight="1" x14ac:dyDescent="0.25">
      <c r="A30" s="142" t="s">
        <v>548</v>
      </c>
      <c r="B30" s="149"/>
      <c r="C30" s="143"/>
      <c r="D30" s="141"/>
      <c r="E30" s="144">
        <v>3</v>
      </c>
      <c r="F30" s="144">
        <v>5</v>
      </c>
      <c r="G30" s="143">
        <v>4</v>
      </c>
      <c r="H30" s="144">
        <v>3</v>
      </c>
      <c r="I30" s="144">
        <v>5</v>
      </c>
      <c r="J30" s="143">
        <v>4</v>
      </c>
      <c r="K30" s="144">
        <v>3</v>
      </c>
      <c r="L30" s="144">
        <v>5</v>
      </c>
      <c r="M30" s="143">
        <v>4</v>
      </c>
      <c r="N30" s="144">
        <v>3</v>
      </c>
      <c r="O30" s="144">
        <v>5</v>
      </c>
      <c r="P30" s="143">
        <v>4</v>
      </c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</row>
    <row r="31" spans="1:36" ht="15.75" customHeight="1" x14ac:dyDescent="0.25">
      <c r="A31" s="142" t="s">
        <v>546</v>
      </c>
      <c r="B31" s="149"/>
      <c r="C31" s="143"/>
      <c r="D31" s="141"/>
      <c r="E31" s="143">
        <f>D32*3</f>
        <v>405</v>
      </c>
      <c r="F31" s="143">
        <f>D32*F30</f>
        <v>675</v>
      </c>
      <c r="G31" s="143">
        <f>D32*G30</f>
        <v>540</v>
      </c>
      <c r="H31" s="143">
        <v>405</v>
      </c>
      <c r="I31" s="143">
        <v>675</v>
      </c>
      <c r="J31" s="143">
        <f>D32*J30</f>
        <v>540</v>
      </c>
      <c r="K31" s="143">
        <v>405</v>
      </c>
      <c r="L31" s="143">
        <v>675</v>
      </c>
      <c r="M31" s="143">
        <f>D32*M30</f>
        <v>540</v>
      </c>
      <c r="N31" s="143">
        <v>405</v>
      </c>
      <c r="O31" s="143">
        <v>675</v>
      </c>
      <c r="P31" s="143">
        <f>D32*P30</f>
        <v>540</v>
      </c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spans="1:36" ht="15.75" customHeight="1" x14ac:dyDescent="0.25">
      <c r="A32" s="139" t="str">
        <f>'common foods'!C35</f>
        <v>Kumara, fresh</v>
      </c>
      <c r="B32" s="140" t="str">
        <f>'common foods'!D35</f>
        <v>02032</v>
      </c>
      <c r="C32" s="140">
        <v>2</v>
      </c>
      <c r="D32" s="141">
        <v>135</v>
      </c>
      <c r="E32" s="148">
        <v>0</v>
      </c>
      <c r="F32" s="144">
        <v>1000</v>
      </c>
      <c r="G32" s="146"/>
      <c r="H32" s="148">
        <v>0</v>
      </c>
      <c r="I32" s="148">
        <v>1000</v>
      </c>
      <c r="J32" s="141"/>
      <c r="K32" s="148">
        <v>0</v>
      </c>
      <c r="L32" s="148">
        <v>1000</v>
      </c>
      <c r="M32" s="141"/>
      <c r="N32" s="148">
        <v>0</v>
      </c>
      <c r="O32" s="148">
        <v>1000</v>
      </c>
      <c r="P32" s="141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spans="1:36" ht="15.75" customHeight="1" x14ac:dyDescent="0.25">
      <c r="A33" s="139" t="str">
        <f>'common foods'!C36</f>
        <v>Potatoes, fresh</v>
      </c>
      <c r="B33" s="140" t="str">
        <f>'common foods'!D36</f>
        <v>02033</v>
      </c>
      <c r="C33" s="140">
        <v>2</v>
      </c>
      <c r="D33" s="141">
        <v>135</v>
      </c>
      <c r="E33" s="148">
        <v>0</v>
      </c>
      <c r="F33" s="144">
        <v>1000</v>
      </c>
      <c r="G33" s="141"/>
      <c r="H33" s="148">
        <v>0</v>
      </c>
      <c r="I33" s="148">
        <v>1000</v>
      </c>
      <c r="J33" s="141"/>
      <c r="K33" s="148">
        <v>0</v>
      </c>
      <c r="L33" s="148">
        <v>1000</v>
      </c>
      <c r="M33" s="141"/>
      <c r="N33" s="148">
        <v>0</v>
      </c>
      <c r="O33" s="148">
        <v>1000</v>
      </c>
      <c r="P33" s="141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spans="1:36" ht="15.75" customHeight="1" x14ac:dyDescent="0.25">
      <c r="A34" s="139" t="str">
        <f>'common foods'!C37</f>
        <v>Pumpkin, fresh</v>
      </c>
      <c r="B34" s="140" t="str">
        <f>'common foods'!D37</f>
        <v>02035</v>
      </c>
      <c r="C34" s="140">
        <v>3</v>
      </c>
      <c r="D34" s="141">
        <v>135</v>
      </c>
      <c r="E34" s="148">
        <v>0</v>
      </c>
      <c r="F34" s="144">
        <v>1000</v>
      </c>
      <c r="G34" s="141"/>
      <c r="H34" s="148">
        <v>0</v>
      </c>
      <c r="I34" s="148">
        <v>1000</v>
      </c>
      <c r="J34" s="141"/>
      <c r="K34" s="148">
        <v>0</v>
      </c>
      <c r="L34" s="148">
        <v>1000</v>
      </c>
      <c r="M34" s="141"/>
      <c r="N34" s="148">
        <v>0</v>
      </c>
      <c r="O34" s="148">
        <v>1000</v>
      </c>
      <c r="P34" s="141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15.75" customHeight="1" x14ac:dyDescent="0.25">
      <c r="A35" s="139" t="str">
        <f>'common foods'!C20</f>
        <v>Carrots, fresh</v>
      </c>
      <c r="B35" s="140" t="str">
        <f>'common foods'!D20</f>
        <v>02015</v>
      </c>
      <c r="C35" s="140">
        <v>3</v>
      </c>
      <c r="D35" s="141">
        <v>135</v>
      </c>
      <c r="E35" s="148">
        <v>0</v>
      </c>
      <c r="F35" s="144">
        <v>1000</v>
      </c>
      <c r="G35" s="141"/>
      <c r="H35" s="148">
        <v>0</v>
      </c>
      <c r="I35" s="148">
        <v>1000</v>
      </c>
      <c r="J35" s="141"/>
      <c r="K35" s="148">
        <v>0</v>
      </c>
      <c r="L35" s="148">
        <v>1000</v>
      </c>
      <c r="M35" s="141"/>
      <c r="N35" s="148">
        <v>0</v>
      </c>
      <c r="O35" s="148">
        <v>1000</v>
      </c>
      <c r="P35" s="141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</row>
    <row r="36" spans="1:36" ht="15.75" customHeight="1" x14ac:dyDescent="0.25">
      <c r="A36" s="142" t="s">
        <v>549</v>
      </c>
      <c r="B36" s="149"/>
      <c r="C36" s="143"/>
      <c r="D36" s="141"/>
      <c r="E36" s="144">
        <v>25</v>
      </c>
      <c r="F36" s="144">
        <v>33</v>
      </c>
      <c r="G36" s="143">
        <v>29</v>
      </c>
      <c r="H36" s="144">
        <v>25</v>
      </c>
      <c r="I36" s="144">
        <v>33</v>
      </c>
      <c r="J36" s="143">
        <v>29</v>
      </c>
      <c r="K36" s="148">
        <f>H36*0.8333</f>
        <v>20.8325</v>
      </c>
      <c r="L36" s="144">
        <v>33</v>
      </c>
      <c r="M36" s="143">
        <v>29</v>
      </c>
      <c r="N36" s="144">
        <v>17</v>
      </c>
      <c r="O36" s="144">
        <f>L36/1.5</f>
        <v>22</v>
      </c>
      <c r="P36" s="143">
        <v>19</v>
      </c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</row>
    <row r="37" spans="1:36" ht="15.75" customHeight="1" x14ac:dyDescent="0.25">
      <c r="A37" s="142" t="s">
        <v>546</v>
      </c>
      <c r="B37" s="149"/>
      <c r="C37" s="143"/>
      <c r="D37" s="141"/>
      <c r="E37" s="143">
        <f>D38*E36</f>
        <v>1625</v>
      </c>
      <c r="F37" s="143">
        <f>D38*F36</f>
        <v>2145</v>
      </c>
      <c r="G37" s="143">
        <f>D38*G36</f>
        <v>1885</v>
      </c>
      <c r="H37" s="143">
        <v>1601.6</v>
      </c>
      <c r="I37" s="143">
        <v>2329.6</v>
      </c>
      <c r="J37" s="143">
        <f>D38*J36</f>
        <v>1885</v>
      </c>
      <c r="K37" s="143">
        <f>D38*K36</f>
        <v>1354.1125</v>
      </c>
      <c r="L37" s="143">
        <f>D38*L36</f>
        <v>2145</v>
      </c>
      <c r="M37" s="143">
        <f>D38*M36</f>
        <v>1885</v>
      </c>
      <c r="N37" s="143">
        <f>D38*N36</f>
        <v>1105</v>
      </c>
      <c r="O37" s="143">
        <f>D38*O36</f>
        <v>1430</v>
      </c>
      <c r="P37" s="143">
        <f>D38*P36</f>
        <v>1235</v>
      </c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</row>
    <row r="38" spans="1:36" ht="15.75" customHeight="1" x14ac:dyDescent="0.25">
      <c r="A38" s="139" t="str">
        <f>'common foods'!C54</f>
        <v>Weetbix</v>
      </c>
      <c r="B38" s="140" t="str">
        <f>'common foods'!D54</f>
        <v>03048</v>
      </c>
      <c r="C38" s="140">
        <v>2</v>
      </c>
      <c r="D38" s="141">
        <v>65</v>
      </c>
      <c r="E38" s="148">
        <v>0</v>
      </c>
      <c r="F38" s="144">
        <v>500</v>
      </c>
      <c r="G38" s="141"/>
      <c r="H38" s="148">
        <v>0</v>
      </c>
      <c r="I38" s="144">
        <v>500</v>
      </c>
      <c r="J38" s="150"/>
      <c r="K38" s="148">
        <v>0</v>
      </c>
      <c r="L38" s="144">
        <v>500</v>
      </c>
      <c r="M38" s="150"/>
      <c r="N38" s="148">
        <v>0</v>
      </c>
      <c r="O38" s="144">
        <v>500</v>
      </c>
      <c r="P38" s="150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</row>
    <row r="39" spans="1:36" ht="15.75" customHeight="1" x14ac:dyDescent="0.25">
      <c r="A39" s="139" t="str">
        <f>'common foods'!C49</f>
        <v>Bread, multigrain</v>
      </c>
      <c r="B39" s="140" t="str">
        <f>'common foods'!D49</f>
        <v>03038</v>
      </c>
      <c r="C39" s="140">
        <v>1</v>
      </c>
      <c r="D39" s="141">
        <v>65</v>
      </c>
      <c r="E39" s="148">
        <v>0</v>
      </c>
      <c r="F39" s="144">
        <v>1000</v>
      </c>
      <c r="G39" s="141"/>
      <c r="H39" s="148">
        <v>0</v>
      </c>
      <c r="I39" s="144">
        <v>1000</v>
      </c>
      <c r="J39" s="141"/>
      <c r="K39" s="148">
        <v>0</v>
      </c>
      <c r="L39" s="144">
        <v>1000</v>
      </c>
      <c r="M39" s="141"/>
      <c r="N39" s="148">
        <v>0</v>
      </c>
      <c r="O39" s="144">
        <v>1000</v>
      </c>
      <c r="P39" s="141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</row>
    <row r="40" spans="1:36" ht="15.75" customHeight="1" x14ac:dyDescent="0.25">
      <c r="A40" s="139" t="str">
        <f>'common foods'!C57</f>
        <v>Pasta wholemeal</v>
      </c>
      <c r="B40" s="140" t="str">
        <f>'common foods'!D57</f>
        <v>03052</v>
      </c>
      <c r="C40" s="140">
        <v>1</v>
      </c>
      <c r="D40" s="141">
        <v>65</v>
      </c>
      <c r="E40" s="148">
        <v>0</v>
      </c>
      <c r="F40" s="144">
        <v>1000</v>
      </c>
      <c r="G40" s="141"/>
      <c r="H40" s="148">
        <v>0</v>
      </c>
      <c r="I40" s="144">
        <v>1000</v>
      </c>
      <c r="J40" s="141"/>
      <c r="K40" s="148">
        <v>0</v>
      </c>
      <c r="L40" s="144">
        <v>1000</v>
      </c>
      <c r="M40" s="141"/>
      <c r="N40" s="148">
        <v>0</v>
      </c>
      <c r="O40" s="144">
        <v>1000</v>
      </c>
      <c r="P40" s="141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</row>
    <row r="41" spans="1:36" ht="15.75" customHeight="1" x14ac:dyDescent="0.25">
      <c r="A41" s="139" t="s">
        <v>129</v>
      </c>
      <c r="B41" s="140" t="str">
        <f>'common foods'!D58</f>
        <v>03089</v>
      </c>
      <c r="C41" s="140">
        <v>1</v>
      </c>
      <c r="D41" s="141">
        <v>65</v>
      </c>
      <c r="E41" s="148">
        <v>0</v>
      </c>
      <c r="F41" s="144">
        <v>500</v>
      </c>
      <c r="G41" s="141"/>
      <c r="H41" s="148">
        <v>0</v>
      </c>
      <c r="I41" s="144">
        <v>500</v>
      </c>
      <c r="J41" s="141"/>
      <c r="K41" s="148">
        <v>0</v>
      </c>
      <c r="L41" s="144">
        <v>500</v>
      </c>
      <c r="M41" s="141"/>
      <c r="N41" s="148">
        <v>0</v>
      </c>
      <c r="O41" s="144">
        <v>500</v>
      </c>
      <c r="P41" s="141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</row>
    <row r="42" spans="1:36" ht="15.75" customHeight="1" x14ac:dyDescent="0.25">
      <c r="A42" s="139" t="str">
        <f>'common foods'!C48</f>
        <v>Bread, wheatmeal</v>
      </c>
      <c r="B42" s="140" t="str">
        <f>'common foods'!D48</f>
        <v>03037</v>
      </c>
      <c r="C42" s="140">
        <v>3</v>
      </c>
      <c r="D42" s="141">
        <v>65</v>
      </c>
      <c r="E42" s="148">
        <v>0</v>
      </c>
      <c r="F42" s="144">
        <v>500</v>
      </c>
      <c r="G42" s="141"/>
      <c r="H42" s="148">
        <v>0</v>
      </c>
      <c r="I42" s="144">
        <v>500</v>
      </c>
      <c r="J42" s="141"/>
      <c r="K42" s="148">
        <v>0</v>
      </c>
      <c r="L42" s="144">
        <v>500</v>
      </c>
      <c r="M42" s="141"/>
      <c r="N42" s="148">
        <v>0</v>
      </c>
      <c r="O42" s="144">
        <v>500</v>
      </c>
      <c r="P42" s="141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</row>
    <row r="43" spans="1:36" ht="15.75" customHeight="1" x14ac:dyDescent="0.25">
      <c r="A43" s="139" t="str">
        <f>'common foods'!C55</f>
        <v>Rolled oats</v>
      </c>
      <c r="B43" s="140" t="str">
        <f>'common foods'!D55</f>
        <v>03049</v>
      </c>
      <c r="C43" s="140">
        <v>1</v>
      </c>
      <c r="D43" s="141">
        <v>65</v>
      </c>
      <c r="E43" s="148">
        <v>0</v>
      </c>
      <c r="F43" s="144">
        <v>1000</v>
      </c>
      <c r="G43" s="141"/>
      <c r="H43" s="148">
        <v>0</v>
      </c>
      <c r="I43" s="144">
        <v>1000</v>
      </c>
      <c r="J43" s="141"/>
      <c r="K43" s="148">
        <v>0</v>
      </c>
      <c r="L43" s="144">
        <v>1000</v>
      </c>
      <c r="M43" s="141"/>
      <c r="N43" s="148">
        <v>0</v>
      </c>
      <c r="O43" s="144">
        <v>1000</v>
      </c>
      <c r="P43" s="141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</row>
    <row r="44" spans="1:36" ht="15.75" customHeight="1" x14ac:dyDescent="0.25">
      <c r="A44" s="151" t="str">
        <f>'common foods'!C66</f>
        <v>Mixed grain crackers</v>
      </c>
      <c r="B44" s="140" t="str">
        <f>'common foods'!D66</f>
        <v>03076</v>
      </c>
      <c r="C44" s="140">
        <v>2</v>
      </c>
      <c r="D44" s="141">
        <v>65</v>
      </c>
      <c r="E44" s="148">
        <v>0</v>
      </c>
      <c r="F44" s="144">
        <v>1000</v>
      </c>
      <c r="G44" s="141"/>
      <c r="H44" s="148">
        <v>0</v>
      </c>
      <c r="I44" s="144">
        <v>1000</v>
      </c>
      <c r="J44" s="141"/>
      <c r="K44" s="148">
        <v>0</v>
      </c>
      <c r="L44" s="144">
        <v>1000</v>
      </c>
      <c r="M44" s="141"/>
      <c r="N44" s="148">
        <v>0</v>
      </c>
      <c r="O44" s="144">
        <v>1000</v>
      </c>
      <c r="P44" s="141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</row>
    <row r="45" spans="1:36" ht="15.75" customHeight="1" x14ac:dyDescent="0.25">
      <c r="A45" s="151" t="str">
        <f>'common foods'!C69</f>
        <v>Pita bread, wholemeal</v>
      </c>
      <c r="B45" s="140" t="str">
        <f>'common foods'!D69</f>
        <v>03071</v>
      </c>
      <c r="C45" s="140">
        <v>3</v>
      </c>
      <c r="D45" s="141">
        <v>65</v>
      </c>
      <c r="E45" s="148">
        <v>0</v>
      </c>
      <c r="F45" s="144">
        <v>500</v>
      </c>
      <c r="G45" s="141"/>
      <c r="H45" s="148">
        <v>0</v>
      </c>
      <c r="I45" s="144">
        <v>500</v>
      </c>
      <c r="J45" s="141"/>
      <c r="K45" s="148">
        <v>0</v>
      </c>
      <c r="L45" s="144">
        <v>500</v>
      </c>
      <c r="M45" s="141"/>
      <c r="N45" s="148">
        <v>0</v>
      </c>
      <c r="O45" s="144">
        <v>500</v>
      </c>
      <c r="P45" s="141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</row>
    <row r="46" spans="1:36" ht="15.75" customHeight="1" x14ac:dyDescent="0.25">
      <c r="A46" s="139" t="str">
        <f>'common foods'!C64</f>
        <v>Muesli, toasted</v>
      </c>
      <c r="B46" s="140" t="str">
        <f>'common foods'!D64</f>
        <v>03065</v>
      </c>
      <c r="C46" s="140">
        <v>3</v>
      </c>
      <c r="D46" s="141">
        <v>65</v>
      </c>
      <c r="E46" s="148">
        <v>0</v>
      </c>
      <c r="F46" s="144">
        <v>500</v>
      </c>
      <c r="G46" s="141"/>
      <c r="H46" s="148">
        <v>0</v>
      </c>
      <c r="I46" s="144">
        <v>500</v>
      </c>
      <c r="J46" s="141"/>
      <c r="K46" s="148">
        <v>0</v>
      </c>
      <c r="L46" s="144">
        <v>500</v>
      </c>
      <c r="M46" s="141"/>
      <c r="N46" s="148">
        <v>0</v>
      </c>
      <c r="O46" s="144">
        <v>500</v>
      </c>
      <c r="P46" s="141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</row>
    <row r="47" spans="1:36" ht="15.75" customHeight="1" x14ac:dyDescent="0.25">
      <c r="A47" s="139" t="str">
        <f>'common foods'!C60</f>
        <v>Rice, brown</v>
      </c>
      <c r="B47" s="140" t="str">
        <f>'common foods'!D60</f>
        <v>03055</v>
      </c>
      <c r="C47" s="140">
        <v>1</v>
      </c>
      <c r="D47" s="141">
        <v>65</v>
      </c>
      <c r="E47" s="148">
        <v>0</v>
      </c>
      <c r="F47" s="144">
        <v>1000</v>
      </c>
      <c r="G47" s="141"/>
      <c r="H47" s="148">
        <v>0</v>
      </c>
      <c r="I47" s="144">
        <v>1000</v>
      </c>
      <c r="J47" s="141"/>
      <c r="K47" s="148">
        <v>0</v>
      </c>
      <c r="L47" s="144">
        <v>1000</v>
      </c>
      <c r="M47" s="141"/>
      <c r="N47" s="148">
        <v>0</v>
      </c>
      <c r="O47" s="144">
        <v>1000</v>
      </c>
      <c r="P47" s="141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</row>
    <row r="48" spans="1:36" ht="15.75" customHeight="1" x14ac:dyDescent="0.25">
      <c r="A48" s="139" t="str">
        <f>'common foods'!C67</f>
        <v>Corn Chips</v>
      </c>
      <c r="B48" s="140" t="str">
        <f>'common foods'!D67</f>
        <v>03069</v>
      </c>
      <c r="C48" s="140">
        <v>2</v>
      </c>
      <c r="D48" s="141">
        <v>65</v>
      </c>
      <c r="E48" s="148">
        <v>0</v>
      </c>
      <c r="F48" s="144">
        <v>1000</v>
      </c>
      <c r="G48" s="141"/>
      <c r="H48" s="148">
        <v>0</v>
      </c>
      <c r="I48" s="144">
        <v>1000</v>
      </c>
      <c r="J48" s="141"/>
      <c r="K48" s="148">
        <v>0</v>
      </c>
      <c r="L48" s="144">
        <v>1000</v>
      </c>
      <c r="M48" s="141"/>
      <c r="N48" s="148">
        <v>0</v>
      </c>
      <c r="O48" s="144">
        <v>1000</v>
      </c>
      <c r="P48" s="141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</row>
    <row r="49" spans="1:36" ht="15.75" customHeight="1" x14ac:dyDescent="0.25">
      <c r="A49" s="139" t="str">
        <f>nutrients!B192</f>
        <v>Mixed Grain Crispbread</v>
      </c>
      <c r="B49" s="140" t="str">
        <f>nutrients!C192</f>
        <v>03075</v>
      </c>
      <c r="C49" s="140">
        <v>2</v>
      </c>
      <c r="D49" s="141">
        <v>65</v>
      </c>
      <c r="E49" s="144">
        <v>0</v>
      </c>
      <c r="F49" s="144">
        <v>500</v>
      </c>
      <c r="G49" s="141"/>
      <c r="H49" s="144">
        <v>0</v>
      </c>
      <c r="I49" s="144">
        <v>500</v>
      </c>
      <c r="J49" s="141"/>
      <c r="K49" s="144">
        <v>0</v>
      </c>
      <c r="L49" s="144">
        <v>500</v>
      </c>
      <c r="M49" s="141"/>
      <c r="N49" s="144">
        <v>0</v>
      </c>
      <c r="O49" s="144">
        <v>500</v>
      </c>
      <c r="P49" s="141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</row>
    <row r="50" spans="1:36" ht="15.75" customHeight="1" x14ac:dyDescent="0.25">
      <c r="A50" s="142" t="s">
        <v>550</v>
      </c>
      <c r="B50" s="143"/>
      <c r="C50" s="143"/>
      <c r="D50" s="141"/>
      <c r="E50" s="144">
        <v>6</v>
      </c>
      <c r="F50" s="144">
        <v>13</v>
      </c>
      <c r="G50" s="152">
        <v>9.5</v>
      </c>
      <c r="H50" s="144">
        <v>6</v>
      </c>
      <c r="I50" s="144">
        <v>13</v>
      </c>
      <c r="J50" s="152">
        <v>9.5</v>
      </c>
      <c r="K50" s="148">
        <f>H50*1.333</f>
        <v>7.9979999999999993</v>
      </c>
      <c r="L50" s="148">
        <f>I50*1.2</f>
        <v>15.6</v>
      </c>
      <c r="M50" s="150">
        <v>12</v>
      </c>
      <c r="N50" s="144">
        <v>6</v>
      </c>
      <c r="O50" s="144">
        <v>13</v>
      </c>
      <c r="P50" s="152">
        <v>9.5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</row>
    <row r="51" spans="1:36" ht="15.75" customHeight="1" x14ac:dyDescent="0.25">
      <c r="A51" s="142" t="s">
        <v>546</v>
      </c>
      <c r="B51" s="143"/>
      <c r="C51" s="143"/>
      <c r="D51" s="153"/>
      <c r="E51" s="143">
        <f>D52*E50</f>
        <v>900</v>
      </c>
      <c r="F51" s="143">
        <f>D52*F50</f>
        <v>1950</v>
      </c>
      <c r="G51" s="143">
        <f>D52*G50</f>
        <v>1425</v>
      </c>
      <c r="H51" s="143">
        <v>1050</v>
      </c>
      <c r="I51" s="143">
        <v>2100</v>
      </c>
      <c r="J51" s="143">
        <f>D52*J50</f>
        <v>1425</v>
      </c>
      <c r="K51" s="143">
        <f>D52*K50</f>
        <v>1199.6999999999998</v>
      </c>
      <c r="L51" s="143">
        <f>D52*L50</f>
        <v>2340</v>
      </c>
      <c r="M51" s="143">
        <f>D52*M50</f>
        <v>1800</v>
      </c>
      <c r="N51" s="143">
        <f>D52*N50</f>
        <v>900</v>
      </c>
      <c r="O51" s="143">
        <f>D52*O50</f>
        <v>1950</v>
      </c>
      <c r="P51" s="143">
        <f>D52*P50</f>
        <v>1425</v>
      </c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</row>
    <row r="52" spans="1:36" ht="15.75" customHeight="1" x14ac:dyDescent="0.25">
      <c r="A52" s="139" t="str">
        <f>'common foods'!C77</f>
        <v>Yoghurt, natural, low-fat</v>
      </c>
      <c r="B52" s="140" t="str">
        <f>'common foods'!D77</f>
        <v>04062</v>
      </c>
      <c r="C52" s="140">
        <v>2</v>
      </c>
      <c r="D52" s="141">
        <v>150</v>
      </c>
      <c r="E52" s="148">
        <v>0</v>
      </c>
      <c r="F52" s="144">
        <v>1000</v>
      </c>
      <c r="G52" s="152"/>
      <c r="H52" s="148">
        <v>0</v>
      </c>
      <c r="I52" s="144">
        <v>1000</v>
      </c>
      <c r="J52" s="141"/>
      <c r="K52" s="148">
        <v>0</v>
      </c>
      <c r="L52" s="144">
        <v>1000</v>
      </c>
      <c r="M52" s="141"/>
      <c r="N52" s="148">
        <v>0</v>
      </c>
      <c r="O52" s="144">
        <v>1000</v>
      </c>
      <c r="P52" s="141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</row>
    <row r="53" spans="1:36" ht="15.75" customHeight="1" x14ac:dyDescent="0.25">
      <c r="A53" s="139" t="str">
        <f>'common foods'!C74</f>
        <v>Milk, trim</v>
      </c>
      <c r="B53" s="140" t="str">
        <f>'common foods'!D74</f>
        <v>04059</v>
      </c>
      <c r="C53" s="140">
        <v>2</v>
      </c>
      <c r="D53" s="141">
        <v>270</v>
      </c>
      <c r="E53" s="148">
        <v>0</v>
      </c>
      <c r="F53" s="144">
        <v>1000</v>
      </c>
      <c r="G53" s="141"/>
      <c r="H53" s="148">
        <v>0</v>
      </c>
      <c r="I53" s="144">
        <v>1000</v>
      </c>
      <c r="J53" s="141"/>
      <c r="K53" s="148">
        <v>0</v>
      </c>
      <c r="L53" s="144">
        <v>1000</v>
      </c>
      <c r="M53" s="147"/>
      <c r="N53" s="148">
        <v>0</v>
      </c>
      <c r="O53" s="144">
        <v>1000</v>
      </c>
      <c r="P53" s="147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</row>
    <row r="54" spans="1:36" ht="15.75" customHeight="1" x14ac:dyDescent="0.25">
      <c r="A54" s="139" t="str">
        <f>'common foods'!C73</f>
        <v>Cheese, Edam</v>
      </c>
      <c r="B54" s="140" t="str">
        <f>'common foods'!D73</f>
        <v>04058</v>
      </c>
      <c r="C54" s="140">
        <v>3</v>
      </c>
      <c r="D54" s="141">
        <v>40</v>
      </c>
      <c r="E54" s="148">
        <v>0</v>
      </c>
      <c r="F54" s="144">
        <v>1000</v>
      </c>
      <c r="G54" s="141"/>
      <c r="H54" s="148">
        <v>0</v>
      </c>
      <c r="I54" s="144">
        <v>1000</v>
      </c>
      <c r="J54" s="141"/>
      <c r="K54" s="148">
        <v>0</v>
      </c>
      <c r="L54" s="144">
        <v>1000</v>
      </c>
      <c r="M54" s="147"/>
      <c r="N54" s="148">
        <v>0</v>
      </c>
      <c r="O54" s="144">
        <v>1000</v>
      </c>
      <c r="P54" s="147"/>
      <c r="Q54" s="139"/>
      <c r="R54" s="154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</row>
    <row r="55" spans="1:36" ht="15.75" customHeight="1" x14ac:dyDescent="0.25">
      <c r="A55" s="155" t="s">
        <v>559</v>
      </c>
      <c r="B55" s="153"/>
      <c r="C55" s="153"/>
      <c r="D55" s="153"/>
      <c r="E55" s="153">
        <v>24</v>
      </c>
      <c r="F55" s="153">
        <v>49</v>
      </c>
      <c r="G55" s="153">
        <v>36.5</v>
      </c>
      <c r="H55" s="153">
        <v>24</v>
      </c>
      <c r="I55" s="153">
        <v>49</v>
      </c>
      <c r="J55" s="153">
        <v>36.5</v>
      </c>
      <c r="K55" s="153">
        <v>24</v>
      </c>
      <c r="L55" s="153">
        <v>49</v>
      </c>
      <c r="M55" s="153">
        <v>36.5</v>
      </c>
      <c r="N55" s="153">
        <v>12</v>
      </c>
      <c r="O55" s="153">
        <f>N55*3</f>
        <v>36</v>
      </c>
      <c r="P55" s="153">
        <v>24</v>
      </c>
      <c r="Q55" s="139"/>
      <c r="R55" s="154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</row>
    <row r="56" spans="1:36" ht="15.75" customHeight="1" x14ac:dyDescent="0.25">
      <c r="A56" s="156"/>
      <c r="B56" s="143"/>
      <c r="C56" s="143"/>
      <c r="D56" s="143"/>
      <c r="E56" s="143">
        <f>D57*E55</f>
        <v>2400</v>
      </c>
      <c r="F56" s="143">
        <f>D57*F55</f>
        <v>4900</v>
      </c>
      <c r="G56" s="143">
        <f>D57*G55</f>
        <v>3650</v>
      </c>
      <c r="H56" s="143">
        <v>2800</v>
      </c>
      <c r="I56" s="143">
        <v>5600</v>
      </c>
      <c r="J56" s="143">
        <f>D57*J55</f>
        <v>3650</v>
      </c>
      <c r="K56" s="143">
        <f>D57*K55</f>
        <v>2400</v>
      </c>
      <c r="L56" s="143">
        <f>D57*L55</f>
        <v>4900</v>
      </c>
      <c r="M56" s="143">
        <f>D57*M55</f>
        <v>3650</v>
      </c>
      <c r="N56" s="143">
        <f>D57*N55</f>
        <v>1200</v>
      </c>
      <c r="O56" s="143">
        <f>D57*O55</f>
        <v>3600</v>
      </c>
      <c r="P56" s="143">
        <f>D57*P55</f>
        <v>2400</v>
      </c>
      <c r="Q56" s="139"/>
      <c r="R56" s="154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</row>
    <row r="57" spans="1:36" ht="15.75" customHeight="1" x14ac:dyDescent="0.25">
      <c r="A57" s="139" t="str">
        <f>'common foods'!C94</f>
        <v>Pork leg roast</v>
      </c>
      <c r="B57" s="140" t="str">
        <f>'common foods'!D94</f>
        <v>05074</v>
      </c>
      <c r="C57" s="140">
        <v>3</v>
      </c>
      <c r="D57" s="141">
        <v>100</v>
      </c>
      <c r="E57" s="148">
        <v>0</v>
      </c>
      <c r="F57" s="144">
        <v>1000</v>
      </c>
      <c r="G57" s="146"/>
      <c r="H57" s="148">
        <v>0</v>
      </c>
      <c r="I57" s="144">
        <v>1000</v>
      </c>
      <c r="J57" s="141"/>
      <c r="K57" s="148">
        <v>0</v>
      </c>
      <c r="L57" s="144">
        <v>1000</v>
      </c>
      <c r="M57" s="141"/>
      <c r="N57" s="148">
        <v>0</v>
      </c>
      <c r="O57" s="144">
        <v>1000</v>
      </c>
      <c r="P57" s="141"/>
      <c r="Q57" s="139"/>
      <c r="R57" s="139"/>
      <c r="S57" s="139"/>
      <c r="T57" s="138"/>
      <c r="U57" s="157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</row>
    <row r="58" spans="1:36" ht="15.75" customHeight="1" x14ac:dyDescent="0.25">
      <c r="A58" s="158" t="str">
        <f>'common foods'!C93</f>
        <v>Lamb shoulder chops</v>
      </c>
      <c r="B58" s="159" t="str">
        <f>'common foods'!D93</f>
        <v>05073</v>
      </c>
      <c r="C58" s="140">
        <v>3</v>
      </c>
      <c r="D58" s="141">
        <v>100</v>
      </c>
      <c r="E58" s="148">
        <v>0</v>
      </c>
      <c r="F58" s="144">
        <v>1000</v>
      </c>
      <c r="G58" s="146"/>
      <c r="H58" s="148">
        <v>0</v>
      </c>
      <c r="I58" s="144">
        <v>1000</v>
      </c>
      <c r="J58" s="141"/>
      <c r="K58" s="160">
        <v>0</v>
      </c>
      <c r="L58" s="144">
        <v>1000</v>
      </c>
      <c r="M58" s="141"/>
      <c r="N58" s="160">
        <v>0</v>
      </c>
      <c r="O58" s="144">
        <v>1000</v>
      </c>
      <c r="P58" s="141"/>
      <c r="Q58" s="139"/>
      <c r="R58" s="139"/>
      <c r="S58" s="139"/>
      <c r="T58" s="139"/>
      <c r="U58" s="157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</row>
    <row r="59" spans="1:36" ht="15.75" customHeight="1" x14ac:dyDescent="0.25">
      <c r="A59" s="158" t="s">
        <v>230</v>
      </c>
      <c r="B59" s="159" t="str">
        <f>'common foods'!D103</f>
        <v>05088</v>
      </c>
      <c r="C59" s="140">
        <v>3</v>
      </c>
      <c r="D59" s="141">
        <v>135</v>
      </c>
      <c r="E59" s="148">
        <v>0</v>
      </c>
      <c r="F59" s="144">
        <v>1000</v>
      </c>
      <c r="G59" s="146"/>
      <c r="H59" s="148">
        <v>0</v>
      </c>
      <c r="I59" s="144">
        <v>1000</v>
      </c>
      <c r="J59" s="141"/>
      <c r="K59" s="148">
        <v>0</v>
      </c>
      <c r="L59" s="144">
        <v>1000</v>
      </c>
      <c r="M59" s="141"/>
      <c r="N59" s="148">
        <v>0</v>
      </c>
      <c r="O59" s="144">
        <v>1000</v>
      </c>
      <c r="P59" s="141"/>
      <c r="Q59" s="139"/>
      <c r="R59" s="139"/>
      <c r="S59" s="139"/>
      <c r="T59" s="139"/>
      <c r="U59" s="157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</row>
    <row r="60" spans="1:36" ht="15.75" customHeight="1" x14ac:dyDescent="0.25">
      <c r="A60" s="139" t="str">
        <f>'common foods'!C95</f>
        <v>Fish fillets, fresh</v>
      </c>
      <c r="B60" s="140" t="str">
        <f>'common foods'!D95</f>
        <v>05079</v>
      </c>
      <c r="C60" s="140">
        <v>3</v>
      </c>
      <c r="D60" s="141">
        <v>100</v>
      </c>
      <c r="E60" s="148">
        <v>0</v>
      </c>
      <c r="F60" s="144">
        <v>1000</v>
      </c>
      <c r="G60" s="146"/>
      <c r="H60" s="148">
        <v>0</v>
      </c>
      <c r="I60" s="144">
        <v>1000</v>
      </c>
      <c r="J60" s="141"/>
      <c r="K60" s="148">
        <v>0</v>
      </c>
      <c r="L60" s="144">
        <v>1000</v>
      </c>
      <c r="M60" s="141"/>
      <c r="N60" s="148">
        <v>0</v>
      </c>
      <c r="O60" s="144">
        <v>1000</v>
      </c>
      <c r="P60" s="141"/>
      <c r="Q60" s="139"/>
      <c r="R60" s="139"/>
      <c r="S60" s="139"/>
      <c r="T60" s="139"/>
      <c r="U60" s="157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</row>
    <row r="61" spans="1:36" ht="15.75" customHeight="1" x14ac:dyDescent="0.25">
      <c r="A61" s="139" t="str">
        <f>'common foods'!C116</f>
        <v>Tofu</v>
      </c>
      <c r="B61" s="140" t="str">
        <f>'common foods'!D116</f>
        <v>05105</v>
      </c>
      <c r="C61" s="140">
        <v>2</v>
      </c>
      <c r="D61" s="141">
        <v>150</v>
      </c>
      <c r="E61" s="148">
        <v>0</v>
      </c>
      <c r="F61" s="144">
        <v>1000</v>
      </c>
      <c r="G61" s="146"/>
      <c r="H61" s="148">
        <v>0</v>
      </c>
      <c r="I61" s="144">
        <v>1000</v>
      </c>
      <c r="J61" s="141"/>
      <c r="K61" s="148">
        <v>0</v>
      </c>
      <c r="L61" s="144">
        <v>1000</v>
      </c>
      <c r="M61" s="141"/>
      <c r="N61" s="148">
        <v>0</v>
      </c>
      <c r="O61" s="144">
        <v>1000</v>
      </c>
      <c r="P61" s="141"/>
      <c r="Q61" s="139"/>
      <c r="R61" s="139"/>
      <c r="S61" s="139"/>
      <c r="T61" s="139"/>
      <c r="U61" s="157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</row>
    <row r="62" spans="1:36" ht="15.75" customHeight="1" x14ac:dyDescent="0.25">
      <c r="A62" s="158" t="str">
        <f>'common foods'!C115</f>
        <v>Middle Eastern Falafel Lisa</v>
      </c>
      <c r="B62" s="159" t="str">
        <f>'common foods'!D115</f>
        <v>05104</v>
      </c>
      <c r="C62" s="140">
        <v>2</v>
      </c>
      <c r="D62" s="141">
        <v>150</v>
      </c>
      <c r="E62" s="148">
        <v>0</v>
      </c>
      <c r="F62" s="144">
        <v>1000</v>
      </c>
      <c r="G62" s="146"/>
      <c r="H62" s="148">
        <v>0</v>
      </c>
      <c r="I62" s="144">
        <v>1000</v>
      </c>
      <c r="J62" s="141"/>
      <c r="K62" s="148">
        <v>0</v>
      </c>
      <c r="L62" s="144">
        <v>1000</v>
      </c>
      <c r="M62" s="141"/>
      <c r="N62" s="148">
        <v>0</v>
      </c>
      <c r="O62" s="144">
        <v>1000</v>
      </c>
      <c r="P62" s="141"/>
      <c r="Q62" s="139"/>
      <c r="R62" s="139"/>
      <c r="S62" s="139"/>
      <c r="T62" s="139"/>
      <c r="U62" s="157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</row>
    <row r="63" spans="1:36" ht="15.75" customHeight="1" x14ac:dyDescent="0.25">
      <c r="A63" s="158" t="str">
        <f>'common foods'!C114</f>
        <v>Black Beans Canned</v>
      </c>
      <c r="B63" s="159" t="str">
        <f>'common foods'!D114</f>
        <v>05103</v>
      </c>
      <c r="C63" s="140">
        <v>3</v>
      </c>
      <c r="D63" s="141">
        <v>100</v>
      </c>
      <c r="E63" s="148">
        <v>0</v>
      </c>
      <c r="F63" s="144">
        <v>500</v>
      </c>
      <c r="G63" s="146"/>
      <c r="H63" s="148">
        <v>0</v>
      </c>
      <c r="I63" s="144">
        <v>500</v>
      </c>
      <c r="J63" s="141"/>
      <c r="K63" s="148">
        <v>0</v>
      </c>
      <c r="L63" s="144">
        <v>500</v>
      </c>
      <c r="M63" s="141"/>
      <c r="N63" s="148">
        <v>0</v>
      </c>
      <c r="O63" s="144">
        <v>500</v>
      </c>
      <c r="P63" s="141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</row>
    <row r="64" spans="1:36" ht="15.75" customHeight="1" x14ac:dyDescent="0.25">
      <c r="A64" s="139" t="str">
        <f>'common foods'!C89</f>
        <v>Chicken breast fresh</v>
      </c>
      <c r="B64" s="140" t="str">
        <f>'common foods'!D89</f>
        <v>05069</v>
      </c>
      <c r="C64" s="140">
        <v>3</v>
      </c>
      <c r="D64" s="141">
        <v>100</v>
      </c>
      <c r="E64" s="148">
        <v>0</v>
      </c>
      <c r="F64" s="144">
        <v>1000</v>
      </c>
      <c r="G64" s="146"/>
      <c r="H64" s="148">
        <v>0</v>
      </c>
      <c r="I64" s="144">
        <v>1000</v>
      </c>
      <c r="J64" s="141"/>
      <c r="K64" s="148">
        <v>0</v>
      </c>
      <c r="L64" s="144">
        <v>1000</v>
      </c>
      <c r="M64" s="141"/>
      <c r="N64" s="148">
        <v>0</v>
      </c>
      <c r="O64" s="144">
        <v>1000</v>
      </c>
      <c r="P64" s="141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</row>
    <row r="65" spans="1:36" ht="15.75" customHeight="1" x14ac:dyDescent="0.25">
      <c r="A65" s="139" t="str">
        <f>'common foods'!C112</f>
        <v>Pumpkin seeds</v>
      </c>
      <c r="B65" s="140" t="str">
        <f>'common foods'!D112</f>
        <v>05101</v>
      </c>
      <c r="C65" s="140">
        <v>1</v>
      </c>
      <c r="D65" s="141">
        <v>50</v>
      </c>
      <c r="E65" s="148">
        <v>0</v>
      </c>
      <c r="F65" s="144">
        <v>500</v>
      </c>
      <c r="G65" s="146"/>
      <c r="H65" s="148">
        <v>0</v>
      </c>
      <c r="I65" s="144">
        <v>500</v>
      </c>
      <c r="J65" s="141"/>
      <c r="K65" s="148">
        <v>0</v>
      </c>
      <c r="L65" s="144">
        <v>500</v>
      </c>
      <c r="M65" s="141"/>
      <c r="N65" s="148">
        <v>0</v>
      </c>
      <c r="O65" s="144">
        <v>500</v>
      </c>
      <c r="P65" s="141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</row>
    <row r="66" spans="1:36" ht="15.75" customHeight="1" x14ac:dyDescent="0.25">
      <c r="A66" s="139" t="str">
        <f>'common foods'!C99</f>
        <v>Hummus dip</v>
      </c>
      <c r="B66" s="140" t="str">
        <f>'common foods'!D99</f>
        <v>05083</v>
      </c>
      <c r="C66" s="140">
        <v>1</v>
      </c>
      <c r="D66" s="141">
        <v>50</v>
      </c>
      <c r="E66" s="148">
        <v>0</v>
      </c>
      <c r="F66" s="144">
        <v>500</v>
      </c>
      <c r="G66" s="146"/>
      <c r="H66" s="148">
        <v>0</v>
      </c>
      <c r="I66" s="144">
        <v>500</v>
      </c>
      <c r="J66" s="141"/>
      <c r="K66" s="148">
        <v>0</v>
      </c>
      <c r="L66" s="144">
        <v>500</v>
      </c>
      <c r="M66" s="141"/>
      <c r="N66" s="148">
        <v>0</v>
      </c>
      <c r="O66" s="144">
        <v>500</v>
      </c>
      <c r="P66" s="141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</row>
    <row r="67" spans="1:36" ht="15.75" customHeight="1" x14ac:dyDescent="0.25">
      <c r="A67" s="139" t="str">
        <f>'common foods'!C107</f>
        <v>Chickpeas, canned</v>
      </c>
      <c r="B67" s="140" t="str">
        <f>'common foods'!D107</f>
        <v>05092</v>
      </c>
      <c r="C67" s="140">
        <v>3</v>
      </c>
      <c r="D67" s="141">
        <v>150</v>
      </c>
      <c r="E67" s="148">
        <v>0</v>
      </c>
      <c r="F67" s="144">
        <v>1000</v>
      </c>
      <c r="G67" s="146"/>
      <c r="H67" s="148">
        <v>0</v>
      </c>
      <c r="I67" s="144">
        <v>1000</v>
      </c>
      <c r="J67" s="141"/>
      <c r="K67" s="148">
        <v>0</v>
      </c>
      <c r="L67" s="144">
        <v>1000</v>
      </c>
      <c r="M67" s="141"/>
      <c r="N67" s="148">
        <v>0</v>
      </c>
      <c r="O67" s="144">
        <v>1000</v>
      </c>
      <c r="P67" s="141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</row>
    <row r="68" spans="1:36" ht="15.75" customHeight="1" x14ac:dyDescent="0.25">
      <c r="A68" s="139" t="str">
        <f>'common foods'!C102</f>
        <v>Almonds, plain</v>
      </c>
      <c r="B68" s="140" t="str">
        <f>'common foods'!D102</f>
        <v>05086</v>
      </c>
      <c r="C68" s="140">
        <v>3</v>
      </c>
      <c r="D68" s="141">
        <v>50</v>
      </c>
      <c r="E68" s="148">
        <v>0</v>
      </c>
      <c r="F68" s="144">
        <v>500</v>
      </c>
      <c r="G68" s="146"/>
      <c r="H68" s="148">
        <v>0</v>
      </c>
      <c r="I68" s="144">
        <v>500</v>
      </c>
      <c r="J68" s="141"/>
      <c r="K68" s="148">
        <v>0</v>
      </c>
      <c r="L68" s="144">
        <v>500</v>
      </c>
      <c r="M68" s="141"/>
      <c r="N68" s="148">
        <v>0</v>
      </c>
      <c r="O68" s="144">
        <v>500</v>
      </c>
      <c r="P68" s="141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</row>
    <row r="69" spans="1:36" ht="15.75" customHeight="1" x14ac:dyDescent="0.25">
      <c r="A69" s="139" t="str">
        <f>'common foods'!C113</f>
        <v>Sunflower seeds</v>
      </c>
      <c r="B69" s="140" t="str">
        <f>'common foods'!D113</f>
        <v>05102</v>
      </c>
      <c r="C69" s="140">
        <v>1</v>
      </c>
      <c r="D69" s="141">
        <v>50</v>
      </c>
      <c r="E69" s="148">
        <v>0</v>
      </c>
      <c r="F69" s="144">
        <v>500</v>
      </c>
      <c r="G69" s="146"/>
      <c r="H69" s="148">
        <v>0</v>
      </c>
      <c r="I69" s="144">
        <v>500</v>
      </c>
      <c r="J69" s="141"/>
      <c r="K69" s="148">
        <v>0</v>
      </c>
      <c r="L69" s="144">
        <v>500</v>
      </c>
      <c r="M69" s="141"/>
      <c r="N69" s="148">
        <v>0</v>
      </c>
      <c r="O69" s="144">
        <v>500</v>
      </c>
      <c r="P69" s="141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</row>
    <row r="70" spans="1:36" ht="15.75" customHeight="1" x14ac:dyDescent="0.25">
      <c r="A70" s="139" t="str">
        <f>'common foods'!C84</f>
        <v>Eggs</v>
      </c>
      <c r="B70" s="140" t="str">
        <f>'common foods'!D84</f>
        <v>05064</v>
      </c>
      <c r="C70" s="140">
        <v>3</v>
      </c>
      <c r="D70" s="141">
        <v>50</v>
      </c>
      <c r="E70" s="148">
        <v>0</v>
      </c>
      <c r="F70" s="144">
        <v>1000</v>
      </c>
      <c r="G70" s="146"/>
      <c r="H70" s="148">
        <v>0</v>
      </c>
      <c r="I70" s="144">
        <v>1000</v>
      </c>
      <c r="J70" s="141"/>
      <c r="K70" s="148">
        <v>0</v>
      </c>
      <c r="L70" s="144">
        <v>1000</v>
      </c>
      <c r="M70" s="141"/>
      <c r="N70" s="148">
        <v>0</v>
      </c>
      <c r="O70" s="144">
        <v>1000</v>
      </c>
      <c r="P70" s="141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</row>
    <row r="71" spans="1:36" ht="15.75" customHeight="1" x14ac:dyDescent="0.25">
      <c r="A71" s="158" t="str">
        <f>'common foods'!C100</f>
        <v>Lentils, canned in springwater</v>
      </c>
      <c r="B71" s="159" t="str">
        <f>'common foods'!D100</f>
        <v>05084</v>
      </c>
      <c r="C71" s="140">
        <v>3</v>
      </c>
      <c r="D71" s="141">
        <v>150</v>
      </c>
      <c r="E71" s="148">
        <v>0</v>
      </c>
      <c r="F71" s="144">
        <v>1000</v>
      </c>
      <c r="G71" s="146"/>
      <c r="H71" s="148">
        <v>0</v>
      </c>
      <c r="I71" s="144">
        <v>1000</v>
      </c>
      <c r="J71" s="141"/>
      <c r="K71" s="148">
        <v>0</v>
      </c>
      <c r="L71" s="144">
        <v>1000</v>
      </c>
      <c r="M71" s="141"/>
      <c r="N71" s="148">
        <v>0</v>
      </c>
      <c r="O71" s="144">
        <v>1000</v>
      </c>
      <c r="P71" s="141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</row>
    <row r="72" spans="1:36" ht="15.75" customHeight="1" x14ac:dyDescent="0.25">
      <c r="A72" s="139" t="str">
        <f>'common foods'!C159</f>
        <v>Peanut butter, no added salt or sugar</v>
      </c>
      <c r="B72" s="140" t="str">
        <f>'common foods'!D159</f>
        <v>08110</v>
      </c>
      <c r="C72" s="140">
        <v>1</v>
      </c>
      <c r="D72" s="141">
        <v>50</v>
      </c>
      <c r="E72" s="148">
        <v>0</v>
      </c>
      <c r="F72" s="144">
        <v>500</v>
      </c>
      <c r="G72" s="146"/>
      <c r="H72" s="148">
        <v>0</v>
      </c>
      <c r="I72" s="144">
        <v>500</v>
      </c>
      <c r="J72" s="146"/>
      <c r="K72" s="148">
        <v>0</v>
      </c>
      <c r="L72" s="144">
        <v>500</v>
      </c>
      <c r="M72" s="146"/>
      <c r="N72" s="148">
        <v>0</v>
      </c>
      <c r="O72" s="144">
        <v>500</v>
      </c>
      <c r="P72" s="146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</row>
    <row r="73" spans="1:36" ht="15.75" customHeight="1" x14ac:dyDescent="0.25">
      <c r="A73" s="161" t="str">
        <f>'common foods'!C120</f>
        <v>Red Kidney Beans, canned</v>
      </c>
      <c r="B73" s="140" t="str">
        <f>'common foods'!D120</f>
        <v>05109</v>
      </c>
      <c r="C73" s="140">
        <v>3</v>
      </c>
      <c r="D73" s="141">
        <v>150</v>
      </c>
      <c r="E73" s="148">
        <v>0</v>
      </c>
      <c r="F73" s="144">
        <v>500</v>
      </c>
      <c r="G73" s="146"/>
      <c r="H73" s="148">
        <v>0</v>
      </c>
      <c r="I73" s="144">
        <v>500</v>
      </c>
      <c r="J73" s="146"/>
      <c r="K73" s="148">
        <v>0</v>
      </c>
      <c r="L73" s="144">
        <v>500</v>
      </c>
      <c r="M73" s="146"/>
      <c r="N73" s="148">
        <v>0</v>
      </c>
      <c r="O73" s="144">
        <v>500</v>
      </c>
      <c r="P73" s="146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</row>
    <row r="74" spans="1:36" ht="15.75" customHeight="1" x14ac:dyDescent="0.25">
      <c r="A74" s="161" t="str">
        <f>'common foods'!C101</f>
        <v>Peanuts, plain</v>
      </c>
      <c r="B74" s="140" t="str">
        <f>'common foods'!D101</f>
        <v>05085</v>
      </c>
      <c r="C74" s="140">
        <v>2</v>
      </c>
      <c r="D74" s="141">
        <v>50</v>
      </c>
      <c r="E74" s="148">
        <v>0</v>
      </c>
      <c r="F74" s="144">
        <v>500</v>
      </c>
      <c r="G74" s="146"/>
      <c r="H74" s="148">
        <v>0</v>
      </c>
      <c r="I74" s="144">
        <v>500</v>
      </c>
      <c r="J74" s="146"/>
      <c r="K74" s="148">
        <v>0</v>
      </c>
      <c r="L74" s="144">
        <v>500</v>
      </c>
      <c r="M74" s="146"/>
      <c r="N74" s="148">
        <v>0</v>
      </c>
      <c r="O74" s="144">
        <v>500</v>
      </c>
      <c r="P74" s="146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</row>
    <row r="75" spans="1:36" ht="15.75" customHeight="1" x14ac:dyDescent="0.25">
      <c r="A75" s="155" t="s">
        <v>552</v>
      </c>
      <c r="B75" s="153"/>
      <c r="C75" s="153"/>
      <c r="D75" s="153"/>
      <c r="E75" s="144">
        <v>7</v>
      </c>
      <c r="F75" s="144">
        <v>15</v>
      </c>
      <c r="G75" s="146">
        <v>11</v>
      </c>
      <c r="H75" s="144">
        <v>7</v>
      </c>
      <c r="I75" s="144">
        <v>15</v>
      </c>
      <c r="J75" s="146">
        <v>11</v>
      </c>
      <c r="K75" s="144">
        <v>7</v>
      </c>
      <c r="L75" s="144">
        <v>15</v>
      </c>
      <c r="M75" s="146">
        <v>11</v>
      </c>
      <c r="N75" s="144">
        <v>7</v>
      </c>
      <c r="O75" s="144">
        <v>15</v>
      </c>
      <c r="P75" s="146">
        <v>11</v>
      </c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</row>
    <row r="76" spans="1:36" ht="15.75" customHeight="1" x14ac:dyDescent="0.25">
      <c r="A76" s="155"/>
      <c r="B76" s="153"/>
      <c r="C76" s="153"/>
      <c r="D76" s="153"/>
      <c r="E76" s="143">
        <f>D77*E75</f>
        <v>70</v>
      </c>
      <c r="F76" s="143">
        <f>D77*F75</f>
        <v>150</v>
      </c>
      <c r="G76" s="143">
        <f>D77*G75</f>
        <v>110</v>
      </c>
      <c r="H76" s="143">
        <v>70</v>
      </c>
      <c r="I76" s="143">
        <f>I75*D77</f>
        <v>150</v>
      </c>
      <c r="J76" s="143">
        <f>D77*J75</f>
        <v>110</v>
      </c>
      <c r="K76" s="143">
        <f>D77*K75</f>
        <v>70</v>
      </c>
      <c r="L76" s="143">
        <f>D77*L75</f>
        <v>150</v>
      </c>
      <c r="M76" s="143">
        <f>D77*M75</f>
        <v>110</v>
      </c>
      <c r="N76" s="143">
        <f>D77*N75</f>
        <v>70</v>
      </c>
      <c r="O76" s="143">
        <f>D77*O75</f>
        <v>150</v>
      </c>
      <c r="P76" s="143">
        <f>D77*P75</f>
        <v>110</v>
      </c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</row>
    <row r="77" spans="1:36" ht="15.75" customHeight="1" x14ac:dyDescent="0.25">
      <c r="A77" s="139" t="str">
        <f>'common foods'!C124</f>
        <v>Olive oil</v>
      </c>
      <c r="B77" s="140" t="str">
        <f>'common foods'!D124</f>
        <v>06090</v>
      </c>
      <c r="C77" s="140">
        <v>2</v>
      </c>
      <c r="D77" s="141">
        <v>10</v>
      </c>
      <c r="E77" s="148">
        <v>0</v>
      </c>
      <c r="F77" s="144">
        <v>1000</v>
      </c>
      <c r="G77" s="146"/>
      <c r="H77" s="148">
        <v>0</v>
      </c>
      <c r="I77" s="144">
        <v>1000</v>
      </c>
      <c r="J77" s="141"/>
      <c r="K77" s="148">
        <v>0</v>
      </c>
      <c r="L77" s="144">
        <v>1000</v>
      </c>
      <c r="M77" s="147"/>
      <c r="N77" s="148">
        <v>0</v>
      </c>
      <c r="O77" s="144">
        <v>1000</v>
      </c>
      <c r="P77" s="141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</row>
    <row r="78" spans="1:36" ht="15.75" customHeight="1" x14ac:dyDescent="0.25">
      <c r="A78" s="139" t="str">
        <f>'common foods'!C125</f>
        <v>Canola oil</v>
      </c>
      <c r="B78" s="140" t="str">
        <f>'common foods'!D125</f>
        <v>06091</v>
      </c>
      <c r="C78" s="140">
        <v>2</v>
      </c>
      <c r="D78" s="141">
        <v>10</v>
      </c>
      <c r="E78" s="148">
        <v>0</v>
      </c>
      <c r="F78" s="144">
        <v>1000</v>
      </c>
      <c r="G78" s="146"/>
      <c r="H78" s="148">
        <v>0</v>
      </c>
      <c r="I78" s="144">
        <v>1000</v>
      </c>
      <c r="J78" s="141"/>
      <c r="K78" s="148">
        <v>0</v>
      </c>
      <c r="L78" s="144">
        <v>1000</v>
      </c>
      <c r="M78" s="147"/>
      <c r="N78" s="148">
        <v>0</v>
      </c>
      <c r="O78" s="144">
        <v>1000</v>
      </c>
      <c r="P78" s="141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</row>
    <row r="79" spans="1:36" ht="15.75" customHeight="1" x14ac:dyDescent="0.25">
      <c r="A79" s="155" t="s">
        <v>564</v>
      </c>
      <c r="B79" s="153"/>
      <c r="C79" s="153"/>
      <c r="D79" s="153"/>
      <c r="E79" s="162">
        <v>0</v>
      </c>
      <c r="F79" s="162">
        <v>0</v>
      </c>
      <c r="G79" s="163">
        <v>0</v>
      </c>
      <c r="H79" s="162">
        <v>0</v>
      </c>
      <c r="I79" s="162">
        <v>0</v>
      </c>
      <c r="J79" s="163">
        <v>0</v>
      </c>
      <c r="K79" s="162">
        <v>0</v>
      </c>
      <c r="L79" s="162">
        <v>0</v>
      </c>
      <c r="M79" s="163">
        <v>0</v>
      </c>
      <c r="N79" s="162">
        <v>0</v>
      </c>
      <c r="O79" s="162">
        <v>0</v>
      </c>
      <c r="P79" s="163">
        <v>0</v>
      </c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</row>
    <row r="80" spans="1:36" ht="15.75" customHeight="1" x14ac:dyDescent="0.25">
      <c r="A80" s="155"/>
      <c r="B80" s="153"/>
      <c r="C80" s="153"/>
      <c r="D80" s="153"/>
      <c r="E80" s="143">
        <f>D81*E79</f>
        <v>0</v>
      </c>
      <c r="F80" s="143">
        <f>D81*F79</f>
        <v>0</v>
      </c>
      <c r="G80" s="143">
        <f>D81*G79</f>
        <v>0</v>
      </c>
      <c r="H80" s="143">
        <f>D81*H79</f>
        <v>0</v>
      </c>
      <c r="I80" s="143">
        <f>D81*I79</f>
        <v>0</v>
      </c>
      <c r="J80" s="143">
        <f>D81*J79</f>
        <v>0</v>
      </c>
      <c r="K80" s="143">
        <f>D81*K79</f>
        <v>0</v>
      </c>
      <c r="L80" s="143">
        <f>D81*L79</f>
        <v>0</v>
      </c>
      <c r="M80" s="143">
        <f>D81*M79</f>
        <v>0</v>
      </c>
      <c r="N80" s="143">
        <f>D81*N79</f>
        <v>0</v>
      </c>
      <c r="O80" s="143">
        <f>D81*O79</f>
        <v>0</v>
      </c>
      <c r="P80" s="143">
        <f>D81*P79</f>
        <v>0</v>
      </c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</row>
    <row r="81" spans="1:36" ht="15.75" customHeight="1" x14ac:dyDescent="0.25">
      <c r="A81" s="139" t="s">
        <v>287</v>
      </c>
      <c r="B81" s="140" t="str">
        <f>'common foods'!$D$135</f>
        <v>03058</v>
      </c>
      <c r="C81" s="140">
        <v>0</v>
      </c>
      <c r="D81" s="141">
        <v>30</v>
      </c>
      <c r="E81" s="144">
        <v>0</v>
      </c>
      <c r="F81" s="144">
        <v>0</v>
      </c>
      <c r="G81" s="141"/>
      <c r="H81" s="144">
        <v>0</v>
      </c>
      <c r="I81" s="144">
        <v>0</v>
      </c>
      <c r="J81" s="141"/>
      <c r="K81" s="144">
        <v>0</v>
      </c>
      <c r="L81" s="144">
        <v>0</v>
      </c>
      <c r="M81" s="141"/>
      <c r="N81" s="144">
        <v>0</v>
      </c>
      <c r="O81" s="144">
        <v>0</v>
      </c>
      <c r="P81" s="140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</row>
    <row r="82" spans="1:36" ht="15.75" customHeight="1" x14ac:dyDescent="0.25">
      <c r="A82" s="139" t="str">
        <f>'common foods'!C136</f>
        <v>Coconut cream buns</v>
      </c>
      <c r="B82" s="140" t="str">
        <f>'common foods'!$D$136</f>
        <v>03059</v>
      </c>
      <c r="C82" s="140">
        <v>0</v>
      </c>
      <c r="D82" s="141">
        <v>30</v>
      </c>
      <c r="E82" s="144">
        <v>0</v>
      </c>
      <c r="F82" s="144">
        <v>0</v>
      </c>
      <c r="G82" s="141"/>
      <c r="H82" s="144">
        <v>0</v>
      </c>
      <c r="I82" s="144">
        <v>0</v>
      </c>
      <c r="J82" s="141"/>
      <c r="K82" s="144">
        <v>0</v>
      </c>
      <c r="L82" s="144">
        <v>0</v>
      </c>
      <c r="M82" s="141"/>
      <c r="N82" s="144">
        <v>0</v>
      </c>
      <c r="O82" s="144">
        <v>0</v>
      </c>
      <c r="P82" s="140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</row>
    <row r="83" spans="1:36" ht="15.75" customHeight="1" x14ac:dyDescent="0.25">
      <c r="A83" s="139" t="s">
        <v>291</v>
      </c>
      <c r="B83" s="140" t="str">
        <f>'common foods'!$D$137</f>
        <v>03060</v>
      </c>
      <c r="C83" s="140">
        <v>0</v>
      </c>
      <c r="D83" s="141">
        <v>65</v>
      </c>
      <c r="E83" s="144">
        <v>0</v>
      </c>
      <c r="F83" s="144">
        <v>0</v>
      </c>
      <c r="G83" s="141"/>
      <c r="H83" s="144">
        <v>0</v>
      </c>
      <c r="I83" s="144">
        <v>0</v>
      </c>
      <c r="J83" s="141"/>
      <c r="K83" s="144">
        <v>0</v>
      </c>
      <c r="L83" s="144">
        <v>0</v>
      </c>
      <c r="M83" s="141"/>
      <c r="N83" s="144">
        <v>0</v>
      </c>
      <c r="O83" s="144">
        <v>0</v>
      </c>
      <c r="P83" s="140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</row>
    <row r="84" spans="1:36" ht="15.75" customHeight="1" x14ac:dyDescent="0.25">
      <c r="A84" s="139" t="s">
        <v>285</v>
      </c>
      <c r="B84" s="140" t="str">
        <f>'common foods'!$D$134</f>
        <v>03053</v>
      </c>
      <c r="C84" s="140">
        <v>0</v>
      </c>
      <c r="D84" s="141">
        <v>65</v>
      </c>
      <c r="E84" s="144">
        <v>0</v>
      </c>
      <c r="F84" s="144">
        <v>0</v>
      </c>
      <c r="G84" s="141"/>
      <c r="H84" s="144">
        <v>0</v>
      </c>
      <c r="I84" s="144">
        <v>0</v>
      </c>
      <c r="J84" s="141"/>
      <c r="K84" s="144">
        <v>0</v>
      </c>
      <c r="L84" s="144">
        <v>0</v>
      </c>
      <c r="M84" s="141"/>
      <c r="N84" s="144">
        <v>0</v>
      </c>
      <c r="O84" s="144">
        <v>0</v>
      </c>
      <c r="P84" s="140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</row>
    <row r="85" spans="1:36" ht="15.75" customHeight="1" x14ac:dyDescent="0.25">
      <c r="A85" s="139" t="s">
        <v>293</v>
      </c>
      <c r="B85" s="140" t="str">
        <f>'common foods'!$D$138</f>
        <v>05075</v>
      </c>
      <c r="C85" s="140">
        <v>0</v>
      </c>
      <c r="D85" s="141">
        <v>50</v>
      </c>
      <c r="E85" s="144">
        <v>0</v>
      </c>
      <c r="F85" s="144">
        <v>0</v>
      </c>
      <c r="G85" s="141"/>
      <c r="H85" s="144">
        <v>0</v>
      </c>
      <c r="I85" s="144">
        <v>0</v>
      </c>
      <c r="J85" s="141"/>
      <c r="K85" s="144">
        <v>0</v>
      </c>
      <c r="L85" s="144">
        <v>0</v>
      </c>
      <c r="M85" s="141"/>
      <c r="N85" s="144">
        <v>0</v>
      </c>
      <c r="O85" s="144">
        <v>0</v>
      </c>
      <c r="P85" s="140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</row>
    <row r="86" spans="1:36" ht="15.75" customHeight="1" x14ac:dyDescent="0.25">
      <c r="A86" s="139" t="s">
        <v>295</v>
      </c>
      <c r="B86" s="140" t="str">
        <f>'common foods'!$D$139</f>
        <v>05076</v>
      </c>
      <c r="C86" s="140">
        <v>0</v>
      </c>
      <c r="D86" s="141">
        <v>50</v>
      </c>
      <c r="E86" s="144">
        <v>0</v>
      </c>
      <c r="F86" s="144">
        <v>0</v>
      </c>
      <c r="G86" s="141"/>
      <c r="H86" s="144">
        <v>0</v>
      </c>
      <c r="I86" s="144">
        <v>0</v>
      </c>
      <c r="J86" s="141"/>
      <c r="K86" s="144">
        <v>0</v>
      </c>
      <c r="L86" s="144">
        <v>0</v>
      </c>
      <c r="M86" s="141"/>
      <c r="N86" s="144">
        <v>0</v>
      </c>
      <c r="O86" s="144">
        <v>0</v>
      </c>
      <c r="P86" s="140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</row>
    <row r="87" spans="1:36" ht="15.75" customHeight="1" x14ac:dyDescent="0.25">
      <c r="A87" s="139" t="s">
        <v>297</v>
      </c>
      <c r="B87" s="140" t="str">
        <f>'common foods'!$D$140</f>
        <v>05077</v>
      </c>
      <c r="C87" s="140">
        <v>0</v>
      </c>
      <c r="D87" s="141">
        <v>100</v>
      </c>
      <c r="E87" s="144">
        <v>0</v>
      </c>
      <c r="F87" s="144">
        <v>0</v>
      </c>
      <c r="G87" s="141"/>
      <c r="H87" s="144">
        <v>0</v>
      </c>
      <c r="I87" s="144">
        <v>0</v>
      </c>
      <c r="J87" s="141"/>
      <c r="K87" s="144">
        <v>0</v>
      </c>
      <c r="L87" s="144">
        <v>0</v>
      </c>
      <c r="M87" s="141"/>
      <c r="N87" s="144">
        <v>0</v>
      </c>
      <c r="O87" s="144">
        <v>0</v>
      </c>
      <c r="P87" s="140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</row>
    <row r="88" spans="1:36" ht="15.75" customHeight="1" x14ac:dyDescent="0.25">
      <c r="A88" s="139" t="s">
        <v>299</v>
      </c>
      <c r="B88" s="140" t="str">
        <f>'common foods'!$D$141</f>
        <v>05078</v>
      </c>
      <c r="C88" s="140">
        <v>0</v>
      </c>
      <c r="D88" s="141">
        <v>100</v>
      </c>
      <c r="E88" s="144">
        <v>0</v>
      </c>
      <c r="F88" s="144">
        <v>0</v>
      </c>
      <c r="G88" s="141"/>
      <c r="H88" s="144">
        <v>0</v>
      </c>
      <c r="I88" s="144">
        <v>0</v>
      </c>
      <c r="J88" s="141"/>
      <c r="K88" s="144">
        <v>0</v>
      </c>
      <c r="L88" s="144">
        <v>0</v>
      </c>
      <c r="M88" s="141"/>
      <c r="N88" s="144">
        <v>0</v>
      </c>
      <c r="O88" s="144">
        <v>0</v>
      </c>
      <c r="P88" s="140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</row>
    <row r="89" spans="1:36" ht="15.75" customHeight="1" x14ac:dyDescent="0.25">
      <c r="A89" s="139" t="str">
        <f>'common foods'!C143</f>
        <v>lamb mutton flaps</v>
      </c>
      <c r="B89" s="140" t="str">
        <f>'common foods'!$D$143</f>
        <v>05099</v>
      </c>
      <c r="C89" s="140">
        <v>0</v>
      </c>
      <c r="D89" s="141">
        <v>100</v>
      </c>
      <c r="E89" s="144">
        <v>0</v>
      </c>
      <c r="F89" s="144">
        <v>0</v>
      </c>
      <c r="G89" s="141"/>
      <c r="H89" s="144">
        <v>0</v>
      </c>
      <c r="I89" s="144">
        <v>0</v>
      </c>
      <c r="J89" s="141"/>
      <c r="K89" s="144">
        <v>0</v>
      </c>
      <c r="L89" s="144">
        <v>0</v>
      </c>
      <c r="M89" s="141"/>
      <c r="N89" s="144">
        <v>0</v>
      </c>
      <c r="O89" s="144">
        <v>0</v>
      </c>
      <c r="P89" s="140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</row>
    <row r="90" spans="1:36" ht="15.75" customHeight="1" x14ac:dyDescent="0.25">
      <c r="A90" s="139" t="str">
        <f>'common foods'!C142</f>
        <v>corned beef regular</v>
      </c>
      <c r="B90" s="140" t="str">
        <f>'common foods'!$D$142</f>
        <v>05098</v>
      </c>
      <c r="C90" s="140">
        <v>0</v>
      </c>
      <c r="D90" s="141">
        <v>100</v>
      </c>
      <c r="E90" s="144">
        <v>0</v>
      </c>
      <c r="F90" s="144">
        <v>0</v>
      </c>
      <c r="G90" s="141"/>
      <c r="H90" s="144">
        <v>0</v>
      </c>
      <c r="I90" s="144">
        <v>0</v>
      </c>
      <c r="J90" s="141"/>
      <c r="K90" s="144">
        <v>0</v>
      </c>
      <c r="L90" s="144">
        <v>0</v>
      </c>
      <c r="M90" s="141"/>
      <c r="N90" s="144">
        <v>0</v>
      </c>
      <c r="O90" s="144">
        <v>0</v>
      </c>
      <c r="P90" s="140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</row>
    <row r="91" spans="1:36" ht="15.75" customHeight="1" x14ac:dyDescent="0.25">
      <c r="A91" s="139" t="str">
        <f>'common foods'!C153</f>
        <v>Jam, strawberry</v>
      </c>
      <c r="B91" s="140" t="str">
        <f>'common foods'!D153</f>
        <v>08097</v>
      </c>
      <c r="C91" s="140">
        <v>0</v>
      </c>
      <c r="D91" s="141">
        <v>10</v>
      </c>
      <c r="E91" s="144">
        <v>0</v>
      </c>
      <c r="F91" s="144">
        <v>0</v>
      </c>
      <c r="G91" s="141"/>
      <c r="H91" s="144">
        <v>0</v>
      </c>
      <c r="I91" s="144">
        <v>0</v>
      </c>
      <c r="J91" s="141"/>
      <c r="K91" s="144">
        <v>0</v>
      </c>
      <c r="L91" s="144">
        <v>0</v>
      </c>
      <c r="M91" s="141"/>
      <c r="N91" s="144">
        <v>0</v>
      </c>
      <c r="O91" s="144">
        <v>0</v>
      </c>
      <c r="P91" s="140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</row>
    <row r="92" spans="1:36" ht="15.75" customHeight="1" x14ac:dyDescent="0.25">
      <c r="A92" s="139" t="s">
        <v>326</v>
      </c>
      <c r="B92" s="140" t="str">
        <f>'common foods'!D154</f>
        <v>08100</v>
      </c>
      <c r="C92" s="140">
        <v>0</v>
      </c>
      <c r="D92" s="141">
        <v>125</v>
      </c>
      <c r="E92" s="144">
        <v>0</v>
      </c>
      <c r="F92" s="144">
        <v>0</v>
      </c>
      <c r="G92" s="141"/>
      <c r="H92" s="144">
        <v>0</v>
      </c>
      <c r="I92" s="144">
        <v>0</v>
      </c>
      <c r="J92" s="141"/>
      <c r="K92" s="144">
        <v>0</v>
      </c>
      <c r="L92" s="144">
        <v>0</v>
      </c>
      <c r="M92" s="141"/>
      <c r="N92" s="144">
        <v>0</v>
      </c>
      <c r="O92" s="144">
        <v>0</v>
      </c>
      <c r="P92" s="140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</row>
    <row r="93" spans="1:36" ht="15.75" customHeight="1" x14ac:dyDescent="0.25">
      <c r="A93" s="139" t="s">
        <v>328</v>
      </c>
      <c r="B93" s="140" t="str">
        <f>'common foods'!D155</f>
        <v>08101</v>
      </c>
      <c r="C93" s="140">
        <v>0</v>
      </c>
      <c r="D93" s="141">
        <v>15</v>
      </c>
      <c r="E93" s="144">
        <v>0</v>
      </c>
      <c r="F93" s="144">
        <v>0</v>
      </c>
      <c r="G93" s="141"/>
      <c r="H93" s="144">
        <v>0</v>
      </c>
      <c r="I93" s="144">
        <v>0</v>
      </c>
      <c r="J93" s="141"/>
      <c r="K93" s="144">
        <v>0</v>
      </c>
      <c r="L93" s="144">
        <v>0</v>
      </c>
      <c r="M93" s="141"/>
      <c r="N93" s="144">
        <v>0</v>
      </c>
      <c r="O93" s="144">
        <v>0</v>
      </c>
      <c r="P93" s="140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</row>
    <row r="94" spans="1:36" ht="15.75" customHeight="1" x14ac:dyDescent="0.25">
      <c r="A94" s="139" t="s">
        <v>332</v>
      </c>
      <c r="B94" s="140" t="str">
        <f>'common foods'!$D$157</f>
        <v>08103</v>
      </c>
      <c r="C94" s="140">
        <v>0</v>
      </c>
      <c r="D94" s="141">
        <v>5</v>
      </c>
      <c r="E94" s="144">
        <v>0</v>
      </c>
      <c r="F94" s="144">
        <v>0</v>
      </c>
      <c r="G94" s="141"/>
      <c r="H94" s="144">
        <v>0</v>
      </c>
      <c r="I94" s="144">
        <v>0</v>
      </c>
      <c r="J94" s="141"/>
      <c r="K94" s="144">
        <v>0</v>
      </c>
      <c r="L94" s="144">
        <v>0</v>
      </c>
      <c r="M94" s="141"/>
      <c r="N94" s="144">
        <v>0</v>
      </c>
      <c r="O94" s="144">
        <v>0</v>
      </c>
      <c r="P94" s="140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</row>
    <row r="95" spans="1:36" ht="15.75" customHeight="1" x14ac:dyDescent="0.25">
      <c r="A95" s="139" t="str">
        <f>'common foods'!C150</f>
        <v>Cocoa puffs</v>
      </c>
      <c r="B95" s="140" t="str">
        <f>'common foods'!$D$150</f>
        <v>03068</v>
      </c>
      <c r="C95" s="140">
        <v>0</v>
      </c>
      <c r="D95" s="141">
        <v>65</v>
      </c>
      <c r="E95" s="144">
        <v>0</v>
      </c>
      <c r="F95" s="144">
        <v>0</v>
      </c>
      <c r="G95" s="141"/>
      <c r="H95" s="144">
        <v>0</v>
      </c>
      <c r="I95" s="144">
        <v>0</v>
      </c>
      <c r="J95" s="141"/>
      <c r="K95" s="144">
        <v>0</v>
      </c>
      <c r="L95" s="144">
        <v>0</v>
      </c>
      <c r="M95" s="141"/>
      <c r="N95" s="144">
        <v>0</v>
      </c>
      <c r="O95" s="144">
        <v>0</v>
      </c>
      <c r="P95" s="140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</row>
    <row r="96" spans="1:36" ht="15.75" customHeight="1" x14ac:dyDescent="0.25">
      <c r="A96" s="155" t="s">
        <v>334</v>
      </c>
      <c r="B96" s="153"/>
      <c r="C96" s="153"/>
      <c r="D96" s="153"/>
      <c r="E96" s="162">
        <v>0</v>
      </c>
      <c r="F96" s="162">
        <v>14</v>
      </c>
      <c r="G96" s="163">
        <v>7</v>
      </c>
      <c r="H96" s="162">
        <v>0</v>
      </c>
      <c r="I96" s="162">
        <v>14</v>
      </c>
      <c r="J96" s="163">
        <v>7</v>
      </c>
      <c r="K96" s="162">
        <v>0</v>
      </c>
      <c r="L96" s="162">
        <v>14</v>
      </c>
      <c r="M96" s="163">
        <v>7</v>
      </c>
      <c r="N96" s="162">
        <v>0</v>
      </c>
      <c r="O96" s="162">
        <v>14</v>
      </c>
      <c r="P96" s="163">
        <v>7</v>
      </c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</row>
    <row r="97" spans="1:36" ht="15.75" customHeight="1" x14ac:dyDescent="0.25">
      <c r="A97" s="155"/>
      <c r="B97" s="153"/>
      <c r="C97" s="153"/>
      <c r="D97" s="153"/>
      <c r="E97" s="143">
        <f>D98*E96</f>
        <v>0</v>
      </c>
      <c r="F97" s="143">
        <f>D98*F96</f>
        <v>210</v>
      </c>
      <c r="G97" s="143">
        <f>D98*G96</f>
        <v>105</v>
      </c>
      <c r="H97" s="143">
        <f>D98*H96</f>
        <v>0</v>
      </c>
      <c r="I97" s="143">
        <f>D98*I96</f>
        <v>210</v>
      </c>
      <c r="J97" s="143">
        <f>D98*J96</f>
        <v>105</v>
      </c>
      <c r="K97" s="143">
        <f>D98*K96</f>
        <v>0</v>
      </c>
      <c r="L97" s="143">
        <f>D98*L96</f>
        <v>210</v>
      </c>
      <c r="M97" s="143">
        <f>D98*M96</f>
        <v>105</v>
      </c>
      <c r="N97" s="143">
        <f>D98*N96</f>
        <v>0</v>
      </c>
      <c r="O97" s="143">
        <f>D98*O96</f>
        <v>210</v>
      </c>
      <c r="P97" s="143">
        <f>D98*P96</f>
        <v>105</v>
      </c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</row>
    <row r="98" spans="1:36" ht="15.75" customHeight="1" x14ac:dyDescent="0.25">
      <c r="A98" s="139" t="str">
        <f>'common foods'!C163</f>
        <v>Marmite</v>
      </c>
      <c r="B98" s="140" t="str">
        <f>'common foods'!D163</f>
        <v>08108</v>
      </c>
      <c r="C98" s="140">
        <v>2</v>
      </c>
      <c r="D98" s="141">
        <v>15</v>
      </c>
      <c r="E98" s="144">
        <f>D98*0</f>
        <v>0</v>
      </c>
      <c r="F98" s="144">
        <v>500</v>
      </c>
      <c r="G98" s="141"/>
      <c r="H98" s="144">
        <f>G98*0</f>
        <v>0</v>
      </c>
      <c r="I98" s="144">
        <v>500</v>
      </c>
      <c r="J98" s="141"/>
      <c r="K98" s="144">
        <f>J98*0</f>
        <v>0</v>
      </c>
      <c r="L98" s="144">
        <v>500</v>
      </c>
      <c r="M98" s="141"/>
      <c r="N98" s="144">
        <f>M98*0</f>
        <v>0</v>
      </c>
      <c r="O98" s="144">
        <v>500</v>
      </c>
      <c r="P98" s="140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</row>
    <row r="99" spans="1:36" ht="15.75" customHeight="1" x14ac:dyDescent="0.25">
      <c r="A99" s="139" t="str">
        <f>'common foods'!C164</f>
        <v>Mild Salsa</v>
      </c>
      <c r="B99" s="140" t="str">
        <f>'common foods'!D164</f>
        <v>08109</v>
      </c>
      <c r="C99" s="140">
        <v>2</v>
      </c>
      <c r="D99" s="141">
        <v>15</v>
      </c>
      <c r="E99" s="144">
        <f>D99*0</f>
        <v>0</v>
      </c>
      <c r="F99" s="144">
        <v>1000</v>
      </c>
      <c r="G99" s="141"/>
      <c r="H99" s="144">
        <f>G99*0</f>
        <v>0</v>
      </c>
      <c r="I99" s="144">
        <v>1000</v>
      </c>
      <c r="J99" s="141"/>
      <c r="K99" s="144">
        <f>J99*0</f>
        <v>0</v>
      </c>
      <c r="L99" s="144">
        <v>1000</v>
      </c>
      <c r="M99" s="141"/>
      <c r="N99" s="144">
        <f>M99*0</f>
        <v>0</v>
      </c>
      <c r="O99" s="144">
        <v>1000</v>
      </c>
      <c r="P99" s="140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</row>
    <row r="100" spans="1:36" ht="15.75" customHeight="1" x14ac:dyDescent="0.25">
      <c r="A100" s="155" t="s">
        <v>348</v>
      </c>
      <c r="B100" s="153"/>
      <c r="C100" s="153"/>
      <c r="D100" s="153"/>
      <c r="E100" s="153">
        <v>0</v>
      </c>
      <c r="F100" s="153">
        <v>0</v>
      </c>
      <c r="G100" s="153">
        <v>0</v>
      </c>
      <c r="H100" s="153">
        <v>0</v>
      </c>
      <c r="I100" s="153">
        <v>0</v>
      </c>
      <c r="J100" s="153">
        <v>0</v>
      </c>
      <c r="K100" s="153">
        <v>0</v>
      </c>
      <c r="L100" s="153">
        <v>0</v>
      </c>
      <c r="M100" s="153">
        <v>0</v>
      </c>
      <c r="N100" s="153">
        <v>0</v>
      </c>
      <c r="O100" s="153">
        <v>0</v>
      </c>
      <c r="P100" s="153">
        <v>0</v>
      </c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</row>
    <row r="101" spans="1:36" ht="15.75" customHeight="1" x14ac:dyDescent="0.25">
      <c r="A101" s="155"/>
      <c r="B101" s="153"/>
      <c r="C101" s="153"/>
      <c r="D101" s="153"/>
      <c r="E101" s="143">
        <f>D102*E100</f>
        <v>0</v>
      </c>
      <c r="F101" s="143">
        <f>D102*F100</f>
        <v>0</v>
      </c>
      <c r="G101" s="143">
        <f>D102*G100</f>
        <v>0</v>
      </c>
      <c r="H101" s="143">
        <f>D102*H100</f>
        <v>0</v>
      </c>
      <c r="I101" s="143">
        <f>D102*I100</f>
        <v>0</v>
      </c>
      <c r="J101" s="143">
        <f>D102*J100</f>
        <v>0</v>
      </c>
      <c r="K101" s="143">
        <f>D102*K100</f>
        <v>0</v>
      </c>
      <c r="L101" s="143">
        <f>D102*L100</f>
        <v>0</v>
      </c>
      <c r="M101" s="143">
        <f>D102*M100</f>
        <v>0</v>
      </c>
      <c r="N101" s="143">
        <f>D102*N100</f>
        <v>0</v>
      </c>
      <c r="O101" s="143">
        <f>D102*O100</f>
        <v>0</v>
      </c>
      <c r="P101" s="143">
        <f>D102*P100</f>
        <v>0</v>
      </c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</row>
    <row r="102" spans="1:36" ht="15.75" customHeight="1" x14ac:dyDescent="0.25">
      <c r="A102" s="139" t="s">
        <v>349</v>
      </c>
      <c r="B102" s="140" t="str">
        <f>'common foods'!$D$166</f>
        <v>09104</v>
      </c>
      <c r="C102" s="140">
        <v>0</v>
      </c>
      <c r="D102" s="140">
        <v>20</v>
      </c>
      <c r="E102" s="144">
        <v>0</v>
      </c>
      <c r="F102" s="144">
        <v>0</v>
      </c>
      <c r="G102" s="140"/>
      <c r="H102" s="144">
        <v>0</v>
      </c>
      <c r="I102" s="144">
        <v>0</v>
      </c>
      <c r="J102" s="140"/>
      <c r="K102" s="144">
        <v>0</v>
      </c>
      <c r="L102" s="144">
        <v>0</v>
      </c>
      <c r="M102" s="140"/>
      <c r="N102" s="144">
        <v>0</v>
      </c>
      <c r="O102" s="144">
        <v>0</v>
      </c>
      <c r="P102" s="140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</row>
    <row r="103" spans="1:36" ht="15.75" customHeight="1" x14ac:dyDescent="0.25">
      <c r="A103" s="139" t="s">
        <v>351</v>
      </c>
      <c r="B103" s="140" t="str">
        <f>'common foods'!$D$167</f>
        <v>09105</v>
      </c>
      <c r="C103" s="140">
        <v>0</v>
      </c>
      <c r="D103" s="140">
        <v>250</v>
      </c>
      <c r="E103" s="144">
        <v>0</v>
      </c>
      <c r="F103" s="144">
        <v>0</v>
      </c>
      <c r="G103" s="140"/>
      <c r="H103" s="144">
        <v>0</v>
      </c>
      <c r="I103" s="144">
        <v>0</v>
      </c>
      <c r="J103" s="140"/>
      <c r="K103" s="144">
        <v>0</v>
      </c>
      <c r="L103" s="144">
        <v>0</v>
      </c>
      <c r="M103" s="140"/>
      <c r="N103" s="144">
        <v>0</v>
      </c>
      <c r="O103" s="144">
        <v>0</v>
      </c>
      <c r="P103" s="140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</row>
    <row r="104" spans="1:36" ht="15.75" customHeight="1" x14ac:dyDescent="0.25">
      <c r="A104" s="139" t="s">
        <v>353</v>
      </c>
      <c r="B104" s="140" t="str">
        <f>'common foods'!$D$168</f>
        <v>09106</v>
      </c>
      <c r="C104" s="140">
        <v>0</v>
      </c>
      <c r="D104" s="140">
        <v>250</v>
      </c>
      <c r="E104" s="144">
        <v>0</v>
      </c>
      <c r="F104" s="144">
        <v>0</v>
      </c>
      <c r="G104" s="140"/>
      <c r="H104" s="144">
        <v>0</v>
      </c>
      <c r="I104" s="144">
        <v>0</v>
      </c>
      <c r="J104" s="140"/>
      <c r="K104" s="144">
        <v>0</v>
      </c>
      <c r="L104" s="144">
        <v>0</v>
      </c>
      <c r="M104" s="140"/>
      <c r="N104" s="144">
        <v>0</v>
      </c>
      <c r="O104" s="144">
        <v>0</v>
      </c>
      <c r="P104" s="140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</row>
    <row r="105" spans="1:36" ht="15.75" customHeight="1" x14ac:dyDescent="0.25">
      <c r="A105" s="139" t="s">
        <v>355</v>
      </c>
      <c r="B105" s="140" t="str">
        <f>'common foods'!$D$169</f>
        <v>09107</v>
      </c>
      <c r="C105" s="140">
        <v>0</v>
      </c>
      <c r="D105" s="140">
        <v>250</v>
      </c>
      <c r="E105" s="144">
        <v>0</v>
      </c>
      <c r="F105" s="144">
        <v>0</v>
      </c>
      <c r="G105" s="140"/>
      <c r="H105" s="144">
        <v>0</v>
      </c>
      <c r="I105" s="144">
        <v>0</v>
      </c>
      <c r="J105" s="140"/>
      <c r="K105" s="144">
        <v>0</v>
      </c>
      <c r="L105" s="144">
        <v>0</v>
      </c>
      <c r="M105" s="140"/>
      <c r="N105" s="144">
        <v>0</v>
      </c>
      <c r="O105" s="144">
        <v>0</v>
      </c>
      <c r="P105" s="140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</row>
    <row r="106" spans="1:36" ht="15.75" customHeight="1" x14ac:dyDescent="0.25">
      <c r="A106" s="139" t="s">
        <v>357</v>
      </c>
      <c r="B106" s="140" t="str">
        <f>'common foods'!$D$170</f>
        <v>09108</v>
      </c>
      <c r="C106" s="140">
        <v>0</v>
      </c>
      <c r="D106" s="140">
        <v>250</v>
      </c>
      <c r="E106" s="144">
        <v>0</v>
      </c>
      <c r="F106" s="144">
        <v>0</v>
      </c>
      <c r="G106" s="140"/>
      <c r="H106" s="144">
        <v>0</v>
      </c>
      <c r="I106" s="144">
        <v>0</v>
      </c>
      <c r="J106" s="140"/>
      <c r="K106" s="144">
        <v>0</v>
      </c>
      <c r="L106" s="144">
        <v>0</v>
      </c>
      <c r="M106" s="140"/>
      <c r="N106" s="144">
        <v>0</v>
      </c>
      <c r="O106" s="144">
        <v>0</v>
      </c>
      <c r="P106" s="140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</row>
    <row r="107" spans="1:36" ht="15.75" customHeight="1" x14ac:dyDescent="0.25">
      <c r="A107" s="139" t="str">
        <f>'common foods'!C171</f>
        <v>Soft drink powder</v>
      </c>
      <c r="B107" s="140" t="str">
        <f>'common foods'!$D$171</f>
        <v>09109</v>
      </c>
      <c r="C107" s="140">
        <v>0</v>
      </c>
      <c r="D107" s="140">
        <v>15</v>
      </c>
      <c r="E107" s="144">
        <v>0</v>
      </c>
      <c r="F107" s="144">
        <v>0</v>
      </c>
      <c r="G107" s="140"/>
      <c r="H107" s="144">
        <v>0</v>
      </c>
      <c r="I107" s="144">
        <v>0</v>
      </c>
      <c r="J107" s="140"/>
      <c r="K107" s="144">
        <v>0</v>
      </c>
      <c r="L107" s="144">
        <v>0</v>
      </c>
      <c r="M107" s="140"/>
      <c r="N107" s="144">
        <v>0</v>
      </c>
      <c r="O107" s="144">
        <v>0</v>
      </c>
      <c r="P107" s="140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</row>
    <row r="108" spans="1:36" ht="15.75" customHeight="1" x14ac:dyDescent="0.25">
      <c r="A108" s="139" t="s">
        <v>361</v>
      </c>
      <c r="B108" s="140" t="str">
        <f>'common foods'!$D$172</f>
        <v>09110</v>
      </c>
      <c r="C108" s="140">
        <v>0</v>
      </c>
      <c r="D108" s="140">
        <v>250</v>
      </c>
      <c r="E108" s="144">
        <v>0</v>
      </c>
      <c r="F108" s="144">
        <v>0</v>
      </c>
      <c r="G108" s="140"/>
      <c r="H108" s="144"/>
      <c r="I108" s="144">
        <v>0</v>
      </c>
      <c r="J108" s="140"/>
      <c r="K108" s="144"/>
      <c r="L108" s="144">
        <v>0</v>
      </c>
      <c r="M108" s="140"/>
      <c r="N108" s="144"/>
      <c r="O108" s="144">
        <v>0</v>
      </c>
      <c r="P108" s="140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</row>
    <row r="109" spans="1:36" ht="15.75" customHeight="1" x14ac:dyDescent="0.25">
      <c r="A109" s="155" t="s">
        <v>555</v>
      </c>
      <c r="B109" s="153"/>
      <c r="C109" s="153"/>
      <c r="D109" s="153"/>
      <c r="E109" s="153">
        <v>0</v>
      </c>
      <c r="F109" s="153">
        <v>0</v>
      </c>
      <c r="G109" s="153">
        <v>0</v>
      </c>
      <c r="H109" s="153">
        <v>0</v>
      </c>
      <c r="I109" s="153">
        <v>0</v>
      </c>
      <c r="J109" s="153">
        <v>0</v>
      </c>
      <c r="K109" s="153">
        <v>0</v>
      </c>
      <c r="L109" s="153">
        <v>0</v>
      </c>
      <c r="M109" s="153">
        <v>0</v>
      </c>
      <c r="N109" s="153">
        <v>0</v>
      </c>
      <c r="O109" s="153">
        <v>0</v>
      </c>
      <c r="P109" s="153">
        <v>0</v>
      </c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</row>
    <row r="110" spans="1:36" ht="15.75" customHeight="1" x14ac:dyDescent="0.25">
      <c r="A110" s="155"/>
      <c r="B110" s="153"/>
      <c r="C110" s="153"/>
      <c r="D110" s="153"/>
      <c r="E110" s="143">
        <f>D111*E109</f>
        <v>0</v>
      </c>
      <c r="F110" s="143">
        <f>D111*F109</f>
        <v>0</v>
      </c>
      <c r="G110" s="143">
        <f>D111*G109</f>
        <v>0</v>
      </c>
      <c r="H110" s="143">
        <f>D111*H109</f>
        <v>0</v>
      </c>
      <c r="I110" s="143">
        <f>D111*I109</f>
        <v>0</v>
      </c>
      <c r="J110" s="143">
        <f>D111*J109</f>
        <v>0</v>
      </c>
      <c r="K110" s="143">
        <f>D111*K109</f>
        <v>0</v>
      </c>
      <c r="L110" s="143">
        <f>D111*L109</f>
        <v>0</v>
      </c>
      <c r="M110" s="143">
        <f>D111*M109</f>
        <v>0</v>
      </c>
      <c r="N110" s="143">
        <f>D111*N109</f>
        <v>0</v>
      </c>
      <c r="O110" s="143">
        <f>D111*O109</f>
        <v>0</v>
      </c>
      <c r="P110" s="143">
        <f>D111*P109</f>
        <v>0</v>
      </c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</row>
    <row r="111" spans="1:36" ht="15.75" x14ac:dyDescent="0.25">
      <c r="A111" s="139" t="s">
        <v>380</v>
      </c>
      <c r="B111" s="140">
        <v>10115</v>
      </c>
      <c r="C111" s="140">
        <v>0</v>
      </c>
      <c r="D111" s="140">
        <v>240</v>
      </c>
      <c r="E111" s="144">
        <v>0</v>
      </c>
      <c r="F111" s="144">
        <v>0</v>
      </c>
      <c r="G111" s="140"/>
      <c r="H111" s="144">
        <v>0</v>
      </c>
      <c r="I111" s="144">
        <v>0</v>
      </c>
      <c r="J111" s="140"/>
      <c r="K111" s="144">
        <v>0</v>
      </c>
      <c r="L111" s="144">
        <v>0</v>
      </c>
      <c r="M111" s="140"/>
      <c r="N111" s="144">
        <v>0</v>
      </c>
      <c r="O111" s="144">
        <v>0</v>
      </c>
      <c r="P111" s="140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</row>
    <row r="112" spans="1:36" ht="15.75" customHeight="1" x14ac:dyDescent="0.25">
      <c r="A112" s="139" t="s">
        <v>384</v>
      </c>
      <c r="B112" s="140">
        <v>10117</v>
      </c>
      <c r="C112" s="140">
        <v>0</v>
      </c>
      <c r="D112" s="140">
        <v>200</v>
      </c>
      <c r="E112" s="144">
        <v>0</v>
      </c>
      <c r="F112" s="144">
        <v>0</v>
      </c>
      <c r="G112" s="140"/>
      <c r="H112" s="144">
        <v>0</v>
      </c>
      <c r="I112" s="144">
        <v>0</v>
      </c>
      <c r="J112" s="140"/>
      <c r="K112" s="144">
        <v>0</v>
      </c>
      <c r="L112" s="144">
        <v>0</v>
      </c>
      <c r="M112" s="140"/>
      <c r="N112" s="144">
        <v>0</v>
      </c>
      <c r="O112" s="144">
        <v>0</v>
      </c>
      <c r="P112" s="140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</row>
    <row r="113" spans="1:36" ht="15.75" customHeight="1" x14ac:dyDescent="0.25">
      <c r="A113" s="139" t="s">
        <v>388</v>
      </c>
      <c r="B113" s="140">
        <v>10119</v>
      </c>
      <c r="C113" s="140">
        <v>0</v>
      </c>
      <c r="D113" s="140">
        <v>200</v>
      </c>
      <c r="E113" s="144">
        <v>0</v>
      </c>
      <c r="F113" s="144">
        <v>0</v>
      </c>
      <c r="G113" s="140"/>
      <c r="H113" s="144">
        <v>0</v>
      </c>
      <c r="I113" s="144">
        <v>0</v>
      </c>
      <c r="J113" s="140"/>
      <c r="K113" s="144">
        <v>0</v>
      </c>
      <c r="L113" s="144">
        <v>0</v>
      </c>
      <c r="M113" s="140"/>
      <c r="N113" s="144">
        <v>0</v>
      </c>
      <c r="O113" s="144">
        <v>0</v>
      </c>
      <c r="P113" s="140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</row>
    <row r="114" spans="1:36" ht="15.75" customHeight="1" x14ac:dyDescent="0.25">
      <c r="A114" s="155" t="s">
        <v>397</v>
      </c>
      <c r="B114" s="153"/>
      <c r="C114" s="153"/>
      <c r="D114" s="153"/>
      <c r="E114" s="153">
        <v>0</v>
      </c>
      <c r="F114" s="153">
        <v>0</v>
      </c>
      <c r="G114" s="153">
        <v>0</v>
      </c>
      <c r="H114" s="153">
        <v>0</v>
      </c>
      <c r="I114" s="153">
        <v>0</v>
      </c>
      <c r="J114" s="153">
        <v>0</v>
      </c>
      <c r="K114" s="153">
        <v>0</v>
      </c>
      <c r="L114" s="153">
        <v>0</v>
      </c>
      <c r="M114" s="153">
        <v>0</v>
      </c>
      <c r="N114" s="153">
        <v>0</v>
      </c>
      <c r="O114" s="153">
        <v>0</v>
      </c>
      <c r="P114" s="153">
        <v>0</v>
      </c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</row>
    <row r="115" spans="1:36" ht="15.75" customHeight="1" x14ac:dyDescent="0.25">
      <c r="A115" s="155"/>
      <c r="B115" s="153"/>
      <c r="C115" s="153"/>
      <c r="D115" s="153"/>
      <c r="E115" s="143">
        <f>D116*E114</f>
        <v>0</v>
      </c>
      <c r="F115" s="143">
        <f>D116*F114</f>
        <v>0</v>
      </c>
      <c r="G115" s="143">
        <f>D116*G114</f>
        <v>0</v>
      </c>
      <c r="H115" s="143">
        <f>D116*H114</f>
        <v>0</v>
      </c>
      <c r="I115" s="143">
        <f>D116*I114</f>
        <v>0</v>
      </c>
      <c r="J115" s="143">
        <f>D116*J114</f>
        <v>0</v>
      </c>
      <c r="K115" s="143">
        <f>D116*K114</f>
        <v>0</v>
      </c>
      <c r="L115" s="143">
        <f>D116*L114</f>
        <v>0</v>
      </c>
      <c r="M115" s="143">
        <f>D116*M114</f>
        <v>0</v>
      </c>
      <c r="N115" s="143">
        <f>D116*N114</f>
        <v>0</v>
      </c>
      <c r="O115" s="143">
        <f>D116*O114</f>
        <v>0</v>
      </c>
      <c r="P115" s="143">
        <f>D116*P114</f>
        <v>0</v>
      </c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</row>
    <row r="116" spans="1:36" ht="15.75" customHeight="1" x14ac:dyDescent="0.25">
      <c r="A116" s="139" t="s">
        <v>398</v>
      </c>
      <c r="B116" s="140" t="str">
        <f>'common foods'!D190</f>
        <v>11115</v>
      </c>
      <c r="C116" s="140">
        <v>0</v>
      </c>
      <c r="D116" s="140">
        <v>100</v>
      </c>
      <c r="E116" s="144">
        <v>0</v>
      </c>
      <c r="F116" s="144">
        <v>0</v>
      </c>
      <c r="G116" s="140"/>
      <c r="H116" s="144">
        <v>0</v>
      </c>
      <c r="I116" s="144">
        <v>0</v>
      </c>
      <c r="J116" s="140"/>
      <c r="K116" s="144">
        <v>0</v>
      </c>
      <c r="L116" s="144">
        <v>0</v>
      </c>
      <c r="M116" s="164"/>
      <c r="N116" s="144">
        <v>0</v>
      </c>
      <c r="O116" s="144">
        <v>0</v>
      </c>
      <c r="P116" s="140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</row>
    <row r="117" spans="1:36" ht="15.75" customHeight="1" x14ac:dyDescent="0.25">
      <c r="A117" s="139" t="s">
        <v>400</v>
      </c>
      <c r="B117" s="140" t="str">
        <f>'common foods'!D191</f>
        <v>11116</v>
      </c>
      <c r="C117" s="140">
        <v>0</v>
      </c>
      <c r="D117" s="140">
        <v>330</v>
      </c>
      <c r="E117" s="144">
        <v>0</v>
      </c>
      <c r="F117" s="144">
        <v>0</v>
      </c>
      <c r="G117" s="140"/>
      <c r="H117" s="144">
        <v>0</v>
      </c>
      <c r="I117" s="144">
        <v>0</v>
      </c>
      <c r="J117" s="140"/>
      <c r="K117" s="144">
        <v>0</v>
      </c>
      <c r="L117" s="144">
        <v>0</v>
      </c>
      <c r="M117" s="164"/>
      <c r="N117" s="144">
        <v>0</v>
      </c>
      <c r="O117" s="144">
        <v>0</v>
      </c>
      <c r="P117" s="140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</row>
    <row r="118" spans="1:36" ht="15.75" customHeight="1" x14ac:dyDescent="0.25">
      <c r="A118" s="155" t="s">
        <v>402</v>
      </c>
      <c r="B118" s="153"/>
      <c r="C118" s="153"/>
      <c r="D118" s="153"/>
      <c r="E118" s="153">
        <v>0</v>
      </c>
      <c r="F118" s="153">
        <v>0</v>
      </c>
      <c r="G118" s="153">
        <v>0</v>
      </c>
      <c r="H118" s="153">
        <v>0</v>
      </c>
      <c r="I118" s="153">
        <v>0</v>
      </c>
      <c r="J118" s="153">
        <v>0</v>
      </c>
      <c r="K118" s="153">
        <v>0</v>
      </c>
      <c r="L118" s="153">
        <v>0</v>
      </c>
      <c r="M118" s="153">
        <v>0</v>
      </c>
      <c r="N118" s="153">
        <v>0</v>
      </c>
      <c r="O118" s="153">
        <v>0</v>
      </c>
      <c r="P118" s="153">
        <v>0</v>
      </c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</row>
    <row r="119" spans="1:36" ht="15.75" customHeight="1" x14ac:dyDescent="0.25">
      <c r="A119" s="155"/>
      <c r="B119" s="153"/>
      <c r="C119" s="153"/>
      <c r="D119" s="153"/>
      <c r="E119" s="143">
        <v>0</v>
      </c>
      <c r="F119" s="143">
        <v>0</v>
      </c>
      <c r="G119" s="143">
        <v>0</v>
      </c>
      <c r="H119" s="143">
        <v>0</v>
      </c>
      <c r="I119" s="143">
        <v>0</v>
      </c>
      <c r="J119" s="143">
        <v>0</v>
      </c>
      <c r="K119" s="143">
        <v>0</v>
      </c>
      <c r="L119" s="143">
        <v>0</v>
      </c>
      <c r="M119" s="143">
        <v>0</v>
      </c>
      <c r="N119" s="143">
        <v>0</v>
      </c>
      <c r="O119" s="143">
        <v>0</v>
      </c>
      <c r="P119" s="143">
        <v>0</v>
      </c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</row>
    <row r="120" spans="1:36" s="1" customFormat="1" ht="15.75" x14ac:dyDescent="0.25">
      <c r="A120" s="1" t="s">
        <v>403</v>
      </c>
      <c r="B120" s="2">
        <f>'common foods'!$D$192</f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2"/>
  <sheetViews>
    <sheetView tabSelected="1" topLeftCell="H1" workbookViewId="0">
      <selection activeCell="J6" sqref="J6"/>
    </sheetView>
  </sheetViews>
  <sheetFormatPr defaultRowHeight="15" x14ac:dyDescent="0.25"/>
  <cols>
    <col min="1" max="1" width="34.7109375" style="135" customWidth="1"/>
    <col min="2" max="2" width="31.7109375" style="135" customWidth="1"/>
    <col min="3" max="3" width="16" style="135" customWidth="1"/>
    <col min="4" max="4" width="14.42578125" style="135" customWidth="1"/>
    <col min="5" max="5" width="18" style="135" customWidth="1"/>
    <col min="6" max="6" width="19" style="135" customWidth="1"/>
    <col min="7" max="7" width="18.140625" style="135" customWidth="1"/>
    <col min="8" max="8" width="16.140625" style="135" customWidth="1"/>
    <col min="9" max="9" width="19" style="135" customWidth="1"/>
    <col min="10" max="10" width="16.85546875" style="135" customWidth="1"/>
    <col min="11" max="11" width="16.42578125" style="135" customWidth="1"/>
    <col min="12" max="12" width="15.85546875" style="135" customWidth="1"/>
    <col min="13" max="13" width="15" style="135" customWidth="1"/>
    <col min="14" max="14" width="16" style="135" customWidth="1"/>
    <col min="15" max="15" width="19.7109375" style="135" customWidth="1"/>
    <col min="16" max="16" width="17.28515625" style="135" customWidth="1"/>
    <col min="17" max="17" width="10.85546875" style="135" customWidth="1"/>
    <col min="18" max="18" width="11.28515625" style="135" customWidth="1"/>
    <col min="19" max="36" width="10.85546875" style="135" customWidth="1"/>
    <col min="37" max="1025" width="14.42578125" style="135" customWidth="1"/>
  </cols>
  <sheetData>
    <row r="1" spans="1:36" ht="15.75" customHeight="1" x14ac:dyDescent="0.25">
      <c r="A1" s="136"/>
      <c r="B1" s="137"/>
      <c r="C1" s="137"/>
      <c r="D1" s="137"/>
      <c r="E1" s="137"/>
      <c r="F1" s="137" t="s">
        <v>565</v>
      </c>
      <c r="G1" s="137"/>
      <c r="H1" s="137" t="s">
        <v>562</v>
      </c>
      <c r="I1" s="137"/>
      <c r="J1" s="137"/>
      <c r="K1" s="137"/>
      <c r="L1" s="137"/>
      <c r="M1" s="137"/>
      <c r="N1" s="137"/>
      <c r="O1" s="137"/>
      <c r="P1" s="137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5.75" customHeight="1" x14ac:dyDescent="0.25">
      <c r="A2" s="165" t="s">
        <v>534</v>
      </c>
      <c r="B2" s="140"/>
      <c r="C2" s="140"/>
      <c r="D2" s="218"/>
      <c r="E2" s="276" t="s">
        <v>535</v>
      </c>
      <c r="F2" s="276"/>
      <c r="G2" s="276"/>
      <c r="H2" s="276" t="s">
        <v>536</v>
      </c>
      <c r="I2" s="276"/>
      <c r="J2" s="276"/>
      <c r="K2" s="276" t="s">
        <v>537</v>
      </c>
      <c r="L2" s="276"/>
      <c r="M2" s="276"/>
      <c r="N2" s="276" t="s">
        <v>538</v>
      </c>
      <c r="O2" s="276"/>
      <c r="P2" s="276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</row>
    <row r="3" spans="1:36" ht="15.75" customHeight="1" x14ac:dyDescent="0.25">
      <c r="A3" s="166" t="s">
        <v>2</v>
      </c>
      <c r="B3" s="167" t="s">
        <v>3</v>
      </c>
      <c r="C3" s="168" t="s">
        <v>539</v>
      </c>
      <c r="D3" s="169" t="s">
        <v>540</v>
      </c>
      <c r="E3" s="168" t="s">
        <v>541</v>
      </c>
      <c r="F3" s="168" t="s">
        <v>542</v>
      </c>
      <c r="G3" s="169" t="s">
        <v>566</v>
      </c>
      <c r="H3" s="168" t="s">
        <v>541</v>
      </c>
      <c r="I3" s="168" t="s">
        <v>542</v>
      </c>
      <c r="J3" s="169" t="s">
        <v>566</v>
      </c>
      <c r="K3" s="168" t="s">
        <v>541</v>
      </c>
      <c r="L3" s="168" t="s">
        <v>542</v>
      </c>
      <c r="M3" s="169" t="s">
        <v>566</v>
      </c>
      <c r="N3" s="168" t="s">
        <v>541</v>
      </c>
      <c r="O3" s="168" t="s">
        <v>542</v>
      </c>
      <c r="P3" s="169" t="s">
        <v>566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</row>
    <row r="4" spans="1:36" ht="15.75" customHeight="1" x14ac:dyDescent="0.25">
      <c r="A4" s="139"/>
      <c r="B4" s="140"/>
      <c r="C4" s="140"/>
      <c r="D4" s="141"/>
      <c r="E4" s="140"/>
      <c r="F4" s="140"/>
      <c r="G4" s="141" t="s">
        <v>544</v>
      </c>
      <c r="H4" s="140"/>
      <c r="I4" s="140"/>
      <c r="J4" s="141" t="s">
        <v>544</v>
      </c>
      <c r="K4" s="140"/>
      <c r="L4" s="140"/>
      <c r="M4" s="141" t="s">
        <v>544</v>
      </c>
      <c r="N4" s="140"/>
      <c r="O4" s="140"/>
      <c r="P4" s="141" t="s">
        <v>544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</row>
    <row r="5" spans="1:36" ht="15.75" customHeight="1" x14ac:dyDescent="0.25">
      <c r="A5" s="217" t="s">
        <v>545</v>
      </c>
      <c r="B5" s="153"/>
      <c r="C5" s="153"/>
      <c r="D5" s="153"/>
      <c r="E5" s="153">
        <v>12</v>
      </c>
      <c r="F5" s="153">
        <v>23</v>
      </c>
      <c r="G5" s="153">
        <v>17.5</v>
      </c>
      <c r="H5" s="153">
        <v>12</v>
      </c>
      <c r="I5" s="153">
        <v>23</v>
      </c>
      <c r="J5" s="153">
        <v>17.5</v>
      </c>
      <c r="K5" s="153">
        <v>12</v>
      </c>
      <c r="L5" s="153">
        <v>23</v>
      </c>
      <c r="M5" s="153">
        <v>17.5</v>
      </c>
      <c r="N5" s="153">
        <v>12</v>
      </c>
      <c r="O5" s="153">
        <v>23</v>
      </c>
      <c r="P5" s="153">
        <v>17.5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</row>
    <row r="6" spans="1:36" ht="15.75" customHeight="1" x14ac:dyDescent="0.25">
      <c r="A6" s="142" t="s">
        <v>546</v>
      </c>
      <c r="B6" s="143"/>
      <c r="C6" s="143"/>
      <c r="D6" s="143"/>
      <c r="E6" s="143">
        <f>D7*E5</f>
        <v>1440</v>
      </c>
      <c r="F6" s="143">
        <f>D7*F5</f>
        <v>2760</v>
      </c>
      <c r="G6" s="143">
        <f>D7*G5</f>
        <v>2100</v>
      </c>
      <c r="H6" s="143">
        <f>D7*H5</f>
        <v>1440</v>
      </c>
      <c r="I6" s="143">
        <f>D7*I5</f>
        <v>2760</v>
      </c>
      <c r="J6" s="143">
        <f>D7*J5</f>
        <v>2100</v>
      </c>
      <c r="K6" s="143">
        <f>D7*K5</f>
        <v>1440</v>
      </c>
      <c r="L6" s="143">
        <f>D7*L5</f>
        <v>2760</v>
      </c>
      <c r="M6" s="143">
        <f>D7*M5</f>
        <v>2100</v>
      </c>
      <c r="N6" s="143">
        <f>D7*N5</f>
        <v>1440</v>
      </c>
      <c r="O6" s="143">
        <f>D7*O5</f>
        <v>2760</v>
      </c>
      <c r="P6" s="143">
        <f>D7*P5</f>
        <v>2100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</row>
    <row r="7" spans="1:36" ht="15.75" customHeight="1" x14ac:dyDescent="0.25">
      <c r="A7" s="139" t="str">
        <f>'common foods'!C5</f>
        <v>Kiwifruit, fresh</v>
      </c>
      <c r="B7" s="140" t="str">
        <f>'common foods'!D5</f>
        <v>01004</v>
      </c>
      <c r="C7" s="140">
        <v>2</v>
      </c>
      <c r="D7" s="145">
        <v>120</v>
      </c>
      <c r="E7" s="144">
        <v>0</v>
      </c>
      <c r="F7" s="144">
        <v>1000</v>
      </c>
      <c r="G7" s="146"/>
      <c r="H7" s="144">
        <v>0</v>
      </c>
      <c r="I7" s="144">
        <v>1000</v>
      </c>
      <c r="J7" s="141"/>
      <c r="K7" s="144">
        <v>0</v>
      </c>
      <c r="L7" s="144">
        <v>1000</v>
      </c>
      <c r="M7" s="147"/>
      <c r="N7" s="144">
        <v>0</v>
      </c>
      <c r="O7" s="144">
        <v>1000</v>
      </c>
      <c r="P7" s="147" t="s">
        <v>563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</row>
    <row r="8" spans="1:36" ht="15.75" customHeight="1" x14ac:dyDescent="0.25">
      <c r="A8" s="139" t="str">
        <f>'common foods'!C3</f>
        <v>Bananas, fresh</v>
      </c>
      <c r="B8" s="140" t="str">
        <f>'common foods'!D3</f>
        <v>01002</v>
      </c>
      <c r="C8" s="140">
        <v>1</v>
      </c>
      <c r="D8" s="145">
        <v>120</v>
      </c>
      <c r="E8" s="144">
        <v>0</v>
      </c>
      <c r="F8" s="144">
        <v>1000</v>
      </c>
      <c r="G8" s="141"/>
      <c r="H8" s="144">
        <v>0</v>
      </c>
      <c r="I8" s="144">
        <v>1000</v>
      </c>
      <c r="J8" s="141"/>
      <c r="K8" s="144">
        <v>0</v>
      </c>
      <c r="L8" s="144">
        <v>1000</v>
      </c>
      <c r="M8" s="147"/>
      <c r="N8" s="144">
        <v>0</v>
      </c>
      <c r="O8" s="144">
        <v>1000</v>
      </c>
      <c r="P8" s="147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</row>
    <row r="9" spans="1:36" ht="15.75" customHeight="1" x14ac:dyDescent="0.25">
      <c r="A9" s="139" t="str">
        <f>'common foods'!C2</f>
        <v>Apples, fresh</v>
      </c>
      <c r="B9" s="140" t="str">
        <f>'common foods'!D2</f>
        <v>01001</v>
      </c>
      <c r="C9" s="140">
        <v>1</v>
      </c>
      <c r="D9" s="145">
        <v>120</v>
      </c>
      <c r="E9" s="144">
        <v>0</v>
      </c>
      <c r="F9" s="144">
        <v>1000</v>
      </c>
      <c r="G9" s="141"/>
      <c r="H9" s="144">
        <v>0</v>
      </c>
      <c r="I9" s="144">
        <v>1000</v>
      </c>
      <c r="J9" s="141"/>
      <c r="K9" s="144">
        <v>0</v>
      </c>
      <c r="L9" s="144">
        <v>1000</v>
      </c>
      <c r="M9" s="147"/>
      <c r="N9" s="144">
        <v>0</v>
      </c>
      <c r="O9" s="144">
        <v>1000</v>
      </c>
      <c r="P9" s="147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</row>
    <row r="10" spans="1:36" ht="15.75" customHeight="1" x14ac:dyDescent="0.25">
      <c r="A10" s="139" t="str">
        <f>'common foods'!C13</f>
        <v>Peaches, canned no added sugar</v>
      </c>
      <c r="B10" s="140" t="str">
        <f>'common foods'!D13</f>
        <v>01012</v>
      </c>
      <c r="C10" s="140">
        <v>2</v>
      </c>
      <c r="D10" s="145">
        <v>120</v>
      </c>
      <c r="E10" s="144">
        <v>0</v>
      </c>
      <c r="F10" s="144">
        <v>1000</v>
      </c>
      <c r="G10" s="141"/>
      <c r="H10" s="144">
        <v>0</v>
      </c>
      <c r="I10" s="144">
        <v>1000</v>
      </c>
      <c r="J10" s="141"/>
      <c r="K10" s="144">
        <v>0</v>
      </c>
      <c r="L10" s="144">
        <v>1000</v>
      </c>
      <c r="M10" s="147"/>
      <c r="N10" s="144">
        <v>0</v>
      </c>
      <c r="O10" s="144">
        <v>1000</v>
      </c>
      <c r="P10" s="147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</row>
    <row r="11" spans="1:36" ht="15.75" customHeight="1" x14ac:dyDescent="0.25">
      <c r="A11" s="139" t="str">
        <f>'common foods'!C6</f>
        <v>Mandarins, fresh</v>
      </c>
      <c r="B11" s="140" t="str">
        <f>'common foods'!D6</f>
        <v>01005</v>
      </c>
      <c r="C11" s="140">
        <v>3</v>
      </c>
      <c r="D11" s="145">
        <v>120</v>
      </c>
      <c r="E11" s="144">
        <v>0</v>
      </c>
      <c r="F11" s="144">
        <v>1000</v>
      </c>
      <c r="G11" s="141"/>
      <c r="H11" s="144">
        <v>0</v>
      </c>
      <c r="I11" s="144">
        <v>1000</v>
      </c>
      <c r="J11" s="141"/>
      <c r="K11" s="144">
        <v>0</v>
      </c>
      <c r="L11" s="144">
        <v>1000</v>
      </c>
      <c r="M11" s="147"/>
      <c r="N11" s="144">
        <v>0</v>
      </c>
      <c r="O11" s="144">
        <v>1000</v>
      </c>
      <c r="P11" s="1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</row>
    <row r="12" spans="1:36" ht="15.75" customHeight="1" x14ac:dyDescent="0.25">
      <c r="A12" s="139" t="str">
        <f>'common foods'!C8</f>
        <v>Oranges, fresh</v>
      </c>
      <c r="B12" s="140" t="str">
        <f>'common foods'!D8</f>
        <v>01007</v>
      </c>
      <c r="C12" s="140">
        <v>1</v>
      </c>
      <c r="D12" s="145">
        <v>120</v>
      </c>
      <c r="E12" s="144">
        <v>0</v>
      </c>
      <c r="F12" s="144">
        <v>1000</v>
      </c>
      <c r="G12" s="141"/>
      <c r="H12" s="144">
        <v>0</v>
      </c>
      <c r="I12" s="144">
        <v>1000</v>
      </c>
      <c r="J12" s="141"/>
      <c r="K12" s="144">
        <v>0</v>
      </c>
      <c r="L12" s="144">
        <v>1000</v>
      </c>
      <c r="M12" s="147"/>
      <c r="N12" s="144">
        <v>0</v>
      </c>
      <c r="O12" s="144">
        <v>1000</v>
      </c>
      <c r="P12" s="147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</row>
    <row r="13" spans="1:36" ht="15.75" customHeight="1" x14ac:dyDescent="0.25">
      <c r="A13" s="139" t="str">
        <f>'common foods'!C9</f>
        <v>Pears, fresh</v>
      </c>
      <c r="B13" s="140" t="str">
        <f>'common foods'!D9</f>
        <v>01008</v>
      </c>
      <c r="C13" s="140">
        <v>2</v>
      </c>
      <c r="D13" s="145">
        <v>120</v>
      </c>
      <c r="E13" s="144">
        <v>0</v>
      </c>
      <c r="F13" s="144">
        <v>1000</v>
      </c>
      <c r="G13" s="141"/>
      <c r="H13" s="144">
        <v>0</v>
      </c>
      <c r="I13" s="144">
        <v>1000</v>
      </c>
      <c r="J13" s="141"/>
      <c r="K13" s="144">
        <v>0</v>
      </c>
      <c r="L13" s="144">
        <v>1000</v>
      </c>
      <c r="M13" s="147"/>
      <c r="N13" s="144">
        <v>0</v>
      </c>
      <c r="O13" s="144">
        <v>1000</v>
      </c>
      <c r="P13" s="147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</row>
    <row r="14" spans="1:36" ht="15.75" customHeight="1" x14ac:dyDescent="0.25">
      <c r="A14" s="217" t="s">
        <v>547</v>
      </c>
      <c r="B14" s="153"/>
      <c r="C14" s="153"/>
      <c r="D14" s="153"/>
      <c r="E14" s="153">
        <v>28</v>
      </c>
      <c r="F14" s="153">
        <v>56</v>
      </c>
      <c r="G14" s="153">
        <v>42</v>
      </c>
      <c r="H14" s="153">
        <v>28</v>
      </c>
      <c r="I14" s="153">
        <v>56</v>
      </c>
      <c r="J14" s="153">
        <v>42</v>
      </c>
      <c r="K14" s="153">
        <v>28</v>
      </c>
      <c r="L14" s="153">
        <v>56</v>
      </c>
      <c r="M14" s="153">
        <v>42</v>
      </c>
      <c r="N14" s="153">
        <v>28</v>
      </c>
      <c r="O14" s="153">
        <v>56</v>
      </c>
      <c r="P14" s="153">
        <v>42</v>
      </c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spans="1:36" ht="15.75" customHeight="1" x14ac:dyDescent="0.25">
      <c r="A15" s="142" t="s">
        <v>546</v>
      </c>
      <c r="B15" s="143"/>
      <c r="C15" s="143"/>
      <c r="D15" s="143"/>
      <c r="E15" s="143">
        <f>D16*E14</f>
        <v>2100</v>
      </c>
      <c r="F15" s="143">
        <f>D16*F14</f>
        <v>4200</v>
      </c>
      <c r="G15" s="143">
        <f>D16*G14</f>
        <v>3150</v>
      </c>
      <c r="H15" s="143">
        <f>D16*H14</f>
        <v>2100</v>
      </c>
      <c r="I15" s="143">
        <f>D16*I14</f>
        <v>4200</v>
      </c>
      <c r="J15" s="143">
        <f>D16*J14</f>
        <v>3150</v>
      </c>
      <c r="K15" s="143">
        <f>D16*K14</f>
        <v>2100</v>
      </c>
      <c r="L15" s="143">
        <f>D16*L14</f>
        <v>4200</v>
      </c>
      <c r="M15" s="143">
        <f>D16*M14</f>
        <v>3150</v>
      </c>
      <c r="N15" s="143">
        <f>D16*N14</f>
        <v>2100</v>
      </c>
      <c r="O15" s="143">
        <f>D16*O14</f>
        <v>4200</v>
      </c>
      <c r="P15" s="143">
        <f>D16*P14</f>
        <v>3150</v>
      </c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</row>
    <row r="16" spans="1:36" ht="15.75" customHeight="1" x14ac:dyDescent="0.25">
      <c r="A16" s="139" t="str">
        <f>'common foods'!C34</f>
        <v>Tomatoes, canned, low salt</v>
      </c>
      <c r="B16" s="140" t="str">
        <f>'common foods'!D34</f>
        <v>02040</v>
      </c>
      <c r="C16" s="140">
        <v>2</v>
      </c>
      <c r="D16" s="141">
        <v>75</v>
      </c>
      <c r="E16" s="144">
        <v>0</v>
      </c>
      <c r="F16" s="144">
        <v>1000</v>
      </c>
      <c r="G16" s="146"/>
      <c r="H16" s="144">
        <v>0</v>
      </c>
      <c r="I16" s="144">
        <v>1000</v>
      </c>
      <c r="J16" s="147"/>
      <c r="K16" s="144">
        <v>0</v>
      </c>
      <c r="L16" s="144">
        <v>1000</v>
      </c>
      <c r="M16" s="147"/>
      <c r="N16" s="144">
        <v>0</v>
      </c>
      <c r="O16" s="144">
        <v>1000</v>
      </c>
      <c r="P16" s="147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</row>
    <row r="17" spans="1:36" ht="15.75" customHeight="1" x14ac:dyDescent="0.25">
      <c r="A17" s="139" t="str">
        <f>'common foods'!C31</f>
        <v>Tomatoes, fresh</v>
      </c>
      <c r="B17" s="140" t="str">
        <f>'common foods'!D31</f>
        <v>02030</v>
      </c>
      <c r="C17" s="140">
        <v>3</v>
      </c>
      <c r="D17" s="141">
        <v>75</v>
      </c>
      <c r="E17" s="144">
        <v>0</v>
      </c>
      <c r="F17" s="144">
        <v>1000</v>
      </c>
      <c r="G17" s="141"/>
      <c r="H17" s="144">
        <v>0</v>
      </c>
      <c r="I17" s="144">
        <v>1000</v>
      </c>
      <c r="J17" s="147"/>
      <c r="K17" s="144">
        <v>0</v>
      </c>
      <c r="L17" s="144">
        <v>1000</v>
      </c>
      <c r="M17" s="147"/>
      <c r="N17" s="144">
        <v>0</v>
      </c>
      <c r="O17" s="144">
        <v>1000</v>
      </c>
      <c r="P17" s="147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</row>
    <row r="18" spans="1:36" ht="15.75" customHeight="1" x14ac:dyDescent="0.25">
      <c r="A18" s="139" t="str">
        <f>'common foods'!C24</f>
        <v>Cucumber, fresh</v>
      </c>
      <c r="B18" s="140" t="str">
        <f>'common foods'!D24</f>
        <v>02019</v>
      </c>
      <c r="C18" s="140">
        <v>2</v>
      </c>
      <c r="D18" s="141">
        <v>75</v>
      </c>
      <c r="E18" s="144">
        <v>0</v>
      </c>
      <c r="F18" s="144">
        <v>1000</v>
      </c>
      <c r="G18" s="141"/>
      <c r="H18" s="144">
        <v>0</v>
      </c>
      <c r="I18" s="144">
        <v>1000</v>
      </c>
      <c r="J18" s="147"/>
      <c r="K18" s="144">
        <v>0</v>
      </c>
      <c r="L18" s="144">
        <v>1000</v>
      </c>
      <c r="M18" s="147"/>
      <c r="N18" s="144">
        <v>0</v>
      </c>
      <c r="O18" s="144">
        <v>1000</v>
      </c>
      <c r="P18" s="147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</row>
    <row r="19" spans="1:36" ht="15.75" customHeight="1" x14ac:dyDescent="0.25">
      <c r="A19" s="139" t="str">
        <f>'common foods'!C44</f>
        <v>Stir Fry Vegetables, frozen</v>
      </c>
      <c r="B19" s="140" t="str">
        <f>'common foods'!D44</f>
        <v>02047</v>
      </c>
      <c r="C19" s="140">
        <v>1</v>
      </c>
      <c r="D19" s="141">
        <v>75</v>
      </c>
      <c r="E19" s="144">
        <v>0</v>
      </c>
      <c r="F19" s="144">
        <v>1000</v>
      </c>
      <c r="G19" s="141"/>
      <c r="H19" s="144">
        <v>0</v>
      </c>
      <c r="I19" s="144">
        <v>1000</v>
      </c>
      <c r="J19" s="147"/>
      <c r="K19" s="144">
        <v>0</v>
      </c>
      <c r="L19" s="144">
        <v>1000</v>
      </c>
      <c r="M19" s="147"/>
      <c r="N19" s="144">
        <v>0</v>
      </c>
      <c r="O19" s="144">
        <v>1000</v>
      </c>
      <c r="P19" s="147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</row>
    <row r="20" spans="1:36" ht="15.75" customHeight="1" x14ac:dyDescent="0.25">
      <c r="A20" s="139" t="str">
        <f>'common foods'!C21</f>
        <v>Cauliflower, fresh</v>
      </c>
      <c r="B20" s="140" t="str">
        <f>'common foods'!D21</f>
        <v>02016</v>
      </c>
      <c r="C20" s="140">
        <v>2</v>
      </c>
      <c r="D20" s="141">
        <v>75</v>
      </c>
      <c r="E20" s="144">
        <v>0</v>
      </c>
      <c r="F20" s="144">
        <v>1000</v>
      </c>
      <c r="G20" s="141"/>
      <c r="H20" s="144">
        <v>0</v>
      </c>
      <c r="I20" s="144">
        <v>1000</v>
      </c>
      <c r="J20" s="147"/>
      <c r="K20" s="144">
        <v>0</v>
      </c>
      <c r="L20" s="144">
        <v>1000</v>
      </c>
      <c r="M20" s="147"/>
      <c r="N20" s="144">
        <v>0</v>
      </c>
      <c r="O20" s="144">
        <v>1000</v>
      </c>
      <c r="P20" s="147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</row>
    <row r="21" spans="1:36" ht="15.75" customHeight="1" x14ac:dyDescent="0.25">
      <c r="A21" s="139" t="str">
        <f>'common foods'!C16</f>
        <v>Avocados, fresh</v>
      </c>
      <c r="B21" s="140" t="str">
        <f>'common foods'!D16</f>
        <v>02011</v>
      </c>
      <c r="C21" s="140">
        <v>1</v>
      </c>
      <c r="D21" s="141">
        <v>75</v>
      </c>
      <c r="E21" s="144">
        <v>0</v>
      </c>
      <c r="F21" s="144">
        <v>1000</v>
      </c>
      <c r="G21" s="141"/>
      <c r="H21" s="144">
        <v>0</v>
      </c>
      <c r="I21" s="144">
        <v>1000</v>
      </c>
      <c r="J21" s="141"/>
      <c r="K21" s="144">
        <v>0</v>
      </c>
      <c r="L21" s="144">
        <v>1000</v>
      </c>
      <c r="M21" s="141"/>
      <c r="N21" s="144">
        <v>0</v>
      </c>
      <c r="O21" s="144">
        <v>1000</v>
      </c>
      <c r="P21" s="141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</row>
    <row r="22" spans="1:36" ht="15.75" customHeight="1" x14ac:dyDescent="0.25">
      <c r="A22" s="139" t="str">
        <f>'common foods'!C23</f>
        <v>Courgettes, fresh</v>
      </c>
      <c r="B22" s="140" t="str">
        <f>'common foods'!D23</f>
        <v>02018</v>
      </c>
      <c r="C22" s="140">
        <v>3</v>
      </c>
      <c r="D22" s="141">
        <v>75</v>
      </c>
      <c r="E22" s="144">
        <v>0</v>
      </c>
      <c r="F22" s="144">
        <v>1000</v>
      </c>
      <c r="G22" s="141"/>
      <c r="H22" s="144">
        <v>0</v>
      </c>
      <c r="I22" s="144">
        <v>1000</v>
      </c>
      <c r="J22" s="147"/>
      <c r="K22" s="144">
        <v>0</v>
      </c>
      <c r="L22" s="144">
        <v>1000</v>
      </c>
      <c r="M22" s="141"/>
      <c r="N22" s="144">
        <v>0</v>
      </c>
      <c r="O22" s="144">
        <v>1000</v>
      </c>
      <c r="P22" s="141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</row>
    <row r="23" spans="1:36" ht="15.75" customHeight="1" x14ac:dyDescent="0.25">
      <c r="A23" s="139" t="str">
        <f>'common foods'!C25</f>
        <v>Lettuce, fresh</v>
      </c>
      <c r="B23" s="140" t="str">
        <f>'common foods'!D25</f>
        <v>02021</v>
      </c>
      <c r="C23" s="140">
        <v>1</v>
      </c>
      <c r="D23" s="141">
        <v>75</v>
      </c>
      <c r="E23" s="144">
        <v>0</v>
      </c>
      <c r="F23" s="144">
        <v>1000</v>
      </c>
      <c r="G23" s="141"/>
      <c r="H23" s="144">
        <v>0</v>
      </c>
      <c r="I23" s="144">
        <v>1000</v>
      </c>
      <c r="J23" s="147"/>
      <c r="K23" s="144">
        <v>0</v>
      </c>
      <c r="L23" s="144">
        <v>1000</v>
      </c>
      <c r="M23" s="141"/>
      <c r="N23" s="144">
        <v>0</v>
      </c>
      <c r="O23" s="144">
        <v>1000</v>
      </c>
      <c r="P23" s="141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</row>
    <row r="24" spans="1:36" ht="15.75" customHeight="1" x14ac:dyDescent="0.25">
      <c r="A24" s="139" t="str">
        <f>'common foods'!C27</f>
        <v>Mushrooms, fresh</v>
      </c>
      <c r="B24" s="140" t="str">
        <f>'common foods'!D27</f>
        <v>02023</v>
      </c>
      <c r="C24" s="140">
        <v>2</v>
      </c>
      <c r="D24" s="141">
        <v>75</v>
      </c>
      <c r="E24" s="144">
        <v>0</v>
      </c>
      <c r="F24" s="144">
        <v>1000</v>
      </c>
      <c r="G24" s="141"/>
      <c r="H24" s="144">
        <v>0</v>
      </c>
      <c r="I24" s="144">
        <v>1000</v>
      </c>
      <c r="J24" s="141"/>
      <c r="K24" s="144">
        <v>0</v>
      </c>
      <c r="L24" s="144">
        <v>1000</v>
      </c>
      <c r="M24" s="141"/>
      <c r="N24" s="144">
        <v>0</v>
      </c>
      <c r="O24" s="144">
        <v>1000</v>
      </c>
      <c r="P24" s="141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</row>
    <row r="25" spans="1:36" ht="15.75" customHeight="1" x14ac:dyDescent="0.25">
      <c r="A25" s="139" t="s">
        <v>102</v>
      </c>
      <c r="B25" s="140" t="str">
        <f>'common foods'!D45</f>
        <v>02050</v>
      </c>
      <c r="C25" s="140">
        <v>2</v>
      </c>
      <c r="D25" s="141">
        <v>75</v>
      </c>
      <c r="E25" s="144">
        <v>0</v>
      </c>
      <c r="F25" s="144">
        <v>1000</v>
      </c>
      <c r="G25" s="141"/>
      <c r="H25" s="144">
        <v>0</v>
      </c>
      <c r="I25" s="144">
        <v>1000</v>
      </c>
      <c r="J25" s="147"/>
      <c r="K25" s="144">
        <v>0</v>
      </c>
      <c r="L25" s="144">
        <v>1000</v>
      </c>
      <c r="M25" s="147"/>
      <c r="N25" s="144">
        <v>0</v>
      </c>
      <c r="O25" s="144">
        <v>1000</v>
      </c>
      <c r="P25" s="147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</row>
    <row r="26" spans="1:36" ht="15.75" customHeight="1" x14ac:dyDescent="0.25">
      <c r="A26" s="139" t="str">
        <f>'common foods'!C18</f>
        <v>Cabbage, fresh</v>
      </c>
      <c r="B26" s="140" t="str">
        <f>'common foods'!D18</f>
        <v>02013</v>
      </c>
      <c r="C26" s="140">
        <v>1</v>
      </c>
      <c r="D26" s="141">
        <v>75</v>
      </c>
      <c r="E26" s="144">
        <v>0</v>
      </c>
      <c r="F26" s="144">
        <v>1000</v>
      </c>
      <c r="G26" s="141"/>
      <c r="H26" s="144">
        <v>0</v>
      </c>
      <c r="I26" s="144">
        <v>1000</v>
      </c>
      <c r="J26" s="147"/>
      <c r="K26" s="144">
        <v>0</v>
      </c>
      <c r="L26" s="144">
        <v>1000</v>
      </c>
      <c r="M26" s="147"/>
      <c r="N26" s="144">
        <v>0</v>
      </c>
      <c r="O26" s="144">
        <v>1000</v>
      </c>
      <c r="P26" s="147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</row>
    <row r="27" spans="1:36" ht="15.75" customHeight="1" x14ac:dyDescent="0.25">
      <c r="A27" s="139" t="str">
        <f>'common foods'!C19</f>
        <v>Capsicums, fresh</v>
      </c>
      <c r="B27" s="140" t="str">
        <f>'common foods'!D19</f>
        <v>02014</v>
      </c>
      <c r="C27" s="140">
        <v>3</v>
      </c>
      <c r="D27" s="141">
        <v>75</v>
      </c>
      <c r="E27" s="144">
        <v>0</v>
      </c>
      <c r="F27" s="144">
        <v>1000</v>
      </c>
      <c r="G27" s="141"/>
      <c r="H27" s="144">
        <v>0</v>
      </c>
      <c r="I27" s="144">
        <v>1000</v>
      </c>
      <c r="J27" s="147"/>
      <c r="K27" s="144">
        <v>0</v>
      </c>
      <c r="L27" s="144">
        <v>1000</v>
      </c>
      <c r="M27" s="147"/>
      <c r="N27" s="144">
        <v>0</v>
      </c>
      <c r="O27" s="144">
        <v>1000</v>
      </c>
      <c r="P27" s="147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</row>
    <row r="28" spans="1:36" ht="15.75" customHeight="1" x14ac:dyDescent="0.25">
      <c r="A28" s="139" t="str">
        <f>'common foods'!C28</f>
        <v>Onions, fresh</v>
      </c>
      <c r="B28" s="140" t="str">
        <f>'common foods'!D28</f>
        <v>02024</v>
      </c>
      <c r="C28" s="140">
        <v>2</v>
      </c>
      <c r="D28" s="141">
        <v>75</v>
      </c>
      <c r="E28" s="144">
        <v>0</v>
      </c>
      <c r="F28" s="144">
        <v>1000</v>
      </c>
      <c r="G28" s="141"/>
      <c r="H28" s="144">
        <v>0</v>
      </c>
      <c r="I28" s="144">
        <v>1000</v>
      </c>
      <c r="J28" s="147"/>
      <c r="K28" s="144">
        <v>0</v>
      </c>
      <c r="L28" s="144">
        <v>1000</v>
      </c>
      <c r="M28" s="147"/>
      <c r="N28" s="144">
        <v>0</v>
      </c>
      <c r="O28" s="144">
        <v>1000</v>
      </c>
      <c r="P28" s="147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spans="1:36" ht="15.75" customHeight="1" x14ac:dyDescent="0.25">
      <c r="A29" s="217" t="s">
        <v>548</v>
      </c>
      <c r="B29" s="153"/>
      <c r="C29" s="153"/>
      <c r="D29" s="153"/>
      <c r="E29" s="153">
        <v>3</v>
      </c>
      <c r="F29" s="153">
        <v>5</v>
      </c>
      <c r="G29" s="153">
        <v>4</v>
      </c>
      <c r="H29" s="153">
        <v>3</v>
      </c>
      <c r="I29" s="153">
        <v>5</v>
      </c>
      <c r="J29" s="153">
        <v>4</v>
      </c>
      <c r="K29" s="153">
        <v>3</v>
      </c>
      <c r="L29" s="153">
        <v>5</v>
      </c>
      <c r="M29" s="153">
        <v>4</v>
      </c>
      <c r="N29" s="153">
        <v>3</v>
      </c>
      <c r="O29" s="153">
        <v>5</v>
      </c>
      <c r="P29" s="153">
        <v>4</v>
      </c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</row>
    <row r="30" spans="1:36" ht="15.75" customHeight="1" x14ac:dyDescent="0.25">
      <c r="A30" s="142" t="s">
        <v>546</v>
      </c>
      <c r="B30" s="149"/>
      <c r="C30" s="143"/>
      <c r="D30" s="143"/>
      <c r="E30" s="143">
        <f>D31*E29</f>
        <v>405</v>
      </c>
      <c r="F30" s="143">
        <f>D31*F29</f>
        <v>675</v>
      </c>
      <c r="G30" s="143">
        <f>D31*G29</f>
        <v>540</v>
      </c>
      <c r="H30" s="143">
        <v>405</v>
      </c>
      <c r="I30" s="143">
        <v>675</v>
      </c>
      <c r="J30" s="143">
        <f>D31*J29</f>
        <v>540</v>
      </c>
      <c r="K30" s="143">
        <v>405</v>
      </c>
      <c r="L30" s="143">
        <v>675</v>
      </c>
      <c r="M30" s="143">
        <f>D31*M29</f>
        <v>540</v>
      </c>
      <c r="N30" s="143">
        <v>405</v>
      </c>
      <c r="O30" s="143">
        <v>675</v>
      </c>
      <c r="P30" s="143">
        <f>D31*P29</f>
        <v>540</v>
      </c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</row>
    <row r="31" spans="1:36" ht="15.75" customHeight="1" x14ac:dyDescent="0.25">
      <c r="A31" s="139" t="str">
        <f>'common foods'!C35</f>
        <v>Kumara, fresh</v>
      </c>
      <c r="B31" s="140" t="str">
        <f>'common foods'!D35</f>
        <v>02032</v>
      </c>
      <c r="C31" s="140">
        <v>2</v>
      </c>
      <c r="D31" s="141">
        <v>135</v>
      </c>
      <c r="E31" s="144">
        <v>0</v>
      </c>
      <c r="F31" s="144">
        <v>1000</v>
      </c>
      <c r="G31" s="146"/>
      <c r="H31" s="144">
        <v>0</v>
      </c>
      <c r="I31" s="144">
        <v>1000</v>
      </c>
      <c r="J31" s="141"/>
      <c r="K31" s="144">
        <v>0</v>
      </c>
      <c r="L31" s="144">
        <v>1000</v>
      </c>
      <c r="M31" s="141"/>
      <c r="N31" s="144">
        <v>0</v>
      </c>
      <c r="O31" s="144">
        <v>1000</v>
      </c>
      <c r="P31" s="141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spans="1:36" ht="15.75" customHeight="1" x14ac:dyDescent="0.25">
      <c r="A32" s="139" t="str">
        <f>'common foods'!C36</f>
        <v>Potatoes, fresh</v>
      </c>
      <c r="B32" s="140" t="str">
        <f>'common foods'!D36</f>
        <v>02033</v>
      </c>
      <c r="C32" s="140">
        <v>2</v>
      </c>
      <c r="D32" s="141">
        <v>135</v>
      </c>
      <c r="E32" s="144">
        <v>0</v>
      </c>
      <c r="F32" s="144">
        <v>1000</v>
      </c>
      <c r="G32" s="141"/>
      <c r="H32" s="144">
        <v>0</v>
      </c>
      <c r="I32" s="144">
        <v>1000</v>
      </c>
      <c r="J32" s="141"/>
      <c r="K32" s="144">
        <v>0</v>
      </c>
      <c r="L32" s="144">
        <v>1000</v>
      </c>
      <c r="M32" s="141"/>
      <c r="N32" s="144">
        <v>0</v>
      </c>
      <c r="O32" s="144">
        <v>1000</v>
      </c>
      <c r="P32" s="141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spans="1:36" ht="15.75" customHeight="1" x14ac:dyDescent="0.25">
      <c r="A33" s="139" t="str">
        <f>'common foods'!C37</f>
        <v>Pumpkin, fresh</v>
      </c>
      <c r="B33" s="140" t="str">
        <f>'common foods'!D37</f>
        <v>02035</v>
      </c>
      <c r="C33" s="140">
        <v>3</v>
      </c>
      <c r="D33" s="141">
        <v>135</v>
      </c>
      <c r="E33" s="144">
        <v>0</v>
      </c>
      <c r="F33" s="144">
        <v>1000</v>
      </c>
      <c r="G33" s="141"/>
      <c r="H33" s="144">
        <v>0</v>
      </c>
      <c r="I33" s="144">
        <v>1000</v>
      </c>
      <c r="J33" s="141"/>
      <c r="K33" s="144">
        <v>0</v>
      </c>
      <c r="L33" s="144">
        <v>1000</v>
      </c>
      <c r="M33" s="141"/>
      <c r="N33" s="144">
        <v>0</v>
      </c>
      <c r="O33" s="144">
        <v>1000</v>
      </c>
      <c r="P33" s="141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spans="1:36" ht="15.75" customHeight="1" x14ac:dyDescent="0.25">
      <c r="A34" s="139" t="str">
        <f>'common foods'!C20</f>
        <v>Carrots, fresh</v>
      </c>
      <c r="B34" s="140" t="str">
        <f>'common foods'!D20</f>
        <v>02015</v>
      </c>
      <c r="C34" s="140">
        <v>3</v>
      </c>
      <c r="D34" s="141">
        <v>135</v>
      </c>
      <c r="E34" s="144">
        <v>0</v>
      </c>
      <c r="F34" s="144">
        <v>1000</v>
      </c>
      <c r="G34" s="141"/>
      <c r="H34" s="144">
        <v>0</v>
      </c>
      <c r="I34" s="144">
        <v>1000</v>
      </c>
      <c r="J34" s="141"/>
      <c r="K34" s="144">
        <v>0</v>
      </c>
      <c r="L34" s="144">
        <v>1000</v>
      </c>
      <c r="M34" s="141"/>
      <c r="N34" s="144">
        <v>0</v>
      </c>
      <c r="O34" s="144">
        <v>1000</v>
      </c>
      <c r="P34" s="141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15.75" customHeight="1" x14ac:dyDescent="0.25">
      <c r="A35" s="217" t="s">
        <v>549</v>
      </c>
      <c r="B35" s="153"/>
      <c r="C35" s="153"/>
      <c r="D35" s="153"/>
      <c r="E35" s="153">
        <v>25</v>
      </c>
      <c r="F35" s="153">
        <v>33</v>
      </c>
      <c r="G35" s="153">
        <v>29</v>
      </c>
      <c r="H35" s="153">
        <v>25</v>
      </c>
      <c r="I35" s="153">
        <v>33</v>
      </c>
      <c r="J35" s="153">
        <v>29</v>
      </c>
      <c r="K35" s="153">
        <f>H35*0.8333</f>
        <v>20.8325</v>
      </c>
      <c r="L35" s="153">
        <v>33</v>
      </c>
      <c r="M35" s="153">
        <v>29</v>
      </c>
      <c r="N35" s="153">
        <v>17</v>
      </c>
      <c r="O35" s="153">
        <f>L35/1.5</f>
        <v>22</v>
      </c>
      <c r="P35" s="153">
        <v>19</v>
      </c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</row>
    <row r="36" spans="1:36" ht="15.75" customHeight="1" x14ac:dyDescent="0.25">
      <c r="A36" s="142" t="s">
        <v>546</v>
      </c>
      <c r="B36" s="149"/>
      <c r="C36" s="143"/>
      <c r="D36" s="143"/>
      <c r="E36" s="143">
        <f>D37*E35</f>
        <v>1625</v>
      </c>
      <c r="F36" s="143">
        <f>D37*F35</f>
        <v>2145</v>
      </c>
      <c r="G36" s="143">
        <f>D37*G35</f>
        <v>1885</v>
      </c>
      <c r="H36" s="143">
        <v>1601.6</v>
      </c>
      <c r="I36" s="143">
        <v>2329.6</v>
      </c>
      <c r="J36" s="143">
        <f>D37*J35</f>
        <v>1885</v>
      </c>
      <c r="K36" s="143">
        <f>D37*K35</f>
        <v>1354.1125</v>
      </c>
      <c r="L36" s="143">
        <f>D37*L35</f>
        <v>2145</v>
      </c>
      <c r="M36" s="143">
        <f>D37*M35</f>
        <v>1885</v>
      </c>
      <c r="N36" s="143">
        <f>D37*N35</f>
        <v>1105</v>
      </c>
      <c r="O36" s="143">
        <f>D37*O35</f>
        <v>1430</v>
      </c>
      <c r="P36" s="143">
        <f>D37*P35</f>
        <v>1235</v>
      </c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</row>
    <row r="37" spans="1:36" ht="15.75" customHeight="1" x14ac:dyDescent="0.25">
      <c r="A37" s="139" t="str">
        <f>'common foods'!C54</f>
        <v>Weetbix</v>
      </c>
      <c r="B37" s="140" t="str">
        <f>'common foods'!D54</f>
        <v>03048</v>
      </c>
      <c r="C37" s="140">
        <v>2</v>
      </c>
      <c r="D37" s="141">
        <v>65</v>
      </c>
      <c r="E37" s="144">
        <v>0</v>
      </c>
      <c r="F37" s="144">
        <v>500</v>
      </c>
      <c r="G37" s="141"/>
      <c r="H37" s="144">
        <v>0</v>
      </c>
      <c r="I37" s="144">
        <v>500</v>
      </c>
      <c r="J37" s="150"/>
      <c r="K37" s="144">
        <v>0</v>
      </c>
      <c r="L37" s="144">
        <v>500</v>
      </c>
      <c r="M37" s="150"/>
      <c r="N37" s="144">
        <v>0</v>
      </c>
      <c r="O37" s="144">
        <v>500</v>
      </c>
      <c r="P37" s="150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</row>
    <row r="38" spans="1:36" ht="15.75" customHeight="1" x14ac:dyDescent="0.25">
      <c r="A38" s="139" t="str">
        <f>'common foods'!C49</f>
        <v>Bread, multigrain</v>
      </c>
      <c r="B38" s="140" t="str">
        <f>'common foods'!D49</f>
        <v>03038</v>
      </c>
      <c r="C38" s="140">
        <v>1</v>
      </c>
      <c r="D38" s="141">
        <v>65</v>
      </c>
      <c r="E38" s="144">
        <v>0</v>
      </c>
      <c r="F38" s="144">
        <v>1000</v>
      </c>
      <c r="G38" s="141"/>
      <c r="H38" s="144">
        <v>0</v>
      </c>
      <c r="I38" s="144">
        <v>1000</v>
      </c>
      <c r="J38" s="141"/>
      <c r="K38" s="144">
        <v>0</v>
      </c>
      <c r="L38" s="144">
        <v>1000</v>
      </c>
      <c r="M38" s="141"/>
      <c r="N38" s="144">
        <v>0</v>
      </c>
      <c r="O38" s="144">
        <v>1000</v>
      </c>
      <c r="P38" s="141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</row>
    <row r="39" spans="1:36" ht="15.75" customHeight="1" x14ac:dyDescent="0.25">
      <c r="A39" s="139" t="str">
        <f>'common foods'!C57</f>
        <v>Pasta wholemeal</v>
      </c>
      <c r="B39" s="140" t="str">
        <f>'common foods'!D57</f>
        <v>03052</v>
      </c>
      <c r="C39" s="140">
        <v>1</v>
      </c>
      <c r="D39" s="141">
        <v>65</v>
      </c>
      <c r="E39" s="144">
        <v>0</v>
      </c>
      <c r="F39" s="144">
        <v>1000</v>
      </c>
      <c r="G39" s="141"/>
      <c r="H39" s="144">
        <v>0</v>
      </c>
      <c r="I39" s="144">
        <v>1000</v>
      </c>
      <c r="J39" s="141"/>
      <c r="K39" s="144">
        <v>0</v>
      </c>
      <c r="L39" s="144">
        <v>1000</v>
      </c>
      <c r="M39" s="141"/>
      <c r="N39" s="144">
        <v>0</v>
      </c>
      <c r="O39" s="144">
        <v>1000</v>
      </c>
      <c r="P39" s="141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</row>
    <row r="40" spans="1:36" ht="15.75" customHeight="1" x14ac:dyDescent="0.25">
      <c r="A40" s="139" t="str">
        <f>'common foods'!C58</f>
        <v>Couscous, wholemeal wheat</v>
      </c>
      <c r="B40" s="140" t="str">
        <f>'common foods'!D58</f>
        <v>03089</v>
      </c>
      <c r="C40" s="140">
        <v>1</v>
      </c>
      <c r="D40" s="141">
        <v>65</v>
      </c>
      <c r="E40" s="144">
        <v>0</v>
      </c>
      <c r="F40" s="144">
        <v>500</v>
      </c>
      <c r="G40" s="141"/>
      <c r="H40" s="144">
        <v>0</v>
      </c>
      <c r="I40" s="144">
        <v>500</v>
      </c>
      <c r="J40" s="141"/>
      <c r="K40" s="144">
        <v>0</v>
      </c>
      <c r="L40" s="144">
        <v>500</v>
      </c>
      <c r="M40" s="141"/>
      <c r="N40" s="144">
        <v>0</v>
      </c>
      <c r="O40" s="144">
        <v>500</v>
      </c>
      <c r="P40" s="141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</row>
    <row r="41" spans="1:36" ht="15.75" customHeight="1" x14ac:dyDescent="0.25">
      <c r="A41" s="139" t="str">
        <f>'common foods'!C48</f>
        <v>Bread, wheatmeal</v>
      </c>
      <c r="B41" s="140" t="str">
        <f>'common foods'!D48</f>
        <v>03037</v>
      </c>
      <c r="C41" s="140">
        <v>2</v>
      </c>
      <c r="D41" s="141">
        <v>65</v>
      </c>
      <c r="E41" s="144">
        <v>0</v>
      </c>
      <c r="F41" s="144">
        <v>500</v>
      </c>
      <c r="G41" s="141"/>
      <c r="H41" s="144">
        <v>0</v>
      </c>
      <c r="I41" s="144">
        <v>500</v>
      </c>
      <c r="J41" s="141"/>
      <c r="K41" s="144">
        <v>0</v>
      </c>
      <c r="L41" s="144">
        <v>500</v>
      </c>
      <c r="M41" s="141"/>
      <c r="N41" s="144">
        <v>0</v>
      </c>
      <c r="O41" s="144">
        <v>500</v>
      </c>
      <c r="P41" s="141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</row>
    <row r="42" spans="1:36" ht="15.75" customHeight="1" x14ac:dyDescent="0.25">
      <c r="A42" s="139" t="str">
        <f>'common foods'!C55</f>
        <v>Rolled oats</v>
      </c>
      <c r="B42" s="140" t="str">
        <f>'common foods'!D55</f>
        <v>03049</v>
      </c>
      <c r="C42" s="140">
        <v>1</v>
      </c>
      <c r="D42" s="141">
        <v>65</v>
      </c>
      <c r="E42" s="144">
        <v>0</v>
      </c>
      <c r="F42" s="144">
        <v>1000</v>
      </c>
      <c r="G42" s="141"/>
      <c r="H42" s="144">
        <v>0</v>
      </c>
      <c r="I42" s="144">
        <v>1000</v>
      </c>
      <c r="J42" s="141"/>
      <c r="K42" s="144">
        <v>0</v>
      </c>
      <c r="L42" s="144">
        <v>1000</v>
      </c>
      <c r="M42" s="141"/>
      <c r="N42" s="144">
        <v>0</v>
      </c>
      <c r="O42" s="144">
        <v>1000</v>
      </c>
      <c r="P42" s="141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</row>
    <row r="43" spans="1:36" ht="15.75" customHeight="1" x14ac:dyDescent="0.25">
      <c r="A43" s="151" t="str">
        <f>'common foods'!C66</f>
        <v>Mixed grain crackers</v>
      </c>
      <c r="B43" s="140" t="str">
        <f>'common foods'!D66</f>
        <v>03076</v>
      </c>
      <c r="C43" s="140">
        <v>3</v>
      </c>
      <c r="D43" s="141">
        <v>65</v>
      </c>
      <c r="E43" s="144">
        <v>0</v>
      </c>
      <c r="F43" s="144">
        <v>1000</v>
      </c>
      <c r="G43" s="141"/>
      <c r="H43" s="144">
        <v>0</v>
      </c>
      <c r="I43" s="144">
        <v>1000</v>
      </c>
      <c r="J43" s="141"/>
      <c r="K43" s="144">
        <v>0</v>
      </c>
      <c r="L43" s="144">
        <v>1000</v>
      </c>
      <c r="M43" s="141"/>
      <c r="N43" s="144">
        <v>0</v>
      </c>
      <c r="O43" s="144">
        <v>1000</v>
      </c>
      <c r="P43" s="141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</row>
    <row r="44" spans="1:36" ht="15.75" customHeight="1" x14ac:dyDescent="0.25">
      <c r="A44" s="151" t="str">
        <f>'common foods'!C69</f>
        <v>Pita bread, wholemeal</v>
      </c>
      <c r="B44" s="140" t="str">
        <f>'common foods'!D69</f>
        <v>03071</v>
      </c>
      <c r="C44" s="140">
        <v>2</v>
      </c>
      <c r="D44" s="141">
        <v>65</v>
      </c>
      <c r="E44" s="144">
        <v>0</v>
      </c>
      <c r="F44" s="144">
        <v>500</v>
      </c>
      <c r="G44" s="141"/>
      <c r="H44" s="144">
        <v>0</v>
      </c>
      <c r="I44" s="144">
        <v>500</v>
      </c>
      <c r="J44" s="141"/>
      <c r="K44" s="144">
        <v>0</v>
      </c>
      <c r="L44" s="144">
        <v>500</v>
      </c>
      <c r="M44" s="141"/>
      <c r="N44" s="144">
        <v>0</v>
      </c>
      <c r="O44" s="144">
        <v>500</v>
      </c>
      <c r="P44" s="141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</row>
    <row r="45" spans="1:36" ht="15.75" customHeight="1" x14ac:dyDescent="0.25">
      <c r="A45" s="139" t="str">
        <f>'common foods'!C64</f>
        <v>Muesli, toasted</v>
      </c>
      <c r="B45" s="140" t="str">
        <f>'common foods'!D64</f>
        <v>03065</v>
      </c>
      <c r="C45" s="140">
        <v>3</v>
      </c>
      <c r="D45" s="141">
        <v>65</v>
      </c>
      <c r="E45" s="144">
        <v>0</v>
      </c>
      <c r="F45" s="144">
        <v>500</v>
      </c>
      <c r="G45" s="141"/>
      <c r="H45" s="144">
        <v>0</v>
      </c>
      <c r="I45" s="144">
        <v>500</v>
      </c>
      <c r="J45" s="141"/>
      <c r="K45" s="144">
        <v>0</v>
      </c>
      <c r="L45" s="144">
        <v>500</v>
      </c>
      <c r="M45" s="141"/>
      <c r="N45" s="144">
        <v>0</v>
      </c>
      <c r="O45" s="144">
        <v>500</v>
      </c>
      <c r="P45" s="141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</row>
    <row r="46" spans="1:36" ht="15.75" customHeight="1" x14ac:dyDescent="0.25">
      <c r="A46" s="139" t="str">
        <f>'common foods'!C60</f>
        <v>Rice, brown</v>
      </c>
      <c r="B46" s="140" t="str">
        <f>'common foods'!D60</f>
        <v>03055</v>
      </c>
      <c r="C46" s="140">
        <v>1</v>
      </c>
      <c r="D46" s="141">
        <v>65</v>
      </c>
      <c r="E46" s="144">
        <v>0</v>
      </c>
      <c r="F46" s="144">
        <v>1000</v>
      </c>
      <c r="G46" s="141"/>
      <c r="H46" s="144">
        <v>0</v>
      </c>
      <c r="I46" s="144">
        <v>1000</v>
      </c>
      <c r="J46" s="141"/>
      <c r="K46" s="144">
        <v>0</v>
      </c>
      <c r="L46" s="144">
        <v>1000</v>
      </c>
      <c r="M46" s="141"/>
      <c r="N46" s="144">
        <v>0</v>
      </c>
      <c r="O46" s="144">
        <v>1000</v>
      </c>
      <c r="P46" s="141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</row>
    <row r="47" spans="1:36" ht="15.75" customHeight="1" x14ac:dyDescent="0.25">
      <c r="A47" s="139" t="str">
        <f>'common foods'!C67</f>
        <v>Corn Chips</v>
      </c>
      <c r="B47" s="140" t="str">
        <f>'common foods'!D67</f>
        <v>03069</v>
      </c>
      <c r="C47" s="140">
        <v>2</v>
      </c>
      <c r="D47" s="141">
        <v>65</v>
      </c>
      <c r="E47" s="144">
        <v>0</v>
      </c>
      <c r="F47" s="144">
        <v>1000</v>
      </c>
      <c r="G47" s="141"/>
      <c r="H47" s="144">
        <v>0</v>
      </c>
      <c r="I47" s="144">
        <v>1000</v>
      </c>
      <c r="J47" s="141"/>
      <c r="K47" s="144">
        <v>0</v>
      </c>
      <c r="L47" s="144">
        <v>1000</v>
      </c>
      <c r="M47" s="141"/>
      <c r="N47" s="144">
        <v>0</v>
      </c>
      <c r="O47" s="144">
        <v>1000</v>
      </c>
      <c r="P47" s="141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</row>
    <row r="48" spans="1:36" ht="15.75" customHeight="1" x14ac:dyDescent="0.25">
      <c r="A48" s="139" t="s">
        <v>148</v>
      </c>
      <c r="B48" s="140" t="str">
        <f>'common foods'!$D$68</f>
        <v>03070</v>
      </c>
      <c r="C48" s="140">
        <v>3</v>
      </c>
      <c r="D48" s="141">
        <v>65</v>
      </c>
      <c r="E48" s="144">
        <v>0</v>
      </c>
      <c r="F48" s="144">
        <v>1000</v>
      </c>
      <c r="G48" s="141"/>
      <c r="H48" s="144">
        <v>0</v>
      </c>
      <c r="I48" s="144">
        <v>1000</v>
      </c>
      <c r="J48" s="141"/>
      <c r="K48" s="144">
        <v>0</v>
      </c>
      <c r="L48" s="144">
        <v>1000</v>
      </c>
      <c r="M48" s="141"/>
      <c r="N48" s="144">
        <v>0</v>
      </c>
      <c r="O48" s="144">
        <v>1000</v>
      </c>
      <c r="P48" s="141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</row>
    <row r="49" spans="1:36" ht="15.75" customHeight="1" x14ac:dyDescent="0.25">
      <c r="A49" s="139" t="str">
        <f>'common foods'!C70</f>
        <v>Spaghetti Pasta, wholemeal</v>
      </c>
      <c r="B49" s="140" t="str">
        <f>'common foods'!D70</f>
        <v>03072</v>
      </c>
      <c r="C49" s="140">
        <v>2</v>
      </c>
      <c r="D49" s="141">
        <v>65</v>
      </c>
      <c r="E49" s="144">
        <v>0</v>
      </c>
      <c r="F49" s="144">
        <v>1000</v>
      </c>
      <c r="G49" s="141"/>
      <c r="H49" s="144">
        <v>0</v>
      </c>
      <c r="I49" s="144">
        <v>1000</v>
      </c>
      <c r="J49" s="141"/>
      <c r="K49" s="144">
        <v>0</v>
      </c>
      <c r="L49" s="144">
        <v>1000</v>
      </c>
      <c r="M49" s="141"/>
      <c r="N49" s="144">
        <v>0</v>
      </c>
      <c r="O49" s="144">
        <v>1000</v>
      </c>
      <c r="P49" s="141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</row>
    <row r="50" spans="1:36" ht="15.75" customHeight="1" x14ac:dyDescent="0.25">
      <c r="A50" s="139" t="str">
        <f>nutrients!B192</f>
        <v>Mixed Grain Crispbread</v>
      </c>
      <c r="B50" s="140" t="str">
        <f>nutrients!C192</f>
        <v>03075</v>
      </c>
      <c r="C50" s="140">
        <v>2</v>
      </c>
      <c r="D50" s="141">
        <v>65</v>
      </c>
      <c r="E50" s="144">
        <v>0</v>
      </c>
      <c r="F50" s="144">
        <v>500</v>
      </c>
      <c r="G50" s="141"/>
      <c r="H50" s="144">
        <v>0</v>
      </c>
      <c r="I50" s="144">
        <v>500</v>
      </c>
      <c r="J50" s="141"/>
      <c r="K50" s="144">
        <v>0</v>
      </c>
      <c r="L50" s="144">
        <v>500</v>
      </c>
      <c r="M50" s="141"/>
      <c r="N50" s="144">
        <v>0</v>
      </c>
      <c r="O50" s="144">
        <v>500</v>
      </c>
      <c r="P50" s="141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</row>
    <row r="51" spans="1:36" ht="15.75" customHeight="1" x14ac:dyDescent="0.25">
      <c r="A51" s="217" t="s">
        <v>550</v>
      </c>
      <c r="B51" s="153"/>
      <c r="C51" s="153"/>
      <c r="D51" s="153"/>
      <c r="E51" s="153">
        <v>9</v>
      </c>
      <c r="F51" s="153">
        <v>18</v>
      </c>
      <c r="G51" s="153">
        <v>13.5</v>
      </c>
      <c r="H51" s="153">
        <v>9</v>
      </c>
      <c r="I51" s="153">
        <v>18</v>
      </c>
      <c r="J51" s="153">
        <v>13.5</v>
      </c>
      <c r="K51" s="153">
        <f>H51*1.333</f>
        <v>11.997</v>
      </c>
      <c r="L51" s="153">
        <f>I51*1.2</f>
        <v>21.599999999999998</v>
      </c>
      <c r="M51" s="153">
        <v>17</v>
      </c>
      <c r="N51" s="153">
        <v>9</v>
      </c>
      <c r="O51" s="153">
        <v>18</v>
      </c>
      <c r="P51" s="153">
        <v>13.5</v>
      </c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</row>
    <row r="52" spans="1:36" ht="15.75" customHeight="1" x14ac:dyDescent="0.25">
      <c r="A52" s="142" t="s">
        <v>546</v>
      </c>
      <c r="B52" s="143"/>
      <c r="C52" s="143"/>
      <c r="D52" s="143"/>
      <c r="E52" s="143">
        <f>D53*7</f>
        <v>1890</v>
      </c>
      <c r="F52" s="143">
        <f>D53*14</f>
        <v>3780</v>
      </c>
      <c r="G52" s="143">
        <f>D53*10.5</f>
        <v>2835</v>
      </c>
      <c r="H52" s="143">
        <f>D53*7</f>
        <v>1890</v>
      </c>
      <c r="I52" s="143">
        <f>D53*14</f>
        <v>3780</v>
      </c>
      <c r="J52" s="143">
        <f>D53*10.5</f>
        <v>2835</v>
      </c>
      <c r="K52" s="143">
        <f>D53*7</f>
        <v>1890</v>
      </c>
      <c r="L52" s="143">
        <f>D53*14</f>
        <v>3780</v>
      </c>
      <c r="M52" s="143">
        <f>D53*10.5</f>
        <v>2835</v>
      </c>
      <c r="N52" s="143">
        <f>D53*7</f>
        <v>1890</v>
      </c>
      <c r="O52" s="143">
        <f>D53*14</f>
        <v>3780</v>
      </c>
      <c r="P52" s="143">
        <f>D53*10.5</f>
        <v>2835</v>
      </c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</row>
    <row r="53" spans="1:36" ht="15.75" customHeight="1" x14ac:dyDescent="0.25">
      <c r="A53" s="139" t="s">
        <v>172</v>
      </c>
      <c r="B53" s="140" t="str">
        <f>'common foods'!D80</f>
        <v>04065</v>
      </c>
      <c r="C53" s="140">
        <v>1</v>
      </c>
      <c r="D53" s="141">
        <v>270</v>
      </c>
      <c r="E53" s="144">
        <v>0</v>
      </c>
      <c r="F53" s="144">
        <v>1000</v>
      </c>
      <c r="G53" s="141"/>
      <c r="H53" s="144">
        <v>0</v>
      </c>
      <c r="I53" s="144">
        <v>1000</v>
      </c>
      <c r="J53" s="141"/>
      <c r="K53" s="144">
        <v>0</v>
      </c>
      <c r="L53" s="144">
        <v>1000</v>
      </c>
      <c r="M53" s="141"/>
      <c r="N53" s="144">
        <v>0</v>
      </c>
      <c r="O53" s="144">
        <v>1000</v>
      </c>
      <c r="P53" s="141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</row>
    <row r="54" spans="1:36" ht="15.75" customHeight="1" x14ac:dyDescent="0.25">
      <c r="A54" s="139" t="s">
        <v>174</v>
      </c>
      <c r="B54" s="140" t="str">
        <f>'common foods'!D81</f>
        <v>04066</v>
      </c>
      <c r="C54" s="140">
        <v>1</v>
      </c>
      <c r="D54" s="141">
        <v>150</v>
      </c>
      <c r="E54" s="144">
        <v>0</v>
      </c>
      <c r="F54" s="144">
        <v>1000</v>
      </c>
      <c r="G54" s="141"/>
      <c r="H54" s="144">
        <v>0</v>
      </c>
      <c r="I54" s="144">
        <v>1000</v>
      </c>
      <c r="J54" s="141"/>
      <c r="K54" s="144">
        <v>0</v>
      </c>
      <c r="L54" s="144">
        <v>1000</v>
      </c>
      <c r="M54" s="141"/>
      <c r="N54" s="144">
        <v>0</v>
      </c>
      <c r="O54" s="144">
        <v>1000</v>
      </c>
      <c r="P54" s="141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</row>
    <row r="55" spans="1:36" ht="15.75" customHeight="1" x14ac:dyDescent="0.25">
      <c r="A55" s="139" t="s">
        <v>176</v>
      </c>
      <c r="B55" s="140" t="str">
        <f>'common foods'!D82</f>
        <v>04067</v>
      </c>
      <c r="C55" s="140">
        <v>1</v>
      </c>
      <c r="D55" s="141">
        <v>150</v>
      </c>
      <c r="E55" s="144">
        <v>0</v>
      </c>
      <c r="F55" s="144">
        <v>1000</v>
      </c>
      <c r="G55" s="141"/>
      <c r="H55" s="144">
        <v>0</v>
      </c>
      <c r="I55" s="144">
        <v>1000</v>
      </c>
      <c r="J55" s="141"/>
      <c r="K55" s="144">
        <v>0</v>
      </c>
      <c r="L55" s="144">
        <v>1000</v>
      </c>
      <c r="M55" s="141"/>
      <c r="N55" s="144">
        <v>0</v>
      </c>
      <c r="O55" s="144">
        <v>1000</v>
      </c>
      <c r="P55" s="141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</row>
    <row r="56" spans="1:36" ht="15.75" customHeight="1" x14ac:dyDescent="0.25">
      <c r="A56" s="139" t="s">
        <v>178</v>
      </c>
      <c r="B56" s="140" t="str">
        <f>'common foods'!D83</f>
        <v>04068</v>
      </c>
      <c r="C56" s="140">
        <v>1</v>
      </c>
      <c r="D56" s="141">
        <v>270</v>
      </c>
      <c r="E56" s="144">
        <v>0</v>
      </c>
      <c r="F56" s="144">
        <v>1000</v>
      </c>
      <c r="G56" s="141"/>
      <c r="H56" s="144">
        <v>0</v>
      </c>
      <c r="I56" s="144">
        <v>1000</v>
      </c>
      <c r="J56" s="141"/>
      <c r="K56" s="144">
        <v>0</v>
      </c>
      <c r="L56" s="144">
        <v>1000</v>
      </c>
      <c r="M56" s="141"/>
      <c r="N56" s="144">
        <v>0</v>
      </c>
      <c r="O56" s="144">
        <v>1000</v>
      </c>
      <c r="P56" s="141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</row>
    <row r="57" spans="1:36" ht="15.75" customHeight="1" x14ac:dyDescent="0.25">
      <c r="A57" s="155" t="s">
        <v>180</v>
      </c>
      <c r="B57" s="153"/>
      <c r="C57" s="153"/>
      <c r="D57" s="153"/>
      <c r="E57" s="153">
        <v>24</v>
      </c>
      <c r="F57" s="153">
        <v>49</v>
      </c>
      <c r="G57" s="153">
        <v>36.5</v>
      </c>
      <c r="H57" s="153">
        <v>24</v>
      </c>
      <c r="I57" s="153">
        <v>49</v>
      </c>
      <c r="J57" s="153">
        <v>36.5</v>
      </c>
      <c r="K57" s="153">
        <v>24</v>
      </c>
      <c r="L57" s="153">
        <v>49</v>
      </c>
      <c r="M57" s="153">
        <v>36.5</v>
      </c>
      <c r="N57" s="153">
        <v>12</v>
      </c>
      <c r="O57" s="153">
        <f>N57*3</f>
        <v>36</v>
      </c>
      <c r="P57" s="153">
        <v>24</v>
      </c>
      <c r="Q57" s="139"/>
      <c r="R57" s="154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</row>
    <row r="58" spans="1:36" ht="15.75" customHeight="1" x14ac:dyDescent="0.25">
      <c r="A58" s="156"/>
      <c r="B58" s="143"/>
      <c r="C58" s="143"/>
      <c r="D58" s="143"/>
      <c r="E58" s="143">
        <f>E57*100</f>
        <v>2400</v>
      </c>
      <c r="F58" s="143">
        <f>F57*100</f>
        <v>4900</v>
      </c>
      <c r="G58" s="143">
        <f>G57*100</f>
        <v>3650</v>
      </c>
      <c r="H58" s="143">
        <f>H57*100</f>
        <v>2400</v>
      </c>
      <c r="I58" s="143">
        <v>5600</v>
      </c>
      <c r="J58" s="143">
        <f t="shared" ref="J58:P58" si="0">J57*100</f>
        <v>3650</v>
      </c>
      <c r="K58" s="143">
        <f t="shared" si="0"/>
        <v>2400</v>
      </c>
      <c r="L58" s="143">
        <f t="shared" si="0"/>
        <v>4900</v>
      </c>
      <c r="M58" s="143">
        <f t="shared" si="0"/>
        <v>3650</v>
      </c>
      <c r="N58" s="143">
        <f t="shared" si="0"/>
        <v>1200</v>
      </c>
      <c r="O58" s="143">
        <f t="shared" si="0"/>
        <v>3600</v>
      </c>
      <c r="P58" s="143">
        <f t="shared" si="0"/>
        <v>2400</v>
      </c>
      <c r="Q58" s="139"/>
      <c r="R58" s="154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</row>
    <row r="59" spans="1:36" ht="15.75" customHeight="1" x14ac:dyDescent="0.25">
      <c r="A59" s="158" t="str">
        <f>'common foods'!C103</f>
        <v>Baked Beans 50% less sugar</v>
      </c>
      <c r="B59" s="159" t="str">
        <f>'common foods'!D103</f>
        <v>05088</v>
      </c>
      <c r="C59" s="140">
        <v>2</v>
      </c>
      <c r="D59" s="141">
        <v>135</v>
      </c>
      <c r="E59" s="144">
        <v>0</v>
      </c>
      <c r="F59" s="144">
        <v>1000</v>
      </c>
      <c r="G59" s="146"/>
      <c r="H59" s="144">
        <v>0</v>
      </c>
      <c r="I59" s="144">
        <v>1000</v>
      </c>
      <c r="J59" s="141"/>
      <c r="K59" s="144">
        <v>0</v>
      </c>
      <c r="L59" s="144">
        <v>1000</v>
      </c>
      <c r="M59" s="141"/>
      <c r="N59" s="144">
        <v>0</v>
      </c>
      <c r="O59" s="144">
        <v>1000</v>
      </c>
      <c r="P59" s="141"/>
      <c r="Q59" s="139"/>
      <c r="R59" s="139"/>
      <c r="S59" s="139"/>
      <c r="T59" s="139"/>
      <c r="U59" s="157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</row>
    <row r="60" spans="1:36" ht="15.75" customHeight="1" x14ac:dyDescent="0.25">
      <c r="A60" s="139" t="str">
        <f>'common foods'!C116</f>
        <v>Tofu</v>
      </c>
      <c r="B60" s="140" t="str">
        <f>'common foods'!D116</f>
        <v>05105</v>
      </c>
      <c r="C60" s="140">
        <v>2</v>
      </c>
      <c r="D60" s="141">
        <v>150</v>
      </c>
      <c r="E60" s="144">
        <v>0</v>
      </c>
      <c r="F60" s="144">
        <v>500</v>
      </c>
      <c r="G60" s="146"/>
      <c r="H60" s="144">
        <v>0</v>
      </c>
      <c r="I60" s="144">
        <v>500</v>
      </c>
      <c r="J60" s="141"/>
      <c r="K60" s="144">
        <v>0</v>
      </c>
      <c r="L60" s="144">
        <v>500</v>
      </c>
      <c r="M60" s="141"/>
      <c r="N60" s="144">
        <v>0</v>
      </c>
      <c r="O60" s="144">
        <v>500</v>
      </c>
      <c r="P60" s="141"/>
      <c r="Q60" s="139"/>
      <c r="R60" s="139"/>
      <c r="S60" s="139"/>
      <c r="T60" s="139"/>
      <c r="U60" s="157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</row>
    <row r="61" spans="1:36" ht="15.75" customHeight="1" x14ac:dyDescent="0.25">
      <c r="A61" s="158" t="str">
        <f>'common foods'!C115</f>
        <v>Middle Eastern Falafel Lisa</v>
      </c>
      <c r="B61" s="159" t="str">
        <f>'common foods'!D115</f>
        <v>05104</v>
      </c>
      <c r="C61" s="140">
        <v>2</v>
      </c>
      <c r="D61" s="141">
        <v>150</v>
      </c>
      <c r="E61" s="144">
        <v>0</v>
      </c>
      <c r="F61" s="144">
        <v>1000</v>
      </c>
      <c r="G61" s="146"/>
      <c r="H61" s="144">
        <v>0</v>
      </c>
      <c r="I61" s="144">
        <v>1000</v>
      </c>
      <c r="J61" s="141"/>
      <c r="K61" s="144">
        <v>0</v>
      </c>
      <c r="L61" s="144">
        <v>1000</v>
      </c>
      <c r="M61" s="141"/>
      <c r="N61" s="144">
        <v>0</v>
      </c>
      <c r="O61" s="144">
        <v>1000</v>
      </c>
      <c r="P61" s="141"/>
      <c r="Q61" s="139"/>
      <c r="R61" s="139"/>
      <c r="S61" s="139"/>
      <c r="T61" s="139"/>
      <c r="U61" s="157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</row>
    <row r="62" spans="1:36" ht="15.75" customHeight="1" x14ac:dyDescent="0.25">
      <c r="A62" s="158" t="str">
        <f>'common foods'!C114</f>
        <v>Black Beans Canned</v>
      </c>
      <c r="B62" s="159" t="str">
        <f>'common foods'!D114</f>
        <v>05103</v>
      </c>
      <c r="C62" s="140">
        <v>2</v>
      </c>
      <c r="D62" s="141">
        <v>150</v>
      </c>
      <c r="E62" s="144">
        <v>0</v>
      </c>
      <c r="F62" s="144">
        <v>500</v>
      </c>
      <c r="G62" s="146"/>
      <c r="H62" s="144">
        <v>0</v>
      </c>
      <c r="I62" s="144">
        <v>500</v>
      </c>
      <c r="J62" s="141"/>
      <c r="K62" s="144">
        <v>0</v>
      </c>
      <c r="L62" s="144">
        <v>500</v>
      </c>
      <c r="M62" s="141"/>
      <c r="N62" s="144">
        <v>0</v>
      </c>
      <c r="O62" s="144">
        <v>500</v>
      </c>
      <c r="P62" s="141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</row>
    <row r="63" spans="1:36" ht="15.75" customHeight="1" x14ac:dyDescent="0.25">
      <c r="A63" s="139" t="str">
        <f>'common foods'!C112</f>
        <v>Pumpkin seeds</v>
      </c>
      <c r="B63" s="140" t="str">
        <f>'common foods'!D112</f>
        <v>05101</v>
      </c>
      <c r="C63" s="140">
        <v>1</v>
      </c>
      <c r="D63" s="141">
        <v>50</v>
      </c>
      <c r="E63" s="144">
        <v>0</v>
      </c>
      <c r="F63" s="144">
        <v>500</v>
      </c>
      <c r="G63" s="146"/>
      <c r="H63" s="144">
        <v>0</v>
      </c>
      <c r="I63" s="144">
        <v>500</v>
      </c>
      <c r="J63" s="141"/>
      <c r="K63" s="144">
        <v>0</v>
      </c>
      <c r="L63" s="144">
        <v>500</v>
      </c>
      <c r="M63" s="141"/>
      <c r="N63" s="144">
        <v>0</v>
      </c>
      <c r="O63" s="144">
        <v>500</v>
      </c>
      <c r="P63" s="141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</row>
    <row r="64" spans="1:36" ht="15.75" customHeight="1" x14ac:dyDescent="0.25">
      <c r="A64" s="139" t="str">
        <f>'common foods'!C99</f>
        <v>Hummus dip</v>
      </c>
      <c r="B64" s="140" t="str">
        <f>'common foods'!D99</f>
        <v>05083</v>
      </c>
      <c r="C64" s="140">
        <v>1</v>
      </c>
      <c r="D64" s="141">
        <v>100</v>
      </c>
      <c r="E64" s="144">
        <v>0</v>
      </c>
      <c r="F64" s="144">
        <v>500</v>
      </c>
      <c r="G64" s="146"/>
      <c r="H64" s="144">
        <v>0</v>
      </c>
      <c r="I64" s="144">
        <v>500</v>
      </c>
      <c r="J64" s="141"/>
      <c r="K64" s="144">
        <v>0</v>
      </c>
      <c r="L64" s="144">
        <v>500</v>
      </c>
      <c r="M64" s="141"/>
      <c r="N64" s="144">
        <v>0</v>
      </c>
      <c r="O64" s="144">
        <v>500</v>
      </c>
      <c r="P64" s="141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</row>
    <row r="65" spans="1:36" ht="15.75" customHeight="1" x14ac:dyDescent="0.25">
      <c r="A65" s="139" t="str">
        <f>'common foods'!C107</f>
        <v>Chickpeas, canned</v>
      </c>
      <c r="B65" s="140" t="str">
        <f>'common foods'!D107</f>
        <v>05092</v>
      </c>
      <c r="C65" s="140">
        <v>2</v>
      </c>
      <c r="D65" s="141">
        <v>150</v>
      </c>
      <c r="E65" s="144">
        <v>0</v>
      </c>
      <c r="F65" s="144">
        <v>500</v>
      </c>
      <c r="G65" s="146"/>
      <c r="H65" s="144">
        <v>0</v>
      </c>
      <c r="I65" s="144">
        <v>500</v>
      </c>
      <c r="J65" s="141"/>
      <c r="K65" s="144">
        <v>0</v>
      </c>
      <c r="L65" s="144">
        <v>500</v>
      </c>
      <c r="M65" s="141"/>
      <c r="N65" s="144">
        <v>0</v>
      </c>
      <c r="O65" s="144">
        <v>500</v>
      </c>
      <c r="P65" s="141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</row>
    <row r="66" spans="1:36" ht="15.75" customHeight="1" x14ac:dyDescent="0.25">
      <c r="A66" s="139" t="str">
        <f>'common foods'!C102</f>
        <v>Almonds, plain</v>
      </c>
      <c r="B66" s="140" t="str">
        <f>'common foods'!D102</f>
        <v>05086</v>
      </c>
      <c r="C66" s="140">
        <v>2</v>
      </c>
      <c r="D66" s="141">
        <v>50</v>
      </c>
      <c r="E66" s="144">
        <v>0</v>
      </c>
      <c r="F66" s="144">
        <v>500</v>
      </c>
      <c r="G66" s="146"/>
      <c r="H66" s="144">
        <v>0</v>
      </c>
      <c r="I66" s="144">
        <v>500</v>
      </c>
      <c r="J66" s="141"/>
      <c r="K66" s="144">
        <v>0</v>
      </c>
      <c r="L66" s="144">
        <v>500</v>
      </c>
      <c r="M66" s="141"/>
      <c r="N66" s="144">
        <v>0</v>
      </c>
      <c r="O66" s="144">
        <v>500</v>
      </c>
      <c r="P66" s="141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</row>
    <row r="67" spans="1:36" ht="15.75" customHeight="1" x14ac:dyDescent="0.25">
      <c r="A67" s="139" t="str">
        <f>'common foods'!C113</f>
        <v>Sunflower seeds</v>
      </c>
      <c r="B67" s="140" t="str">
        <f>'common foods'!D113</f>
        <v>05102</v>
      </c>
      <c r="C67" s="140">
        <v>1</v>
      </c>
      <c r="D67" s="141">
        <v>50</v>
      </c>
      <c r="E67" s="144">
        <v>0</v>
      </c>
      <c r="F67" s="144">
        <v>500</v>
      </c>
      <c r="G67" s="146"/>
      <c r="H67" s="144">
        <v>0</v>
      </c>
      <c r="I67" s="144">
        <v>500</v>
      </c>
      <c r="J67" s="141"/>
      <c r="K67" s="144">
        <v>0</v>
      </c>
      <c r="L67" s="144">
        <v>500</v>
      </c>
      <c r="M67" s="141"/>
      <c r="N67" s="144">
        <v>0</v>
      </c>
      <c r="O67" s="144">
        <v>500</v>
      </c>
      <c r="P67" s="141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</row>
    <row r="68" spans="1:36" ht="15.75" customHeight="1" x14ac:dyDescent="0.25">
      <c r="A68" s="158" t="str">
        <f>'common foods'!C100</f>
        <v>Lentils, canned in springwater</v>
      </c>
      <c r="B68" s="159" t="str">
        <f>'common foods'!D100</f>
        <v>05084</v>
      </c>
      <c r="C68" s="140">
        <v>2</v>
      </c>
      <c r="D68" s="141">
        <v>150</v>
      </c>
      <c r="E68" s="144">
        <v>0</v>
      </c>
      <c r="F68" s="144">
        <v>1000</v>
      </c>
      <c r="G68" s="146"/>
      <c r="H68" s="144">
        <v>0</v>
      </c>
      <c r="I68" s="144">
        <v>1000</v>
      </c>
      <c r="J68" s="141"/>
      <c r="K68" s="144">
        <v>0</v>
      </c>
      <c r="L68" s="144">
        <v>1000</v>
      </c>
      <c r="M68" s="141"/>
      <c r="N68" s="144">
        <v>0</v>
      </c>
      <c r="O68" s="144">
        <v>1000</v>
      </c>
      <c r="P68" s="141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</row>
    <row r="69" spans="1:36" ht="15.75" customHeight="1" x14ac:dyDescent="0.25">
      <c r="A69" s="139" t="str">
        <f>'common foods'!C159</f>
        <v>Peanut butter, no added salt or sugar</v>
      </c>
      <c r="B69" s="140" t="str">
        <f>'common foods'!D159</f>
        <v>08110</v>
      </c>
      <c r="C69" s="140">
        <v>2</v>
      </c>
      <c r="D69" s="141">
        <v>50</v>
      </c>
      <c r="E69" s="144">
        <v>0</v>
      </c>
      <c r="F69" s="144">
        <v>500</v>
      </c>
      <c r="G69" s="146"/>
      <c r="H69" s="144">
        <v>0</v>
      </c>
      <c r="I69" s="144">
        <v>500</v>
      </c>
      <c r="J69" s="146"/>
      <c r="K69" s="144">
        <v>0</v>
      </c>
      <c r="L69" s="144">
        <v>500</v>
      </c>
      <c r="M69" s="146"/>
      <c r="N69" s="144">
        <v>0</v>
      </c>
      <c r="O69" s="144">
        <v>500</v>
      </c>
      <c r="P69" s="146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</row>
    <row r="70" spans="1:36" ht="15.75" customHeight="1" x14ac:dyDescent="0.25">
      <c r="A70" s="139" t="str">
        <f>'common foods'!C120</f>
        <v>Red Kidney Beans, canned</v>
      </c>
      <c r="B70" s="140" t="str">
        <f>'common foods'!D120</f>
        <v>05109</v>
      </c>
      <c r="C70" s="140">
        <v>2</v>
      </c>
      <c r="D70" s="141">
        <v>150</v>
      </c>
      <c r="E70" s="144">
        <v>0</v>
      </c>
      <c r="F70" s="144">
        <v>500</v>
      </c>
      <c r="G70" s="146"/>
      <c r="H70" s="144">
        <v>0</v>
      </c>
      <c r="I70" s="144">
        <v>500</v>
      </c>
      <c r="J70" s="146"/>
      <c r="K70" s="144">
        <v>0</v>
      </c>
      <c r="L70" s="144">
        <v>500</v>
      </c>
      <c r="M70" s="146"/>
      <c r="N70" s="144">
        <v>0</v>
      </c>
      <c r="O70" s="144">
        <v>500</v>
      </c>
      <c r="P70" s="146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</row>
    <row r="71" spans="1:36" ht="15.75" customHeight="1" x14ac:dyDescent="0.25">
      <c r="A71" s="139" t="str">
        <f>'common foods'!C101</f>
        <v>Peanuts, plain</v>
      </c>
      <c r="B71" s="140" t="str">
        <f>'common foods'!D101</f>
        <v>05085</v>
      </c>
      <c r="C71" s="140">
        <v>2</v>
      </c>
      <c r="D71" s="141">
        <v>50</v>
      </c>
      <c r="E71" s="144">
        <v>0</v>
      </c>
      <c r="F71" s="144">
        <v>500</v>
      </c>
      <c r="G71" s="146"/>
      <c r="H71" s="144">
        <v>0</v>
      </c>
      <c r="I71" s="144">
        <v>500</v>
      </c>
      <c r="J71" s="146"/>
      <c r="K71" s="144">
        <v>0</v>
      </c>
      <c r="L71" s="144">
        <v>500</v>
      </c>
      <c r="M71" s="146"/>
      <c r="N71" s="144">
        <v>0</v>
      </c>
      <c r="O71" s="144">
        <v>500</v>
      </c>
      <c r="P71" s="146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</row>
    <row r="72" spans="1:36" ht="15.75" customHeight="1" x14ac:dyDescent="0.25">
      <c r="A72" s="139" t="s">
        <v>248</v>
      </c>
      <c r="B72" s="140" t="str">
        <f>'common foods'!D117</f>
        <v>05106</v>
      </c>
      <c r="C72" s="140">
        <v>2</v>
      </c>
      <c r="D72" s="141">
        <v>100</v>
      </c>
      <c r="E72" s="144">
        <v>0</v>
      </c>
      <c r="F72" s="144">
        <v>1000</v>
      </c>
      <c r="G72" s="146"/>
      <c r="H72" s="144">
        <v>0</v>
      </c>
      <c r="I72" s="144">
        <v>1000</v>
      </c>
      <c r="J72" s="146"/>
      <c r="K72" s="144">
        <v>0</v>
      </c>
      <c r="L72" s="144">
        <v>1000</v>
      </c>
      <c r="M72" s="146"/>
      <c r="N72" s="144">
        <v>0</v>
      </c>
      <c r="O72" s="144">
        <v>1000</v>
      </c>
      <c r="P72" s="146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</row>
    <row r="73" spans="1:36" ht="15.75" customHeight="1" x14ac:dyDescent="0.25">
      <c r="A73" s="139" t="s">
        <v>250</v>
      </c>
      <c r="B73" s="140" t="str">
        <f>'common foods'!D118</f>
        <v>05107</v>
      </c>
      <c r="C73" s="140">
        <v>2</v>
      </c>
      <c r="D73" s="141">
        <v>50</v>
      </c>
      <c r="E73" s="144">
        <v>0</v>
      </c>
      <c r="F73" s="144">
        <v>500</v>
      </c>
      <c r="G73" s="146"/>
      <c r="H73" s="144">
        <v>0</v>
      </c>
      <c r="I73" s="144">
        <v>500</v>
      </c>
      <c r="J73" s="146"/>
      <c r="K73" s="144">
        <v>0</v>
      </c>
      <c r="L73" s="144">
        <v>500</v>
      </c>
      <c r="M73" s="146"/>
      <c r="N73" s="144">
        <v>0</v>
      </c>
      <c r="O73" s="144">
        <v>500</v>
      </c>
      <c r="P73" s="146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</row>
    <row r="74" spans="1:36" ht="15.75" customHeight="1" x14ac:dyDescent="0.25">
      <c r="A74" s="139" t="s">
        <v>252</v>
      </c>
      <c r="B74" s="140" t="str">
        <f>'common foods'!D119</f>
        <v>05108</v>
      </c>
      <c r="C74" s="140">
        <v>2</v>
      </c>
      <c r="D74" s="141">
        <v>50</v>
      </c>
      <c r="E74" s="144">
        <v>0</v>
      </c>
      <c r="F74" s="144">
        <v>500</v>
      </c>
      <c r="G74" s="146"/>
      <c r="H74" s="144">
        <v>0</v>
      </c>
      <c r="I74" s="144">
        <v>500</v>
      </c>
      <c r="J74" s="146"/>
      <c r="K74" s="144">
        <v>0</v>
      </c>
      <c r="L74" s="144">
        <v>500</v>
      </c>
      <c r="M74" s="146"/>
      <c r="N74" s="144">
        <v>0</v>
      </c>
      <c r="O74" s="144">
        <v>500</v>
      </c>
      <c r="P74" s="146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</row>
    <row r="75" spans="1:36" ht="15.75" customHeight="1" x14ac:dyDescent="0.25">
      <c r="A75" s="139" t="s">
        <v>256</v>
      </c>
      <c r="B75" s="140" t="str">
        <f>'common foods'!D121</f>
        <v>05110</v>
      </c>
      <c r="C75" s="140">
        <v>2</v>
      </c>
      <c r="D75" s="141">
        <v>150</v>
      </c>
      <c r="E75" s="144">
        <v>0</v>
      </c>
      <c r="F75" s="144">
        <v>500</v>
      </c>
      <c r="G75" s="146"/>
      <c r="H75" s="144">
        <v>0</v>
      </c>
      <c r="I75" s="144">
        <v>500</v>
      </c>
      <c r="J75" s="146"/>
      <c r="K75" s="144">
        <v>0</v>
      </c>
      <c r="L75" s="144">
        <v>500</v>
      </c>
      <c r="M75" s="146"/>
      <c r="N75" s="144">
        <v>0</v>
      </c>
      <c r="O75" s="144">
        <v>500</v>
      </c>
      <c r="P75" s="146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</row>
    <row r="76" spans="1:36" ht="15.75" customHeight="1" x14ac:dyDescent="0.25">
      <c r="A76" s="139" t="s">
        <v>764</v>
      </c>
      <c r="B76" s="140" t="str">
        <f>'common foods'!$D$165</f>
        <v>08111</v>
      </c>
      <c r="C76" s="140">
        <v>3</v>
      </c>
      <c r="D76" s="141">
        <v>50</v>
      </c>
      <c r="E76" s="144">
        <v>0</v>
      </c>
      <c r="F76" s="144">
        <v>500</v>
      </c>
      <c r="G76" s="146"/>
      <c r="H76" s="144">
        <v>0</v>
      </c>
      <c r="I76" s="144">
        <v>500</v>
      </c>
      <c r="J76" s="146"/>
      <c r="K76" s="144">
        <v>0</v>
      </c>
      <c r="L76" s="144">
        <v>500</v>
      </c>
      <c r="M76" s="146"/>
      <c r="N76" s="144">
        <v>0</v>
      </c>
      <c r="O76" s="144">
        <v>500</v>
      </c>
      <c r="P76" s="146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</row>
    <row r="77" spans="1:36" ht="15.75" customHeight="1" x14ac:dyDescent="0.25">
      <c r="A77" s="155" t="s">
        <v>552</v>
      </c>
      <c r="B77" s="153"/>
      <c r="C77" s="153"/>
      <c r="D77" s="153"/>
      <c r="E77" s="153">
        <v>7</v>
      </c>
      <c r="F77" s="153">
        <v>15</v>
      </c>
      <c r="G77" s="153">
        <v>11</v>
      </c>
      <c r="H77" s="153">
        <v>7</v>
      </c>
      <c r="I77" s="153">
        <v>15</v>
      </c>
      <c r="J77" s="153">
        <v>11</v>
      </c>
      <c r="K77" s="153">
        <v>7</v>
      </c>
      <c r="L77" s="153">
        <v>15</v>
      </c>
      <c r="M77" s="153">
        <v>11</v>
      </c>
      <c r="N77" s="153">
        <v>7</v>
      </c>
      <c r="O77" s="153">
        <v>15</v>
      </c>
      <c r="P77" s="153">
        <v>11</v>
      </c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</row>
    <row r="78" spans="1:36" ht="15.75" customHeight="1" x14ac:dyDescent="0.25">
      <c r="A78" s="143"/>
      <c r="B78" s="143"/>
      <c r="C78" s="143"/>
      <c r="D78" s="143"/>
      <c r="E78" s="143">
        <f>D79*E77</f>
        <v>70</v>
      </c>
      <c r="F78" s="143">
        <f>D79*F77</f>
        <v>150</v>
      </c>
      <c r="G78" s="143">
        <f>D79*G77</f>
        <v>110</v>
      </c>
      <c r="H78" s="143">
        <v>285</v>
      </c>
      <c r="I78" s="143">
        <v>645</v>
      </c>
      <c r="J78" s="143">
        <f>D79*J77</f>
        <v>110</v>
      </c>
      <c r="K78" s="143">
        <f>D79*K77</f>
        <v>70</v>
      </c>
      <c r="L78" s="143">
        <f>D79*L77</f>
        <v>150</v>
      </c>
      <c r="M78" s="143">
        <f>D79*M77</f>
        <v>110</v>
      </c>
      <c r="N78" s="143">
        <f>D79*N77</f>
        <v>70</v>
      </c>
      <c r="O78" s="143">
        <f>D79*O77</f>
        <v>150</v>
      </c>
      <c r="P78" s="143">
        <f>D79*P77</f>
        <v>110</v>
      </c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</row>
    <row r="79" spans="1:36" ht="15.75" customHeight="1" x14ac:dyDescent="0.25">
      <c r="A79" s="139" t="str">
        <f>'common foods'!C124</f>
        <v>Olive oil</v>
      </c>
      <c r="B79" s="140" t="str">
        <f>'common foods'!D124</f>
        <v>06090</v>
      </c>
      <c r="C79" s="140">
        <v>1</v>
      </c>
      <c r="D79" s="141">
        <v>10</v>
      </c>
      <c r="E79" s="144">
        <v>0</v>
      </c>
      <c r="F79" s="144">
        <v>1000</v>
      </c>
      <c r="G79" s="146"/>
      <c r="H79" s="144">
        <v>0</v>
      </c>
      <c r="I79" s="144">
        <v>1000</v>
      </c>
      <c r="J79" s="141"/>
      <c r="K79" s="144">
        <v>0</v>
      </c>
      <c r="L79" s="144">
        <v>1000</v>
      </c>
      <c r="M79" s="141"/>
      <c r="N79" s="144">
        <v>0</v>
      </c>
      <c r="O79" s="144">
        <v>1000</v>
      </c>
      <c r="P79" s="141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</row>
    <row r="80" spans="1:36" ht="15.75" customHeight="1" x14ac:dyDescent="0.25">
      <c r="A80" s="139" t="str">
        <f>'common foods'!C125</f>
        <v>Canola oil</v>
      </c>
      <c r="B80" s="140" t="str">
        <f>'common foods'!D125</f>
        <v>06091</v>
      </c>
      <c r="C80" s="140">
        <v>1</v>
      </c>
      <c r="D80" s="141">
        <v>10</v>
      </c>
      <c r="E80" s="144">
        <v>0</v>
      </c>
      <c r="F80" s="144">
        <v>1000</v>
      </c>
      <c r="G80" s="146"/>
      <c r="H80" s="144">
        <v>0</v>
      </c>
      <c r="I80" s="144">
        <v>1000</v>
      </c>
      <c r="J80" s="141"/>
      <c r="K80" s="144">
        <v>0</v>
      </c>
      <c r="L80" s="144">
        <v>1000</v>
      </c>
      <c r="M80" s="141"/>
      <c r="N80" s="144">
        <v>0</v>
      </c>
      <c r="O80" s="144">
        <v>1000</v>
      </c>
      <c r="P80" s="141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</row>
    <row r="81" spans="1:36" ht="15.75" customHeight="1" x14ac:dyDescent="0.25">
      <c r="A81" s="155" t="s">
        <v>564</v>
      </c>
      <c r="B81" s="153"/>
      <c r="C81" s="153"/>
      <c r="D81" s="153"/>
      <c r="E81" s="162">
        <v>0</v>
      </c>
      <c r="F81" s="162">
        <v>0</v>
      </c>
      <c r="G81" s="163">
        <v>0</v>
      </c>
      <c r="H81" s="162">
        <v>0</v>
      </c>
      <c r="I81" s="162">
        <v>0</v>
      </c>
      <c r="J81" s="163">
        <v>0</v>
      </c>
      <c r="K81" s="162">
        <v>0</v>
      </c>
      <c r="L81" s="162">
        <v>0</v>
      </c>
      <c r="M81" s="163">
        <v>0</v>
      </c>
      <c r="N81" s="162">
        <v>0</v>
      </c>
      <c r="O81" s="162">
        <v>0</v>
      </c>
      <c r="P81" s="163">
        <v>0</v>
      </c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</row>
    <row r="82" spans="1:36" ht="15.75" customHeight="1" x14ac:dyDescent="0.25">
      <c r="A82" s="143"/>
      <c r="B82" s="143"/>
      <c r="C82" s="143"/>
      <c r="D82" s="143"/>
      <c r="E82" s="143">
        <f>D83*E81</f>
        <v>0</v>
      </c>
      <c r="F82" s="143">
        <f>D83*F81</f>
        <v>0</v>
      </c>
      <c r="G82" s="143">
        <f>D83*G81</f>
        <v>0</v>
      </c>
      <c r="H82" s="143">
        <f>D83*H81</f>
        <v>0</v>
      </c>
      <c r="I82" s="143">
        <f>D83*I81</f>
        <v>0</v>
      </c>
      <c r="J82" s="143">
        <f>D83*J81</f>
        <v>0</v>
      </c>
      <c r="K82" s="143">
        <f>D83*K81</f>
        <v>0</v>
      </c>
      <c r="L82" s="143">
        <f>D83*L81</f>
        <v>0</v>
      </c>
      <c r="M82" s="143">
        <f>D83*M81</f>
        <v>0</v>
      </c>
      <c r="N82" s="143">
        <f>D83*N81</f>
        <v>0</v>
      </c>
      <c r="O82" s="143">
        <f>D83*O81</f>
        <v>0</v>
      </c>
      <c r="P82" s="143">
        <f>D83*P81</f>
        <v>0</v>
      </c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</row>
    <row r="83" spans="1:36" ht="15.75" customHeight="1" x14ac:dyDescent="0.25">
      <c r="A83" s="139" t="s">
        <v>287</v>
      </c>
      <c r="B83" s="140" t="str">
        <f>'common foods'!$D$135</f>
        <v>03058</v>
      </c>
      <c r="C83" s="140">
        <v>0</v>
      </c>
      <c r="D83" s="141">
        <v>30</v>
      </c>
      <c r="E83" s="144">
        <v>0</v>
      </c>
      <c r="F83" s="144">
        <v>0</v>
      </c>
      <c r="G83" s="141"/>
      <c r="H83" s="144">
        <v>0</v>
      </c>
      <c r="I83" s="144">
        <v>0</v>
      </c>
      <c r="J83" s="141"/>
      <c r="K83" s="144">
        <v>0</v>
      </c>
      <c r="L83" s="144">
        <v>0</v>
      </c>
      <c r="M83" s="141"/>
      <c r="N83" s="144">
        <v>0</v>
      </c>
      <c r="O83" s="144">
        <v>0</v>
      </c>
      <c r="P83" s="141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</row>
    <row r="84" spans="1:36" ht="15.75" customHeight="1" x14ac:dyDescent="0.25">
      <c r="A84" s="139" t="str">
        <f>'common foods'!C136</f>
        <v>Coconut cream buns</v>
      </c>
      <c r="B84" s="140" t="str">
        <f>'common foods'!$D$136</f>
        <v>03059</v>
      </c>
      <c r="C84" s="140">
        <v>0</v>
      </c>
      <c r="D84" s="141">
        <v>30</v>
      </c>
      <c r="E84" s="144">
        <v>0</v>
      </c>
      <c r="F84" s="144">
        <v>0</v>
      </c>
      <c r="G84" s="141"/>
      <c r="H84" s="144">
        <v>0</v>
      </c>
      <c r="I84" s="144">
        <v>0</v>
      </c>
      <c r="J84" s="141"/>
      <c r="K84" s="144">
        <v>0</v>
      </c>
      <c r="L84" s="144">
        <v>0</v>
      </c>
      <c r="M84" s="141"/>
      <c r="N84" s="144">
        <v>0</v>
      </c>
      <c r="O84" s="144">
        <v>0</v>
      </c>
      <c r="P84" s="141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</row>
    <row r="85" spans="1:36" ht="15.75" customHeight="1" x14ac:dyDescent="0.25">
      <c r="A85" s="139" t="s">
        <v>291</v>
      </c>
      <c r="B85" s="140" t="str">
        <f>'common foods'!$D$137</f>
        <v>03060</v>
      </c>
      <c r="C85" s="140">
        <v>0</v>
      </c>
      <c r="D85" s="141">
        <v>65</v>
      </c>
      <c r="E85" s="144">
        <v>0</v>
      </c>
      <c r="F85" s="144">
        <v>0</v>
      </c>
      <c r="G85" s="141"/>
      <c r="H85" s="144">
        <v>0</v>
      </c>
      <c r="I85" s="144">
        <v>0</v>
      </c>
      <c r="J85" s="141"/>
      <c r="K85" s="144">
        <v>0</v>
      </c>
      <c r="L85" s="144">
        <v>0</v>
      </c>
      <c r="M85" s="141"/>
      <c r="N85" s="144">
        <v>0</v>
      </c>
      <c r="O85" s="144">
        <v>0</v>
      </c>
      <c r="P85" s="141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</row>
    <row r="86" spans="1:36" ht="15.75" customHeight="1" x14ac:dyDescent="0.25">
      <c r="A86" s="139" t="s">
        <v>285</v>
      </c>
      <c r="B86" s="140" t="str">
        <f>'common foods'!$D$134</f>
        <v>03053</v>
      </c>
      <c r="C86" s="140">
        <v>0</v>
      </c>
      <c r="D86" s="141">
        <v>65</v>
      </c>
      <c r="E86" s="144">
        <v>0</v>
      </c>
      <c r="F86" s="144">
        <v>0</v>
      </c>
      <c r="G86" s="141"/>
      <c r="H86" s="144">
        <v>0</v>
      </c>
      <c r="I86" s="144">
        <v>0</v>
      </c>
      <c r="J86" s="141"/>
      <c r="K86" s="144">
        <v>0</v>
      </c>
      <c r="L86" s="144">
        <v>0</v>
      </c>
      <c r="M86" s="141"/>
      <c r="N86" s="144">
        <v>0</v>
      </c>
      <c r="O86" s="144">
        <v>0</v>
      </c>
      <c r="P86" s="141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</row>
    <row r="87" spans="1:36" ht="15.75" customHeight="1" x14ac:dyDescent="0.25">
      <c r="A87" s="139" t="s">
        <v>293</v>
      </c>
      <c r="B87" s="140" t="str">
        <f>'common foods'!$D$138</f>
        <v>05075</v>
      </c>
      <c r="C87" s="140">
        <v>0</v>
      </c>
      <c r="D87" s="141">
        <v>50</v>
      </c>
      <c r="E87" s="144">
        <v>0</v>
      </c>
      <c r="F87" s="144">
        <v>0</v>
      </c>
      <c r="G87" s="141"/>
      <c r="H87" s="144">
        <v>0</v>
      </c>
      <c r="I87" s="144">
        <v>0</v>
      </c>
      <c r="J87" s="141"/>
      <c r="K87" s="144">
        <v>0</v>
      </c>
      <c r="L87" s="144">
        <v>0</v>
      </c>
      <c r="M87" s="141"/>
      <c r="N87" s="144">
        <v>0</v>
      </c>
      <c r="O87" s="144">
        <v>0</v>
      </c>
      <c r="P87" s="141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</row>
    <row r="88" spans="1:36" ht="15.75" customHeight="1" x14ac:dyDescent="0.25">
      <c r="A88" s="139" t="s">
        <v>295</v>
      </c>
      <c r="B88" s="140" t="str">
        <f>'common foods'!$D$139</f>
        <v>05076</v>
      </c>
      <c r="C88" s="140">
        <v>0</v>
      </c>
      <c r="D88" s="141">
        <v>50</v>
      </c>
      <c r="E88" s="144">
        <v>0</v>
      </c>
      <c r="F88" s="144">
        <v>0</v>
      </c>
      <c r="G88" s="141"/>
      <c r="H88" s="144">
        <v>0</v>
      </c>
      <c r="I88" s="144">
        <v>0</v>
      </c>
      <c r="J88" s="141"/>
      <c r="K88" s="144">
        <v>0</v>
      </c>
      <c r="L88" s="144">
        <v>0</v>
      </c>
      <c r="M88" s="141"/>
      <c r="N88" s="144">
        <v>0</v>
      </c>
      <c r="O88" s="144">
        <v>0</v>
      </c>
      <c r="P88" s="141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</row>
    <row r="89" spans="1:36" ht="15.75" customHeight="1" x14ac:dyDescent="0.25">
      <c r="A89" s="139" t="s">
        <v>297</v>
      </c>
      <c r="B89" s="140" t="str">
        <f>'common foods'!$D$140</f>
        <v>05077</v>
      </c>
      <c r="C89" s="140">
        <v>0</v>
      </c>
      <c r="D89" s="141">
        <v>100</v>
      </c>
      <c r="E89" s="144">
        <v>0</v>
      </c>
      <c r="F89" s="144">
        <v>0</v>
      </c>
      <c r="G89" s="141"/>
      <c r="H89" s="144">
        <v>0</v>
      </c>
      <c r="I89" s="144">
        <v>0</v>
      </c>
      <c r="J89" s="141"/>
      <c r="K89" s="144">
        <v>0</v>
      </c>
      <c r="L89" s="144">
        <v>0</v>
      </c>
      <c r="M89" s="141"/>
      <c r="N89" s="144">
        <v>0</v>
      </c>
      <c r="O89" s="144">
        <v>0</v>
      </c>
      <c r="P89" s="141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</row>
    <row r="90" spans="1:36" ht="15.75" customHeight="1" x14ac:dyDescent="0.25">
      <c r="A90" s="139" t="s">
        <v>299</v>
      </c>
      <c r="B90" s="140" t="str">
        <f>'common foods'!$D$141</f>
        <v>05078</v>
      </c>
      <c r="C90" s="140">
        <v>0</v>
      </c>
      <c r="D90" s="141">
        <v>100</v>
      </c>
      <c r="E90" s="144">
        <v>0</v>
      </c>
      <c r="F90" s="144">
        <v>0</v>
      </c>
      <c r="G90" s="141"/>
      <c r="H90" s="144">
        <v>0</v>
      </c>
      <c r="I90" s="144">
        <v>0</v>
      </c>
      <c r="J90" s="141"/>
      <c r="K90" s="144">
        <v>0</v>
      </c>
      <c r="L90" s="144">
        <v>0</v>
      </c>
      <c r="M90" s="141"/>
      <c r="N90" s="144">
        <v>0</v>
      </c>
      <c r="O90" s="144">
        <v>0</v>
      </c>
      <c r="P90" s="141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</row>
    <row r="91" spans="1:36" ht="15.75" customHeight="1" x14ac:dyDescent="0.25">
      <c r="A91" s="139" t="str">
        <f>'common foods'!C143</f>
        <v>lamb mutton flaps</v>
      </c>
      <c r="B91" s="140" t="str">
        <f>'common foods'!$D$143</f>
        <v>05099</v>
      </c>
      <c r="C91" s="140">
        <v>0</v>
      </c>
      <c r="D91" s="141">
        <v>100</v>
      </c>
      <c r="E91" s="144">
        <v>0</v>
      </c>
      <c r="F91" s="144">
        <v>0</v>
      </c>
      <c r="G91" s="141"/>
      <c r="H91" s="144">
        <v>0</v>
      </c>
      <c r="I91" s="144">
        <v>0</v>
      </c>
      <c r="J91" s="141"/>
      <c r="K91" s="144">
        <v>0</v>
      </c>
      <c r="L91" s="144">
        <v>0</v>
      </c>
      <c r="M91" s="141"/>
      <c r="N91" s="144">
        <v>0</v>
      </c>
      <c r="O91" s="144">
        <v>0</v>
      </c>
      <c r="P91" s="141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</row>
    <row r="92" spans="1:36" ht="15.75" customHeight="1" x14ac:dyDescent="0.25">
      <c r="A92" s="139" t="str">
        <f>'common foods'!C142</f>
        <v>corned beef regular</v>
      </c>
      <c r="B92" s="140" t="str">
        <f>'common foods'!$D$142</f>
        <v>05098</v>
      </c>
      <c r="C92" s="140">
        <v>0</v>
      </c>
      <c r="D92" s="141">
        <v>100</v>
      </c>
      <c r="E92" s="144">
        <v>0</v>
      </c>
      <c r="F92" s="144">
        <v>0</v>
      </c>
      <c r="G92" s="141"/>
      <c r="H92" s="144">
        <v>0</v>
      </c>
      <c r="I92" s="144">
        <v>0</v>
      </c>
      <c r="J92" s="141"/>
      <c r="K92" s="144">
        <v>0</v>
      </c>
      <c r="L92" s="144">
        <v>0</v>
      </c>
      <c r="M92" s="141"/>
      <c r="N92" s="144">
        <v>0</v>
      </c>
      <c r="O92" s="144">
        <v>0</v>
      </c>
      <c r="P92" s="141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</row>
    <row r="93" spans="1:36" ht="15.75" customHeight="1" x14ac:dyDescent="0.25">
      <c r="A93" s="139" t="str">
        <f>'common foods'!C153</f>
        <v>Jam, strawberry</v>
      </c>
      <c r="B93" s="140" t="str">
        <f>'common foods'!$D$153</f>
        <v>08097</v>
      </c>
      <c r="C93" s="140">
        <v>0</v>
      </c>
      <c r="D93" s="141">
        <v>10</v>
      </c>
      <c r="E93" s="144">
        <v>0</v>
      </c>
      <c r="F93" s="144">
        <v>0</v>
      </c>
      <c r="G93" s="141"/>
      <c r="H93" s="144">
        <v>0</v>
      </c>
      <c r="I93" s="144">
        <v>0</v>
      </c>
      <c r="J93" s="141"/>
      <c r="K93" s="144">
        <v>0</v>
      </c>
      <c r="L93" s="144">
        <v>0</v>
      </c>
      <c r="M93" s="141"/>
      <c r="N93" s="144">
        <v>0</v>
      </c>
      <c r="O93" s="144">
        <v>0</v>
      </c>
      <c r="P93" s="141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</row>
    <row r="94" spans="1:36" ht="15.75" customHeight="1" x14ac:dyDescent="0.25">
      <c r="A94" s="139" t="s">
        <v>326</v>
      </c>
      <c r="B94" s="140" t="str">
        <f>'common foods'!$D$154</f>
        <v>08100</v>
      </c>
      <c r="C94" s="140">
        <v>0</v>
      </c>
      <c r="D94" s="141">
        <v>125</v>
      </c>
      <c r="E94" s="144">
        <v>0</v>
      </c>
      <c r="F94" s="144">
        <v>0</v>
      </c>
      <c r="G94" s="141"/>
      <c r="H94" s="144">
        <v>0</v>
      </c>
      <c r="I94" s="144">
        <v>0</v>
      </c>
      <c r="J94" s="141"/>
      <c r="K94" s="144">
        <v>0</v>
      </c>
      <c r="L94" s="144">
        <v>0</v>
      </c>
      <c r="M94" s="141"/>
      <c r="N94" s="144">
        <v>0</v>
      </c>
      <c r="O94" s="144">
        <v>0</v>
      </c>
      <c r="P94" s="141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</row>
    <row r="95" spans="1:36" ht="15.75" customHeight="1" x14ac:dyDescent="0.25">
      <c r="A95" s="139" t="s">
        <v>328</v>
      </c>
      <c r="B95" s="140" t="str">
        <f>'common foods'!$D$155</f>
        <v>08101</v>
      </c>
      <c r="C95" s="140">
        <v>0</v>
      </c>
      <c r="D95" s="141">
        <v>15</v>
      </c>
      <c r="E95" s="144">
        <v>0</v>
      </c>
      <c r="F95" s="144">
        <v>0</v>
      </c>
      <c r="G95" s="141"/>
      <c r="H95" s="144">
        <v>0</v>
      </c>
      <c r="I95" s="144">
        <v>0</v>
      </c>
      <c r="J95" s="141"/>
      <c r="K95" s="144">
        <v>0</v>
      </c>
      <c r="L95" s="144">
        <v>0</v>
      </c>
      <c r="M95" s="141"/>
      <c r="N95" s="144">
        <v>0</v>
      </c>
      <c r="O95" s="144">
        <v>0</v>
      </c>
      <c r="P95" s="141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</row>
    <row r="96" spans="1:36" ht="15.75" customHeight="1" x14ac:dyDescent="0.25">
      <c r="A96" s="139" t="s">
        <v>332</v>
      </c>
      <c r="B96" s="140" t="str">
        <f>'common foods'!$D$157</f>
        <v>08103</v>
      </c>
      <c r="C96" s="140">
        <v>0</v>
      </c>
      <c r="D96" s="141">
        <v>5</v>
      </c>
      <c r="E96" s="144">
        <v>0</v>
      </c>
      <c r="F96" s="144">
        <v>0</v>
      </c>
      <c r="G96" s="141"/>
      <c r="H96" s="144">
        <v>0</v>
      </c>
      <c r="I96" s="144">
        <v>0</v>
      </c>
      <c r="J96" s="141"/>
      <c r="K96" s="144">
        <v>0</v>
      </c>
      <c r="L96" s="144">
        <v>0</v>
      </c>
      <c r="M96" s="141"/>
      <c r="N96" s="144">
        <v>0</v>
      </c>
      <c r="O96" s="144">
        <v>0</v>
      </c>
      <c r="P96" s="141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</row>
    <row r="97" spans="1:36" ht="15.75" customHeight="1" x14ac:dyDescent="0.25">
      <c r="A97" s="139" t="str">
        <f>'common foods'!C150</f>
        <v>Cocoa puffs</v>
      </c>
      <c r="B97" s="140" t="str">
        <f>'common foods'!$D$150</f>
        <v>03068</v>
      </c>
      <c r="C97" s="140">
        <v>0</v>
      </c>
      <c r="D97" s="141">
        <v>65</v>
      </c>
      <c r="E97" s="144">
        <v>0</v>
      </c>
      <c r="F97" s="144">
        <v>0</v>
      </c>
      <c r="G97" s="141"/>
      <c r="H97" s="144">
        <v>0</v>
      </c>
      <c r="I97" s="144">
        <v>0</v>
      </c>
      <c r="J97" s="141"/>
      <c r="K97" s="144">
        <v>0</v>
      </c>
      <c r="L97" s="144">
        <v>0</v>
      </c>
      <c r="M97" s="141"/>
      <c r="N97" s="144">
        <v>0</v>
      </c>
      <c r="O97" s="144">
        <v>0</v>
      </c>
      <c r="P97" s="141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</row>
    <row r="98" spans="1:36" ht="15.75" customHeight="1" x14ac:dyDescent="0.25">
      <c r="A98" s="155" t="s">
        <v>334</v>
      </c>
      <c r="B98" s="153"/>
      <c r="C98" s="153"/>
      <c r="D98" s="153"/>
      <c r="E98" s="162">
        <v>4</v>
      </c>
      <c r="F98" s="162">
        <v>12</v>
      </c>
      <c r="G98" s="163">
        <v>8</v>
      </c>
      <c r="H98" s="162">
        <v>4</v>
      </c>
      <c r="I98" s="162">
        <v>12</v>
      </c>
      <c r="J98" s="163">
        <v>8</v>
      </c>
      <c r="K98" s="162">
        <v>4</v>
      </c>
      <c r="L98" s="162">
        <v>12</v>
      </c>
      <c r="M98" s="163">
        <v>8</v>
      </c>
      <c r="N98" s="162">
        <v>4</v>
      </c>
      <c r="O98" s="162">
        <v>12</v>
      </c>
      <c r="P98" s="163">
        <v>8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</row>
    <row r="99" spans="1:36" ht="15.75" customHeight="1" x14ac:dyDescent="0.25">
      <c r="A99" s="143"/>
      <c r="B99" s="143"/>
      <c r="C99" s="143"/>
      <c r="D99" s="143"/>
      <c r="E99" s="143">
        <f>D100*E98</f>
        <v>60</v>
      </c>
      <c r="F99" s="143">
        <f>D100*F98</f>
        <v>180</v>
      </c>
      <c r="G99" s="143">
        <f>D100*G98</f>
        <v>120</v>
      </c>
      <c r="H99" s="143">
        <f>D100*H98</f>
        <v>60</v>
      </c>
      <c r="I99" s="143">
        <f>D100*I98</f>
        <v>180</v>
      </c>
      <c r="J99" s="143">
        <f>D100*J98</f>
        <v>120</v>
      </c>
      <c r="K99" s="143">
        <f>D100*K98</f>
        <v>60</v>
      </c>
      <c r="L99" s="143">
        <f>D100*L98</f>
        <v>180</v>
      </c>
      <c r="M99" s="143">
        <f>D100*M98</f>
        <v>120</v>
      </c>
      <c r="N99" s="143">
        <f>D100*N98</f>
        <v>60</v>
      </c>
      <c r="O99" s="143">
        <f>D100*O98</f>
        <v>180</v>
      </c>
      <c r="P99" s="143">
        <f>D100*P98</f>
        <v>120</v>
      </c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</row>
    <row r="100" spans="1:36" ht="15.75" customHeight="1" x14ac:dyDescent="0.25">
      <c r="A100" s="139" t="str">
        <f>'common foods'!C163</f>
        <v>Marmite</v>
      </c>
      <c r="B100" s="140" t="str">
        <f>'common foods'!D163</f>
        <v>08108</v>
      </c>
      <c r="C100" s="140">
        <v>2</v>
      </c>
      <c r="D100" s="141">
        <v>15</v>
      </c>
      <c r="E100" s="144">
        <v>0</v>
      </c>
      <c r="F100" s="144">
        <v>500</v>
      </c>
      <c r="G100" s="141"/>
      <c r="H100" s="144">
        <v>0</v>
      </c>
      <c r="I100" s="144">
        <v>500</v>
      </c>
      <c r="J100" s="141"/>
      <c r="K100" s="144">
        <v>0</v>
      </c>
      <c r="L100" s="144">
        <v>500</v>
      </c>
      <c r="M100" s="141"/>
      <c r="N100" s="144">
        <v>0</v>
      </c>
      <c r="O100" s="144">
        <v>500</v>
      </c>
      <c r="P100" s="141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</row>
    <row r="101" spans="1:36" ht="15.75" customHeight="1" x14ac:dyDescent="0.25">
      <c r="A101" s="139" t="str">
        <f>'common foods'!C164</f>
        <v>Mild Salsa</v>
      </c>
      <c r="B101" s="140" t="str">
        <f>'common foods'!D164</f>
        <v>08109</v>
      </c>
      <c r="C101" s="140">
        <v>2</v>
      </c>
      <c r="D101" s="141">
        <v>15</v>
      </c>
      <c r="E101" s="144">
        <v>0</v>
      </c>
      <c r="F101" s="144">
        <v>1000</v>
      </c>
      <c r="G101" s="141"/>
      <c r="H101" s="144">
        <v>0</v>
      </c>
      <c r="I101" s="144">
        <v>1000</v>
      </c>
      <c r="J101" s="141"/>
      <c r="K101" s="144">
        <v>0</v>
      </c>
      <c r="L101" s="144">
        <v>1000</v>
      </c>
      <c r="M101" s="141"/>
      <c r="N101" s="144">
        <v>0</v>
      </c>
      <c r="O101" s="144">
        <v>1000</v>
      </c>
      <c r="P101" s="141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</row>
    <row r="102" spans="1:36" ht="15.75" customHeight="1" x14ac:dyDescent="0.25">
      <c r="A102" s="155" t="s">
        <v>348</v>
      </c>
      <c r="B102" s="153"/>
      <c r="C102" s="153"/>
      <c r="D102" s="153"/>
      <c r="E102" s="153">
        <v>0</v>
      </c>
      <c r="F102" s="153">
        <v>0</v>
      </c>
      <c r="G102" s="153">
        <v>0</v>
      </c>
      <c r="H102" s="153">
        <v>0</v>
      </c>
      <c r="I102" s="153">
        <v>0</v>
      </c>
      <c r="J102" s="153">
        <v>0</v>
      </c>
      <c r="K102" s="153">
        <v>0</v>
      </c>
      <c r="L102" s="153">
        <v>0</v>
      </c>
      <c r="M102" s="153">
        <v>0</v>
      </c>
      <c r="N102" s="153">
        <v>0</v>
      </c>
      <c r="O102" s="153">
        <v>0</v>
      </c>
      <c r="P102" s="153">
        <v>0</v>
      </c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</row>
    <row r="103" spans="1:36" ht="15.75" customHeight="1" x14ac:dyDescent="0.25">
      <c r="A103" s="143"/>
      <c r="B103" s="143"/>
      <c r="C103" s="143"/>
      <c r="D103" s="143"/>
      <c r="E103" s="143">
        <f>D104*E102</f>
        <v>0</v>
      </c>
      <c r="F103" s="143">
        <f>D104*F102</f>
        <v>0</v>
      </c>
      <c r="G103" s="143">
        <f>D104*G102</f>
        <v>0</v>
      </c>
      <c r="H103" s="143">
        <f>D104*H102</f>
        <v>0</v>
      </c>
      <c r="I103" s="143">
        <f>D104*I102</f>
        <v>0</v>
      </c>
      <c r="J103" s="143">
        <f>D104*J102</f>
        <v>0</v>
      </c>
      <c r="K103" s="143">
        <f>D104*K102</f>
        <v>0</v>
      </c>
      <c r="L103" s="143">
        <f>D104*L102</f>
        <v>0</v>
      </c>
      <c r="M103" s="143">
        <f>D104*M102</f>
        <v>0</v>
      </c>
      <c r="N103" s="143">
        <f>D104*N102</f>
        <v>0</v>
      </c>
      <c r="O103" s="143">
        <f>D104*O102</f>
        <v>0</v>
      </c>
      <c r="P103" s="143">
        <f>D104*P102</f>
        <v>0</v>
      </c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</row>
    <row r="104" spans="1:36" ht="15.75" customHeight="1" x14ac:dyDescent="0.25">
      <c r="A104" s="139" t="s">
        <v>349</v>
      </c>
      <c r="B104" s="140" t="str">
        <f>'common foods'!D166</f>
        <v>09104</v>
      </c>
      <c r="C104" s="140">
        <v>0</v>
      </c>
      <c r="D104" s="140">
        <v>20</v>
      </c>
      <c r="E104" s="144">
        <v>0</v>
      </c>
      <c r="F104" s="144">
        <v>0</v>
      </c>
      <c r="G104" s="141"/>
      <c r="H104" s="144">
        <v>0</v>
      </c>
      <c r="I104" s="144">
        <v>0</v>
      </c>
      <c r="J104" s="141"/>
      <c r="K104" s="144">
        <v>0</v>
      </c>
      <c r="L104" s="144">
        <v>0</v>
      </c>
      <c r="M104" s="141"/>
      <c r="N104" s="144">
        <v>0</v>
      </c>
      <c r="O104" s="144">
        <v>0</v>
      </c>
      <c r="P104" s="141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</row>
    <row r="105" spans="1:36" ht="15.75" customHeight="1" x14ac:dyDescent="0.25">
      <c r="A105" s="139" t="s">
        <v>351</v>
      </c>
      <c r="B105" s="140" t="str">
        <f>'common foods'!D167</f>
        <v>09105</v>
      </c>
      <c r="C105" s="140">
        <v>0</v>
      </c>
      <c r="D105" s="140">
        <v>250</v>
      </c>
      <c r="E105" s="144">
        <v>0</v>
      </c>
      <c r="F105" s="144">
        <v>0</v>
      </c>
      <c r="G105" s="141"/>
      <c r="H105" s="144">
        <v>0</v>
      </c>
      <c r="I105" s="144">
        <v>0</v>
      </c>
      <c r="J105" s="141"/>
      <c r="K105" s="144">
        <v>0</v>
      </c>
      <c r="L105" s="144">
        <v>0</v>
      </c>
      <c r="M105" s="141"/>
      <c r="N105" s="144">
        <v>0</v>
      </c>
      <c r="O105" s="144">
        <v>0</v>
      </c>
      <c r="P105" s="141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</row>
    <row r="106" spans="1:36" ht="15.75" customHeight="1" x14ac:dyDescent="0.25">
      <c r="A106" s="139" t="s">
        <v>353</v>
      </c>
      <c r="B106" s="140" t="str">
        <f>'common foods'!D168</f>
        <v>09106</v>
      </c>
      <c r="C106" s="140">
        <v>0</v>
      </c>
      <c r="D106" s="140">
        <v>250</v>
      </c>
      <c r="E106" s="144">
        <v>0</v>
      </c>
      <c r="F106" s="144">
        <v>0</v>
      </c>
      <c r="G106" s="141"/>
      <c r="H106" s="144">
        <v>0</v>
      </c>
      <c r="I106" s="144">
        <v>0</v>
      </c>
      <c r="J106" s="141"/>
      <c r="K106" s="144">
        <v>0</v>
      </c>
      <c r="L106" s="144">
        <v>0</v>
      </c>
      <c r="M106" s="141"/>
      <c r="N106" s="144">
        <v>0</v>
      </c>
      <c r="O106" s="144">
        <v>0</v>
      </c>
      <c r="P106" s="141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</row>
    <row r="107" spans="1:36" ht="15.75" customHeight="1" x14ac:dyDescent="0.25">
      <c r="A107" s="139" t="s">
        <v>355</v>
      </c>
      <c r="B107" s="140" t="str">
        <f>'common foods'!D169</f>
        <v>09107</v>
      </c>
      <c r="C107" s="140">
        <v>0</v>
      </c>
      <c r="D107" s="140">
        <v>250</v>
      </c>
      <c r="E107" s="144">
        <v>0</v>
      </c>
      <c r="F107" s="144">
        <v>0</v>
      </c>
      <c r="G107" s="141"/>
      <c r="H107" s="144">
        <v>0</v>
      </c>
      <c r="I107" s="144">
        <v>0</v>
      </c>
      <c r="J107" s="141"/>
      <c r="K107" s="144">
        <v>0</v>
      </c>
      <c r="L107" s="144">
        <v>0</v>
      </c>
      <c r="M107" s="141"/>
      <c r="N107" s="144">
        <v>0</v>
      </c>
      <c r="O107" s="144">
        <v>0</v>
      </c>
      <c r="P107" s="141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</row>
    <row r="108" spans="1:36" ht="15.75" customHeight="1" x14ac:dyDescent="0.25">
      <c r="A108" s="139" t="s">
        <v>357</v>
      </c>
      <c r="B108" s="140" t="str">
        <f>'common foods'!D170</f>
        <v>09108</v>
      </c>
      <c r="C108" s="140">
        <v>0</v>
      </c>
      <c r="D108" s="140">
        <v>250</v>
      </c>
      <c r="E108" s="144">
        <v>0</v>
      </c>
      <c r="F108" s="144">
        <v>0</v>
      </c>
      <c r="G108" s="141"/>
      <c r="H108" s="144">
        <v>0</v>
      </c>
      <c r="I108" s="144">
        <v>0</v>
      </c>
      <c r="J108" s="141"/>
      <c r="K108" s="144">
        <v>0</v>
      </c>
      <c r="L108" s="144">
        <v>0</v>
      </c>
      <c r="M108" s="141"/>
      <c r="N108" s="144">
        <v>0</v>
      </c>
      <c r="O108" s="144">
        <v>0</v>
      </c>
      <c r="P108" s="141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</row>
    <row r="109" spans="1:36" ht="15.75" customHeight="1" x14ac:dyDescent="0.25">
      <c r="A109" s="139" t="str">
        <f>'common foods'!C171</f>
        <v>Soft drink powder</v>
      </c>
      <c r="B109" s="140" t="str">
        <f>'common foods'!D171</f>
        <v>09109</v>
      </c>
      <c r="C109" s="140">
        <v>0</v>
      </c>
      <c r="D109" s="140">
        <v>15</v>
      </c>
      <c r="E109" s="144">
        <v>0</v>
      </c>
      <c r="F109" s="144">
        <v>0</v>
      </c>
      <c r="G109" s="141"/>
      <c r="H109" s="144">
        <v>0</v>
      </c>
      <c r="I109" s="144">
        <v>0</v>
      </c>
      <c r="J109" s="141"/>
      <c r="K109" s="144">
        <v>0</v>
      </c>
      <c r="L109" s="144">
        <v>0</v>
      </c>
      <c r="M109" s="141"/>
      <c r="N109" s="144">
        <v>0</v>
      </c>
      <c r="O109" s="144">
        <v>0</v>
      </c>
      <c r="P109" s="141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</row>
    <row r="110" spans="1:36" ht="15.75" customHeight="1" x14ac:dyDescent="0.25">
      <c r="A110" s="139" t="s">
        <v>361</v>
      </c>
      <c r="B110" s="140" t="str">
        <f>'common foods'!D172</f>
        <v>09110</v>
      </c>
      <c r="C110" s="140">
        <v>0</v>
      </c>
      <c r="D110" s="140">
        <v>250</v>
      </c>
      <c r="E110" s="144">
        <v>0</v>
      </c>
      <c r="F110" s="144">
        <v>0</v>
      </c>
      <c r="G110" s="141"/>
      <c r="H110" s="144"/>
      <c r="I110" s="144">
        <v>0</v>
      </c>
      <c r="J110" s="141"/>
      <c r="K110" s="144"/>
      <c r="L110" s="144">
        <v>0</v>
      </c>
      <c r="M110" s="141"/>
      <c r="N110" s="144"/>
      <c r="O110" s="144">
        <v>0</v>
      </c>
      <c r="P110" s="141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</row>
    <row r="111" spans="1:36" ht="15.75" customHeight="1" x14ac:dyDescent="0.25">
      <c r="A111" s="155" t="s">
        <v>555</v>
      </c>
      <c r="B111" s="153"/>
      <c r="C111" s="153"/>
      <c r="D111" s="153"/>
      <c r="E111" s="153">
        <v>0</v>
      </c>
      <c r="F111" s="153">
        <v>0</v>
      </c>
      <c r="G111" s="153">
        <v>0</v>
      </c>
      <c r="H111" s="153">
        <v>0</v>
      </c>
      <c r="I111" s="153">
        <v>0</v>
      </c>
      <c r="J111" s="153">
        <v>0</v>
      </c>
      <c r="K111" s="153">
        <v>0</v>
      </c>
      <c r="L111" s="153">
        <v>0</v>
      </c>
      <c r="M111" s="153">
        <v>0</v>
      </c>
      <c r="N111" s="153">
        <v>0</v>
      </c>
      <c r="O111" s="153">
        <v>0</v>
      </c>
      <c r="P111" s="153">
        <v>0</v>
      </c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</row>
    <row r="112" spans="1:36" ht="15.75" customHeight="1" x14ac:dyDescent="0.25">
      <c r="A112" s="143"/>
      <c r="B112" s="143"/>
      <c r="C112" s="143"/>
      <c r="D112" s="143"/>
      <c r="E112" s="143">
        <f>D113*E111</f>
        <v>0</v>
      </c>
      <c r="F112" s="143">
        <f>D113*F111</f>
        <v>0</v>
      </c>
      <c r="G112" s="143">
        <f>D113*G111</f>
        <v>0</v>
      </c>
      <c r="H112" s="143">
        <f>D113*H111</f>
        <v>0</v>
      </c>
      <c r="I112" s="143">
        <f>D113*I111</f>
        <v>0</v>
      </c>
      <c r="J112" s="143">
        <f>D113*J111</f>
        <v>0</v>
      </c>
      <c r="K112" s="143">
        <f>D113*K111</f>
        <v>0</v>
      </c>
      <c r="L112" s="143">
        <f>D113*L111</f>
        <v>0</v>
      </c>
      <c r="M112" s="143">
        <f>D113*M111</f>
        <v>0</v>
      </c>
      <c r="N112" s="143">
        <f>D113*N111</f>
        <v>0</v>
      </c>
      <c r="O112" s="143">
        <f>D113*O111</f>
        <v>0</v>
      </c>
      <c r="P112" s="143">
        <f>D113*P111</f>
        <v>0</v>
      </c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</row>
    <row r="113" spans="1:36" ht="15.75" x14ac:dyDescent="0.25">
      <c r="A113" s="139" t="s">
        <v>380</v>
      </c>
      <c r="B113" s="140">
        <v>10115</v>
      </c>
      <c r="C113" s="140">
        <v>0</v>
      </c>
      <c r="D113" s="140">
        <v>240</v>
      </c>
      <c r="E113" s="144">
        <v>0</v>
      </c>
      <c r="F113" s="144">
        <v>0</v>
      </c>
      <c r="G113" s="141"/>
      <c r="H113" s="144">
        <v>0</v>
      </c>
      <c r="I113" s="144">
        <v>0</v>
      </c>
      <c r="J113" s="141"/>
      <c r="K113" s="144">
        <v>0</v>
      </c>
      <c r="L113" s="144">
        <v>0</v>
      </c>
      <c r="M113" s="141"/>
      <c r="N113" s="144">
        <v>0</v>
      </c>
      <c r="O113" s="144">
        <v>0</v>
      </c>
      <c r="P113" s="141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</row>
    <row r="114" spans="1:36" ht="15.75" customHeight="1" x14ac:dyDescent="0.25">
      <c r="A114" s="139" t="s">
        <v>384</v>
      </c>
      <c r="B114" s="140">
        <v>10117</v>
      </c>
      <c r="C114" s="140">
        <v>0</v>
      </c>
      <c r="D114" s="140">
        <v>200</v>
      </c>
      <c r="E114" s="144">
        <v>0</v>
      </c>
      <c r="F114" s="144">
        <v>0</v>
      </c>
      <c r="G114" s="141"/>
      <c r="H114" s="144">
        <v>0</v>
      </c>
      <c r="I114" s="144">
        <v>0</v>
      </c>
      <c r="J114" s="141"/>
      <c r="K114" s="144">
        <v>0</v>
      </c>
      <c r="L114" s="144">
        <v>0</v>
      </c>
      <c r="M114" s="141"/>
      <c r="N114" s="144">
        <v>0</v>
      </c>
      <c r="O114" s="144">
        <v>0</v>
      </c>
      <c r="P114" s="141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</row>
    <row r="115" spans="1:36" ht="15.75" customHeight="1" x14ac:dyDescent="0.25">
      <c r="A115" s="139" t="s">
        <v>388</v>
      </c>
      <c r="B115" s="140">
        <v>10119</v>
      </c>
      <c r="C115" s="140">
        <v>0</v>
      </c>
      <c r="D115" s="140">
        <v>200</v>
      </c>
      <c r="E115" s="144">
        <v>0</v>
      </c>
      <c r="F115" s="144">
        <v>0</v>
      </c>
      <c r="G115" s="141"/>
      <c r="H115" s="144">
        <v>0</v>
      </c>
      <c r="I115" s="144">
        <v>0</v>
      </c>
      <c r="J115" s="141"/>
      <c r="K115" s="144">
        <v>0</v>
      </c>
      <c r="L115" s="144">
        <v>0</v>
      </c>
      <c r="M115" s="141"/>
      <c r="N115" s="144">
        <v>0</v>
      </c>
      <c r="O115" s="144">
        <v>0</v>
      </c>
      <c r="P115" s="141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</row>
    <row r="116" spans="1:36" ht="15.75" customHeight="1" x14ac:dyDescent="0.25">
      <c r="A116" s="155" t="s">
        <v>397</v>
      </c>
      <c r="B116" s="153"/>
      <c r="C116" s="153"/>
      <c r="D116" s="153"/>
      <c r="E116" s="153">
        <v>0</v>
      </c>
      <c r="F116" s="153">
        <v>0</v>
      </c>
      <c r="G116" s="153">
        <v>0</v>
      </c>
      <c r="H116" s="153">
        <v>0</v>
      </c>
      <c r="I116" s="153">
        <v>0</v>
      </c>
      <c r="J116" s="153">
        <v>0</v>
      </c>
      <c r="K116" s="153">
        <v>0</v>
      </c>
      <c r="L116" s="153">
        <v>0</v>
      </c>
      <c r="M116" s="153">
        <v>0</v>
      </c>
      <c r="N116" s="153">
        <v>0</v>
      </c>
      <c r="O116" s="153">
        <v>0</v>
      </c>
      <c r="P116" s="153">
        <v>0</v>
      </c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</row>
    <row r="117" spans="1:36" ht="15.75" customHeight="1" x14ac:dyDescent="0.25">
      <c r="A117" s="143"/>
      <c r="B117" s="143"/>
      <c r="C117" s="143"/>
      <c r="D117" s="143"/>
      <c r="E117" s="143">
        <f>D118*E116</f>
        <v>0</v>
      </c>
      <c r="F117" s="143">
        <f>D118*F116</f>
        <v>0</v>
      </c>
      <c r="G117" s="143">
        <f>D118*G116</f>
        <v>0</v>
      </c>
      <c r="H117" s="143">
        <f>D118*H116</f>
        <v>0</v>
      </c>
      <c r="I117" s="143">
        <f>D118*I116</f>
        <v>0</v>
      </c>
      <c r="J117" s="143">
        <f>D118*J116</f>
        <v>0</v>
      </c>
      <c r="K117" s="143">
        <f>D118*K116</f>
        <v>0</v>
      </c>
      <c r="L117" s="143">
        <f>D118*L116</f>
        <v>0</v>
      </c>
      <c r="M117" s="143">
        <f>D118*M116</f>
        <v>0</v>
      </c>
      <c r="N117" s="143">
        <f>D118*N116</f>
        <v>0</v>
      </c>
      <c r="O117" s="143">
        <f>D118*O116</f>
        <v>0</v>
      </c>
      <c r="P117" s="143">
        <f>D118*P116</f>
        <v>0</v>
      </c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</row>
    <row r="118" spans="1:36" ht="15.75" customHeight="1" x14ac:dyDescent="0.25">
      <c r="A118" s="139" t="s">
        <v>398</v>
      </c>
      <c r="B118" s="140" t="str">
        <f>'common foods'!D190</f>
        <v>11115</v>
      </c>
      <c r="C118" s="140">
        <v>0</v>
      </c>
      <c r="D118" s="140">
        <v>100</v>
      </c>
      <c r="E118" s="144">
        <v>0</v>
      </c>
      <c r="F118" s="144">
        <v>0</v>
      </c>
      <c r="G118" s="141"/>
      <c r="H118" s="144">
        <v>0</v>
      </c>
      <c r="I118" s="144">
        <v>0</v>
      </c>
      <c r="J118" s="141"/>
      <c r="K118" s="144">
        <v>0</v>
      </c>
      <c r="L118" s="144">
        <v>0</v>
      </c>
      <c r="M118" s="141"/>
      <c r="N118" s="144">
        <v>0</v>
      </c>
      <c r="O118" s="144">
        <v>0</v>
      </c>
      <c r="P118" s="141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</row>
    <row r="119" spans="1:36" ht="15.75" x14ac:dyDescent="0.25">
      <c r="A119" s="139" t="s">
        <v>400</v>
      </c>
      <c r="B119" s="140" t="str">
        <f>'common foods'!D191</f>
        <v>11116</v>
      </c>
      <c r="C119" s="140">
        <v>0</v>
      </c>
      <c r="D119" s="140">
        <v>330</v>
      </c>
      <c r="E119" s="144">
        <v>0</v>
      </c>
      <c r="F119" s="144">
        <v>0</v>
      </c>
      <c r="G119" s="141"/>
      <c r="H119" s="144">
        <v>0</v>
      </c>
      <c r="I119" s="144">
        <v>0</v>
      </c>
      <c r="J119" s="141"/>
      <c r="K119" s="144">
        <v>0</v>
      </c>
      <c r="L119" s="144">
        <v>0</v>
      </c>
      <c r="M119" s="141"/>
      <c r="N119" s="144">
        <v>0</v>
      </c>
      <c r="O119" s="144">
        <v>0</v>
      </c>
      <c r="P119" s="141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</row>
    <row r="120" spans="1:36" ht="15.75" customHeight="1" x14ac:dyDescent="0.25">
      <c r="A120" s="155" t="s">
        <v>402</v>
      </c>
      <c r="B120" s="153"/>
      <c r="C120" s="153"/>
      <c r="D120" s="153"/>
      <c r="E120" s="153">
        <v>7</v>
      </c>
      <c r="F120" s="153">
        <v>7</v>
      </c>
      <c r="G120" s="153">
        <v>7</v>
      </c>
      <c r="H120" s="153">
        <v>7</v>
      </c>
      <c r="I120" s="153">
        <v>7</v>
      </c>
      <c r="J120" s="153">
        <v>7</v>
      </c>
      <c r="K120" s="153">
        <v>7</v>
      </c>
      <c r="L120" s="153">
        <v>7</v>
      </c>
      <c r="M120" s="153">
        <v>7</v>
      </c>
      <c r="N120" s="153">
        <v>7</v>
      </c>
      <c r="O120" s="153">
        <v>7</v>
      </c>
      <c r="P120" s="153">
        <v>7</v>
      </c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</row>
    <row r="121" spans="1:36" ht="15.75" customHeight="1" x14ac:dyDescent="0.25">
      <c r="A121" s="143"/>
      <c r="B121" s="143"/>
      <c r="C121" s="143"/>
      <c r="D121" s="143"/>
      <c r="E121" s="143">
        <v>7</v>
      </c>
      <c r="F121" s="143">
        <v>7</v>
      </c>
      <c r="G121" s="143">
        <v>7</v>
      </c>
      <c r="H121" s="143">
        <v>7</v>
      </c>
      <c r="I121" s="143">
        <v>7</v>
      </c>
      <c r="J121" s="143">
        <v>7</v>
      </c>
      <c r="K121" s="143">
        <v>7</v>
      </c>
      <c r="L121" s="143">
        <v>7</v>
      </c>
      <c r="M121" s="143">
        <v>7</v>
      </c>
      <c r="N121" s="143">
        <v>7</v>
      </c>
      <c r="O121" s="143">
        <v>7</v>
      </c>
      <c r="P121" s="143">
        <v>7</v>
      </c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</row>
    <row r="122" spans="1:36" s="1" customFormat="1" ht="15.75" x14ac:dyDescent="0.25">
      <c r="A122" s="1" t="s">
        <v>403</v>
      </c>
      <c r="B122" s="2">
        <v>12001</v>
      </c>
      <c r="C122" s="2">
        <v>1</v>
      </c>
      <c r="D122" s="12">
        <v>1</v>
      </c>
      <c r="E122" s="144">
        <v>7</v>
      </c>
      <c r="F122" s="148">
        <v>7</v>
      </c>
      <c r="G122" s="141">
        <v>7</v>
      </c>
      <c r="H122" s="148">
        <v>7</v>
      </c>
      <c r="I122" s="148">
        <v>7</v>
      </c>
      <c r="J122" s="141">
        <v>7</v>
      </c>
      <c r="K122" s="148">
        <v>7</v>
      </c>
      <c r="L122" s="148">
        <v>7</v>
      </c>
      <c r="M122" s="141">
        <v>7</v>
      </c>
      <c r="N122" s="148">
        <v>7</v>
      </c>
      <c r="O122" s="148">
        <v>7</v>
      </c>
      <c r="P122" s="141">
        <v>7</v>
      </c>
    </row>
    <row r="123" spans="1:36" ht="15.75" customHeight="1" x14ac:dyDescent="0.25">
      <c r="G123" s="218"/>
      <c r="J123" s="218"/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37"/>
  <sheetViews>
    <sheetView topLeftCell="D503" workbookViewId="0">
      <selection activeCell="O531" sqref="O531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70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71" customWidth="1"/>
    <col min="14" max="14" width="18.42578125" customWidth="1"/>
    <col min="15" max="15" width="11" customWidth="1"/>
    <col min="16" max="17" width="8.5703125" customWidth="1"/>
    <col min="18" max="18" width="9.140625" style="172" customWidth="1"/>
    <col min="19" max="19" width="12.85546875" style="172" customWidth="1"/>
    <col min="20" max="20" width="11.28515625" style="172" customWidth="1"/>
    <col min="21" max="1025" width="8.5703125" customWidth="1"/>
  </cols>
  <sheetData>
    <row r="1" spans="1:21" s="106" customFormat="1" ht="13.5" customHeight="1" x14ac:dyDescent="0.25">
      <c r="A1" s="173" t="s">
        <v>567</v>
      </c>
      <c r="B1" s="173" t="s">
        <v>568</v>
      </c>
      <c r="C1" s="174" t="s">
        <v>569</v>
      </c>
      <c r="D1" s="175" t="s">
        <v>570</v>
      </c>
      <c r="E1" s="176" t="s">
        <v>571</v>
      </c>
      <c r="F1" s="175" t="s">
        <v>572</v>
      </c>
      <c r="G1" s="175" t="s">
        <v>573</v>
      </c>
      <c r="H1" s="175" t="s">
        <v>574</v>
      </c>
      <c r="I1" s="176" t="s">
        <v>575</v>
      </c>
      <c r="J1" s="127" t="s">
        <v>576</v>
      </c>
      <c r="K1" s="177" t="s">
        <v>0</v>
      </c>
      <c r="L1" s="177" t="s">
        <v>2</v>
      </c>
      <c r="M1" s="178" t="s">
        <v>3</v>
      </c>
      <c r="N1" s="175" t="s">
        <v>577</v>
      </c>
      <c r="O1" s="175" t="s">
        <v>578</v>
      </c>
      <c r="P1" s="179" t="s">
        <v>579</v>
      </c>
      <c r="Q1" s="180" t="s">
        <v>580</v>
      </c>
      <c r="R1" s="181" t="s">
        <v>581</v>
      </c>
      <c r="S1" s="182" t="s">
        <v>582</v>
      </c>
      <c r="T1" s="183" t="s">
        <v>583</v>
      </c>
      <c r="U1" s="107"/>
    </row>
    <row r="2" spans="1:21" s="112" customFormat="1" x14ac:dyDescent="0.25">
      <c r="A2" s="106" t="s">
        <v>584</v>
      </c>
      <c r="B2" s="106" t="s">
        <v>585</v>
      </c>
      <c r="C2" s="112" t="s">
        <v>586</v>
      </c>
      <c r="D2" s="112" t="s">
        <v>587</v>
      </c>
      <c r="E2" s="170">
        <v>211019</v>
      </c>
      <c r="F2" s="112" t="s">
        <v>588</v>
      </c>
      <c r="G2" s="112" t="s">
        <v>589</v>
      </c>
      <c r="H2" s="107" t="s">
        <v>590</v>
      </c>
      <c r="I2" s="112" t="s">
        <v>591</v>
      </c>
      <c r="J2" s="112" t="s">
        <v>592</v>
      </c>
      <c r="K2" s="112" t="s">
        <v>593</v>
      </c>
      <c r="L2" s="184" t="str">
        <f>'common foods'!C54</f>
        <v>Weetbix</v>
      </c>
      <c r="M2" s="171" t="str">
        <f>'common foods'!D54</f>
        <v>03048</v>
      </c>
      <c r="N2" s="112" t="s">
        <v>594</v>
      </c>
      <c r="O2" s="112" t="s">
        <v>595</v>
      </c>
      <c r="P2" s="112">
        <v>1200</v>
      </c>
      <c r="Q2" s="112" t="s">
        <v>596</v>
      </c>
      <c r="R2" s="172">
        <v>6.79</v>
      </c>
      <c r="S2" s="172">
        <v>0.56999999999999995</v>
      </c>
      <c r="T2" s="172">
        <f t="shared" ref="T2:T10" si="0">S2*1</f>
        <v>0.56999999999999995</v>
      </c>
      <c r="U2" s="185"/>
    </row>
    <row r="3" spans="1:21" s="112" customFormat="1" x14ac:dyDescent="0.25">
      <c r="A3" s="106" t="s">
        <v>584</v>
      </c>
      <c r="B3" s="106" t="s">
        <v>585</v>
      </c>
      <c r="C3" s="112" t="s">
        <v>586</v>
      </c>
      <c r="D3" s="112" t="s">
        <v>587</v>
      </c>
      <c r="E3" s="170">
        <v>211019</v>
      </c>
      <c r="F3" s="112" t="s">
        <v>588</v>
      </c>
      <c r="G3" s="112" t="s">
        <v>589</v>
      </c>
      <c r="H3" s="107" t="s">
        <v>590</v>
      </c>
      <c r="I3" s="112" t="s">
        <v>597</v>
      </c>
      <c r="J3" s="112" t="s">
        <v>592</v>
      </c>
      <c r="K3" s="112" t="s">
        <v>593</v>
      </c>
      <c r="L3" s="184" t="str">
        <f>'common foods'!C54</f>
        <v>Weetbix</v>
      </c>
      <c r="M3" s="171" t="str">
        <f>'common foods'!D54</f>
        <v>03048</v>
      </c>
      <c r="N3" s="112" t="s">
        <v>594</v>
      </c>
      <c r="O3" s="112" t="s">
        <v>595</v>
      </c>
      <c r="P3" s="112">
        <v>750</v>
      </c>
      <c r="Q3" s="112" t="s">
        <v>596</v>
      </c>
      <c r="R3" s="172">
        <v>4.29</v>
      </c>
      <c r="S3" s="172">
        <f>R3/7.5</f>
        <v>0.57199999999999995</v>
      </c>
      <c r="T3" s="172">
        <f t="shared" si="0"/>
        <v>0.57199999999999995</v>
      </c>
    </row>
    <row r="4" spans="1:21" s="112" customFormat="1" x14ac:dyDescent="0.25">
      <c r="A4" s="106" t="s">
        <v>584</v>
      </c>
      <c r="B4" s="106" t="s">
        <v>585</v>
      </c>
      <c r="C4" s="112" t="s">
        <v>586</v>
      </c>
      <c r="D4" s="112" t="s">
        <v>587</v>
      </c>
      <c r="E4" s="170">
        <v>211019</v>
      </c>
      <c r="F4" s="112" t="s">
        <v>588</v>
      </c>
      <c r="G4" s="112" t="s">
        <v>589</v>
      </c>
      <c r="H4" s="107" t="s">
        <v>590</v>
      </c>
      <c r="I4" s="112" t="s">
        <v>598</v>
      </c>
      <c r="J4" s="112" t="s">
        <v>592</v>
      </c>
      <c r="K4" s="112" t="s">
        <v>593</v>
      </c>
      <c r="L4" s="184" t="str">
        <f>'common foods'!C54</f>
        <v>Weetbix</v>
      </c>
      <c r="M4" s="171" t="str">
        <f>'common foods'!D54</f>
        <v>03048</v>
      </c>
      <c r="N4" s="112" t="s">
        <v>594</v>
      </c>
      <c r="O4" s="112" t="s">
        <v>595</v>
      </c>
      <c r="P4" s="112">
        <v>1200</v>
      </c>
      <c r="Q4" s="112" t="s">
        <v>596</v>
      </c>
      <c r="R4" s="172">
        <v>7.6</v>
      </c>
      <c r="S4" s="185">
        <f>R4/12</f>
        <v>0.6333333333333333</v>
      </c>
      <c r="T4" s="172">
        <f t="shared" si="0"/>
        <v>0.6333333333333333</v>
      </c>
    </row>
    <row r="5" spans="1:21" x14ac:dyDescent="0.25">
      <c r="A5" s="106" t="s">
        <v>584</v>
      </c>
      <c r="B5" s="106" t="s">
        <v>585</v>
      </c>
      <c r="C5" t="s">
        <v>586</v>
      </c>
      <c r="D5" t="s">
        <v>587</v>
      </c>
      <c r="E5" s="170">
        <v>211019</v>
      </c>
      <c r="F5" t="s">
        <v>588</v>
      </c>
      <c r="G5" t="s">
        <v>589</v>
      </c>
      <c r="H5" s="107" t="s">
        <v>590</v>
      </c>
      <c r="I5" t="s">
        <v>591</v>
      </c>
      <c r="J5" t="s">
        <v>592</v>
      </c>
      <c r="K5" t="s">
        <v>599</v>
      </c>
      <c r="L5" s="184" t="str">
        <f>'common foods'!C77</f>
        <v>Yoghurt, natural, low-fat</v>
      </c>
      <c r="M5" s="171" t="str">
        <f>'common foods'!D77</f>
        <v>04062</v>
      </c>
      <c r="N5" t="s">
        <v>600</v>
      </c>
      <c r="O5" t="s">
        <v>595</v>
      </c>
      <c r="P5">
        <v>750</v>
      </c>
      <c r="Q5" t="s">
        <v>596</v>
      </c>
      <c r="R5" s="172">
        <v>2.89</v>
      </c>
      <c r="S5" s="172">
        <v>0.39</v>
      </c>
      <c r="T5" s="172">
        <f t="shared" si="0"/>
        <v>0.39</v>
      </c>
    </row>
    <row r="6" spans="1:21" x14ac:dyDescent="0.25">
      <c r="A6" s="106" t="s">
        <v>584</v>
      </c>
      <c r="B6" s="106" t="s">
        <v>585</v>
      </c>
      <c r="C6" t="s">
        <v>586</v>
      </c>
      <c r="D6" t="s">
        <v>587</v>
      </c>
      <c r="E6" s="170">
        <v>211019</v>
      </c>
      <c r="F6" t="s">
        <v>588</v>
      </c>
      <c r="G6" t="s">
        <v>589</v>
      </c>
      <c r="H6" s="107" t="s">
        <v>590</v>
      </c>
      <c r="I6" t="s">
        <v>597</v>
      </c>
      <c r="J6" t="s">
        <v>592</v>
      </c>
      <c r="K6" t="s">
        <v>599</v>
      </c>
      <c r="L6" s="184" t="str">
        <f>'common foods'!C77</f>
        <v>Yoghurt, natural, low-fat</v>
      </c>
      <c r="M6" s="171" t="str">
        <f>'common foods'!D77</f>
        <v>04062</v>
      </c>
      <c r="N6" t="s">
        <v>600</v>
      </c>
      <c r="O6" t="s">
        <v>595</v>
      </c>
      <c r="P6">
        <v>750</v>
      </c>
      <c r="Q6" t="s">
        <v>596</v>
      </c>
      <c r="R6" s="172">
        <v>3.49</v>
      </c>
      <c r="S6" s="172">
        <v>0.47</v>
      </c>
      <c r="T6" s="172">
        <f t="shared" si="0"/>
        <v>0.47</v>
      </c>
      <c r="U6" s="172"/>
    </row>
    <row r="7" spans="1:21" x14ac:dyDescent="0.25">
      <c r="A7" s="106" t="s">
        <v>584</v>
      </c>
      <c r="B7" s="106" t="s">
        <v>585</v>
      </c>
      <c r="C7" t="s">
        <v>586</v>
      </c>
      <c r="D7" t="s">
        <v>587</v>
      </c>
      <c r="E7" s="170">
        <v>211019</v>
      </c>
      <c r="F7" t="s">
        <v>588</v>
      </c>
      <c r="G7" t="s">
        <v>589</v>
      </c>
      <c r="H7" s="107" t="s">
        <v>590</v>
      </c>
      <c r="I7" t="s">
        <v>598</v>
      </c>
      <c r="J7" t="s">
        <v>592</v>
      </c>
      <c r="K7" t="s">
        <v>599</v>
      </c>
      <c r="L7" s="184" t="str">
        <f>'common foods'!C77</f>
        <v>Yoghurt, natural, low-fat</v>
      </c>
      <c r="M7" s="171" t="str">
        <f>'common foods'!D77</f>
        <v>04062</v>
      </c>
      <c r="N7" t="s">
        <v>600</v>
      </c>
      <c r="O7" t="s">
        <v>595</v>
      </c>
      <c r="P7">
        <v>750</v>
      </c>
      <c r="Q7" t="s">
        <v>596</v>
      </c>
      <c r="R7" s="172">
        <v>3</v>
      </c>
      <c r="S7" s="172">
        <v>0.4</v>
      </c>
      <c r="T7" s="172">
        <f t="shared" si="0"/>
        <v>0.4</v>
      </c>
    </row>
    <row r="8" spans="1:21" x14ac:dyDescent="0.25">
      <c r="A8" s="106" t="s">
        <v>584</v>
      </c>
      <c r="B8" s="106" t="s">
        <v>585</v>
      </c>
      <c r="C8" t="s">
        <v>586</v>
      </c>
      <c r="D8" t="s">
        <v>587</v>
      </c>
      <c r="E8" s="170">
        <v>211019</v>
      </c>
      <c r="F8" t="s">
        <v>588</v>
      </c>
      <c r="G8" t="s">
        <v>589</v>
      </c>
      <c r="H8" s="107" t="s">
        <v>590</v>
      </c>
      <c r="I8" t="s">
        <v>591</v>
      </c>
      <c r="J8" t="s">
        <v>592</v>
      </c>
      <c r="K8" t="s">
        <v>599</v>
      </c>
      <c r="L8" s="184" t="str">
        <f>'common foods'!C74</f>
        <v>Milk, trim</v>
      </c>
      <c r="M8" s="171" t="str">
        <f>'common foods'!D74</f>
        <v>04059</v>
      </c>
      <c r="N8" t="s">
        <v>601</v>
      </c>
      <c r="O8" t="s">
        <v>602</v>
      </c>
      <c r="P8">
        <v>2000</v>
      </c>
      <c r="Q8" t="s">
        <v>596</v>
      </c>
      <c r="R8" s="172">
        <v>3.41</v>
      </c>
      <c r="S8" s="172">
        <v>0.17100000000000001</v>
      </c>
      <c r="T8" s="172">
        <f t="shared" si="0"/>
        <v>0.17100000000000001</v>
      </c>
    </row>
    <row r="9" spans="1:21" x14ac:dyDescent="0.25">
      <c r="A9" s="106" t="s">
        <v>584</v>
      </c>
      <c r="B9" s="106" t="s">
        <v>585</v>
      </c>
      <c r="C9" t="s">
        <v>586</v>
      </c>
      <c r="D9" t="s">
        <v>587</v>
      </c>
      <c r="E9" s="170">
        <v>211019</v>
      </c>
      <c r="F9" t="s">
        <v>588</v>
      </c>
      <c r="G9" t="s">
        <v>589</v>
      </c>
      <c r="H9" s="107" t="s">
        <v>590</v>
      </c>
      <c r="I9" t="s">
        <v>597</v>
      </c>
      <c r="J9" t="s">
        <v>592</v>
      </c>
      <c r="K9" t="s">
        <v>599</v>
      </c>
      <c r="L9" s="184" t="str">
        <f>'common foods'!C74</f>
        <v>Milk, trim</v>
      </c>
      <c r="M9" s="171" t="str">
        <f>'common foods'!D74</f>
        <v>04059</v>
      </c>
      <c r="N9" t="s">
        <v>601</v>
      </c>
      <c r="O9" t="s">
        <v>602</v>
      </c>
      <c r="P9">
        <v>2000</v>
      </c>
      <c r="Q9" t="s">
        <v>596</v>
      </c>
      <c r="R9" s="172">
        <v>3.46</v>
      </c>
      <c r="S9" s="172">
        <v>0.17299999999999999</v>
      </c>
      <c r="T9" s="172">
        <f t="shared" si="0"/>
        <v>0.17299999999999999</v>
      </c>
    </row>
    <row r="10" spans="1:21" x14ac:dyDescent="0.25">
      <c r="A10" s="106" t="s">
        <v>584</v>
      </c>
      <c r="B10" s="106" t="s">
        <v>585</v>
      </c>
      <c r="C10" t="s">
        <v>586</v>
      </c>
      <c r="D10" t="s">
        <v>587</v>
      </c>
      <c r="E10" s="170">
        <v>211019</v>
      </c>
      <c r="F10" t="s">
        <v>588</v>
      </c>
      <c r="G10" t="s">
        <v>589</v>
      </c>
      <c r="H10" s="107" t="s">
        <v>590</v>
      </c>
      <c r="I10" t="s">
        <v>598</v>
      </c>
      <c r="J10" t="s">
        <v>592</v>
      </c>
      <c r="K10" t="s">
        <v>599</v>
      </c>
      <c r="L10" s="184" t="str">
        <f>'common foods'!C74</f>
        <v>Milk, trim</v>
      </c>
      <c r="M10" s="171" t="str">
        <f>'common foods'!D74</f>
        <v>04059</v>
      </c>
      <c r="N10" t="s">
        <v>598</v>
      </c>
      <c r="O10" t="s">
        <v>602</v>
      </c>
      <c r="P10">
        <v>2000</v>
      </c>
      <c r="Q10" t="s">
        <v>596</v>
      </c>
      <c r="R10" s="172">
        <v>3.46</v>
      </c>
      <c r="S10" s="172">
        <v>0.17299999999999999</v>
      </c>
      <c r="T10" s="172">
        <f t="shared" si="0"/>
        <v>0.17299999999999999</v>
      </c>
    </row>
    <row r="11" spans="1:21" x14ac:dyDescent="0.25">
      <c r="A11" s="106" t="s">
        <v>584</v>
      </c>
      <c r="B11" s="106" t="s">
        <v>585</v>
      </c>
      <c r="C11" t="s">
        <v>586</v>
      </c>
      <c r="D11" t="s">
        <v>587</v>
      </c>
      <c r="E11" s="170">
        <v>211019</v>
      </c>
      <c r="F11" t="s">
        <v>588</v>
      </c>
      <c r="G11" t="s">
        <v>589</v>
      </c>
      <c r="H11" s="107" t="s">
        <v>590</v>
      </c>
      <c r="I11" t="s">
        <v>591</v>
      </c>
      <c r="J11" t="s">
        <v>592</v>
      </c>
      <c r="K11" t="s">
        <v>603</v>
      </c>
      <c r="L11" s="184" t="str">
        <f>'common foods'!C5</f>
        <v>Kiwifruit, fresh</v>
      </c>
      <c r="M11" s="171" t="str">
        <f>'common foods'!D5</f>
        <v>01004</v>
      </c>
      <c r="N11" t="s">
        <v>589</v>
      </c>
      <c r="O11" t="s">
        <v>589</v>
      </c>
      <c r="P11">
        <v>1000</v>
      </c>
      <c r="Q11" t="s">
        <v>596</v>
      </c>
      <c r="R11" s="172">
        <v>3.99</v>
      </c>
      <c r="S11" s="172">
        <v>0.39900000000000002</v>
      </c>
      <c r="T11" s="172">
        <f>S11/0.75</f>
        <v>0.53200000000000003</v>
      </c>
    </row>
    <row r="12" spans="1:21" x14ac:dyDescent="0.25">
      <c r="A12" s="106" t="s">
        <v>584</v>
      </c>
      <c r="B12" s="106" t="s">
        <v>585</v>
      </c>
      <c r="C12" t="s">
        <v>586</v>
      </c>
      <c r="D12" t="s">
        <v>587</v>
      </c>
      <c r="E12" s="170">
        <v>211019</v>
      </c>
      <c r="F12" t="s">
        <v>588</v>
      </c>
      <c r="G12" t="s">
        <v>589</v>
      </c>
      <c r="H12" s="107" t="s">
        <v>590</v>
      </c>
      <c r="I12" t="s">
        <v>597</v>
      </c>
      <c r="J12" t="s">
        <v>592</v>
      </c>
      <c r="K12" t="s">
        <v>603</v>
      </c>
      <c r="L12" s="184" t="s">
        <v>18</v>
      </c>
      <c r="M12" s="171" t="str">
        <f>'common foods'!D5</f>
        <v>01004</v>
      </c>
      <c r="N12" t="s">
        <v>601</v>
      </c>
      <c r="O12" t="s">
        <v>602</v>
      </c>
      <c r="P12">
        <v>1500</v>
      </c>
      <c r="Q12" t="s">
        <v>596</v>
      </c>
      <c r="R12" s="172">
        <v>3.99</v>
      </c>
      <c r="S12" s="172">
        <f>R12/15</f>
        <v>0.26600000000000001</v>
      </c>
      <c r="T12" s="172">
        <f>S12/0.75</f>
        <v>0.35466666666666669</v>
      </c>
    </row>
    <row r="13" spans="1:21" x14ac:dyDescent="0.25">
      <c r="A13" s="106" t="s">
        <v>584</v>
      </c>
      <c r="B13" s="106" t="s">
        <v>585</v>
      </c>
      <c r="C13" t="s">
        <v>586</v>
      </c>
      <c r="D13" t="s">
        <v>587</v>
      </c>
      <c r="E13" s="170">
        <v>211019</v>
      </c>
      <c r="F13" t="s">
        <v>588</v>
      </c>
      <c r="G13" t="s">
        <v>589</v>
      </c>
      <c r="H13" s="107" t="s">
        <v>590</v>
      </c>
      <c r="I13" t="s">
        <v>598</v>
      </c>
      <c r="J13" t="s">
        <v>592</v>
      </c>
      <c r="K13" t="s">
        <v>603</v>
      </c>
      <c r="L13" s="184" t="s">
        <v>18</v>
      </c>
      <c r="M13" s="171" t="str">
        <f>'common foods'!D5</f>
        <v>01004</v>
      </c>
      <c r="N13" t="s">
        <v>604</v>
      </c>
      <c r="O13" t="s">
        <v>595</v>
      </c>
      <c r="P13">
        <v>680</v>
      </c>
      <c r="Q13" t="s">
        <v>596</v>
      </c>
      <c r="R13" s="172">
        <v>3.5</v>
      </c>
      <c r="S13" s="172">
        <f>R13/6.8</f>
        <v>0.51470588235294124</v>
      </c>
      <c r="T13" s="172">
        <f>S13/0.75</f>
        <v>0.68627450980392168</v>
      </c>
    </row>
    <row r="14" spans="1:21" x14ac:dyDescent="0.25">
      <c r="A14" s="106" t="s">
        <v>584</v>
      </c>
      <c r="B14" s="106" t="s">
        <v>585</v>
      </c>
      <c r="C14" t="s">
        <v>586</v>
      </c>
      <c r="D14" t="s">
        <v>587</v>
      </c>
      <c r="E14" s="170">
        <v>211019</v>
      </c>
      <c r="F14" t="s">
        <v>588</v>
      </c>
      <c r="G14" t="s">
        <v>589</v>
      </c>
      <c r="H14" s="107" t="s">
        <v>590</v>
      </c>
      <c r="I14" t="s">
        <v>591</v>
      </c>
      <c r="J14" t="s">
        <v>592</v>
      </c>
      <c r="K14" t="s">
        <v>605</v>
      </c>
      <c r="L14" s="184" t="str">
        <f>'common foods'!C112</f>
        <v>Pumpkin seeds</v>
      </c>
      <c r="M14" s="171" t="str">
        <f>'common foods'!D112</f>
        <v>05101</v>
      </c>
      <c r="N14" t="s">
        <v>601</v>
      </c>
      <c r="O14" t="s">
        <v>602</v>
      </c>
      <c r="P14">
        <v>300</v>
      </c>
      <c r="Q14" t="s">
        <v>596</v>
      </c>
      <c r="R14" s="172">
        <v>4.5</v>
      </c>
      <c r="S14" s="172">
        <v>1.5</v>
      </c>
      <c r="T14" s="186">
        <f t="shared" ref="T14:T19" si="1">S14*1</f>
        <v>1.5</v>
      </c>
    </row>
    <row r="15" spans="1:21" x14ac:dyDescent="0.25">
      <c r="A15" s="106" t="s">
        <v>584</v>
      </c>
      <c r="B15" s="106" t="s">
        <v>585</v>
      </c>
      <c r="C15" t="s">
        <v>586</v>
      </c>
      <c r="D15" t="s">
        <v>587</v>
      </c>
      <c r="E15" s="170">
        <v>211019</v>
      </c>
      <c r="F15" t="s">
        <v>588</v>
      </c>
      <c r="G15" t="s">
        <v>589</v>
      </c>
      <c r="H15" s="107" t="s">
        <v>590</v>
      </c>
      <c r="I15" t="s">
        <v>597</v>
      </c>
      <c r="J15" t="s">
        <v>592</v>
      </c>
      <c r="K15" t="s">
        <v>605</v>
      </c>
      <c r="L15" s="184" t="str">
        <f>'common foods'!C112</f>
        <v>Pumpkin seeds</v>
      </c>
      <c r="M15" s="171" t="str">
        <f>'common foods'!D112</f>
        <v>05101</v>
      </c>
      <c r="N15" t="s">
        <v>606</v>
      </c>
      <c r="O15" t="s">
        <v>602</v>
      </c>
      <c r="P15">
        <v>70</v>
      </c>
      <c r="Q15" t="s">
        <v>596</v>
      </c>
      <c r="R15" s="172">
        <v>1.49</v>
      </c>
      <c r="S15" s="172">
        <v>2.1</v>
      </c>
      <c r="T15" s="186">
        <f t="shared" si="1"/>
        <v>2.1</v>
      </c>
    </row>
    <row r="16" spans="1:21" x14ac:dyDescent="0.25">
      <c r="A16" s="106" t="s">
        <v>584</v>
      </c>
      <c r="B16" s="106" t="s">
        <v>585</v>
      </c>
      <c r="C16" t="s">
        <v>586</v>
      </c>
      <c r="D16" t="s">
        <v>587</v>
      </c>
      <c r="E16" s="170">
        <v>211019</v>
      </c>
      <c r="F16" t="s">
        <v>588</v>
      </c>
      <c r="G16" t="s">
        <v>589</v>
      </c>
      <c r="H16" s="107" t="s">
        <v>590</v>
      </c>
      <c r="I16" t="s">
        <v>598</v>
      </c>
      <c r="J16" t="s">
        <v>592</v>
      </c>
      <c r="K16" t="s">
        <v>605</v>
      </c>
      <c r="L16" s="184" t="str">
        <f>'common foods'!C112</f>
        <v>Pumpkin seeds</v>
      </c>
      <c r="M16" s="171" t="str">
        <f>'common foods'!D112</f>
        <v>05101</v>
      </c>
      <c r="N16" t="s">
        <v>607</v>
      </c>
      <c r="O16" t="s">
        <v>595</v>
      </c>
      <c r="P16">
        <v>375</v>
      </c>
      <c r="Q16" t="s">
        <v>596</v>
      </c>
      <c r="R16" s="172">
        <v>5</v>
      </c>
      <c r="S16" s="172">
        <v>1.33</v>
      </c>
      <c r="T16" s="186">
        <f t="shared" si="1"/>
        <v>1.33</v>
      </c>
    </row>
    <row r="17" spans="1:20" x14ac:dyDescent="0.25">
      <c r="A17" s="106" t="s">
        <v>584</v>
      </c>
      <c r="B17" s="106" t="s">
        <v>585</v>
      </c>
      <c r="C17" t="s">
        <v>586</v>
      </c>
      <c r="D17" t="s">
        <v>587</v>
      </c>
      <c r="E17" s="170">
        <v>211019</v>
      </c>
      <c r="F17" t="s">
        <v>588</v>
      </c>
      <c r="G17" t="s">
        <v>589</v>
      </c>
      <c r="H17" s="107" t="s">
        <v>590</v>
      </c>
      <c r="I17" t="s">
        <v>591</v>
      </c>
      <c r="J17" t="s">
        <v>592</v>
      </c>
      <c r="K17" t="s">
        <v>593</v>
      </c>
      <c r="L17" s="184" t="str">
        <f>'common foods'!C49</f>
        <v>Bread, multigrain</v>
      </c>
      <c r="M17" s="171" t="str">
        <f>'common foods'!D49</f>
        <v>03038</v>
      </c>
      <c r="N17" t="s">
        <v>608</v>
      </c>
      <c r="O17" t="s">
        <v>595</v>
      </c>
      <c r="P17">
        <v>700</v>
      </c>
      <c r="Q17" t="s">
        <v>596</v>
      </c>
      <c r="R17" s="172">
        <v>3.2</v>
      </c>
      <c r="S17" s="172">
        <v>0.46</v>
      </c>
      <c r="T17" s="172">
        <f t="shared" si="1"/>
        <v>0.46</v>
      </c>
    </row>
    <row r="18" spans="1:20" x14ac:dyDescent="0.25">
      <c r="A18" s="106" t="s">
        <v>584</v>
      </c>
      <c r="B18" s="106" t="s">
        <v>585</v>
      </c>
      <c r="C18" t="s">
        <v>586</v>
      </c>
      <c r="D18" t="s">
        <v>587</v>
      </c>
      <c r="E18" s="170">
        <v>211019</v>
      </c>
      <c r="F18" t="s">
        <v>588</v>
      </c>
      <c r="G18" t="s">
        <v>589</v>
      </c>
      <c r="H18" s="107" t="s">
        <v>590</v>
      </c>
      <c r="I18" t="s">
        <v>597</v>
      </c>
      <c r="J18" t="s">
        <v>592</v>
      </c>
      <c r="K18" t="s">
        <v>593</v>
      </c>
      <c r="L18" s="184" t="str">
        <f>'common foods'!C49</f>
        <v>Bread, multigrain</v>
      </c>
      <c r="M18" s="171" t="str">
        <f>'common foods'!D49</f>
        <v>03038</v>
      </c>
      <c r="N18" t="s">
        <v>608</v>
      </c>
      <c r="O18" t="s">
        <v>595</v>
      </c>
      <c r="P18">
        <v>700</v>
      </c>
      <c r="Q18" t="s">
        <v>596</v>
      </c>
      <c r="R18" s="172">
        <v>3.19</v>
      </c>
      <c r="S18" s="172">
        <f>R18/7</f>
        <v>0.45571428571428568</v>
      </c>
      <c r="T18" s="172">
        <f t="shared" si="1"/>
        <v>0.45571428571428568</v>
      </c>
    </row>
    <row r="19" spans="1:20" x14ac:dyDescent="0.25">
      <c r="A19" s="106" t="s">
        <v>584</v>
      </c>
      <c r="B19" s="106" t="s">
        <v>585</v>
      </c>
      <c r="C19" t="s">
        <v>586</v>
      </c>
      <c r="D19" t="s">
        <v>587</v>
      </c>
      <c r="E19" s="170">
        <v>211019</v>
      </c>
      <c r="F19" t="s">
        <v>588</v>
      </c>
      <c r="G19" t="s">
        <v>589</v>
      </c>
      <c r="H19" s="107" t="s">
        <v>590</v>
      </c>
      <c r="I19" t="s">
        <v>598</v>
      </c>
      <c r="J19" t="s">
        <v>592</v>
      </c>
      <c r="K19" t="s">
        <v>593</v>
      </c>
      <c r="L19" s="184" t="str">
        <f>'common foods'!C49</f>
        <v>Bread, multigrain</v>
      </c>
      <c r="M19" s="171" t="str">
        <f>'common foods'!D49</f>
        <v>03038</v>
      </c>
      <c r="N19" t="s">
        <v>608</v>
      </c>
      <c r="O19" t="s">
        <v>595</v>
      </c>
      <c r="P19">
        <v>700</v>
      </c>
      <c r="Q19" t="s">
        <v>596</v>
      </c>
      <c r="R19" s="172">
        <v>3.3</v>
      </c>
      <c r="S19" s="172">
        <v>0.47</v>
      </c>
      <c r="T19" s="172">
        <f t="shared" si="1"/>
        <v>0.47</v>
      </c>
    </row>
    <row r="20" spans="1:20" x14ac:dyDescent="0.25">
      <c r="A20" s="106" t="s">
        <v>584</v>
      </c>
      <c r="B20" s="106" t="s">
        <v>585</v>
      </c>
      <c r="C20" t="s">
        <v>586</v>
      </c>
      <c r="D20" t="s">
        <v>587</v>
      </c>
      <c r="E20" s="170">
        <v>211019</v>
      </c>
      <c r="F20" t="s">
        <v>588</v>
      </c>
      <c r="G20" t="s">
        <v>589</v>
      </c>
      <c r="H20" s="107" t="s">
        <v>590</v>
      </c>
      <c r="I20" t="s">
        <v>591</v>
      </c>
      <c r="J20" t="s">
        <v>592</v>
      </c>
      <c r="K20" t="s">
        <v>609</v>
      </c>
      <c r="L20" s="184" t="str">
        <f>'common foods'!C24</f>
        <v>Cucumber, fresh</v>
      </c>
      <c r="M20" s="171" t="str">
        <f>'common foods'!D24</f>
        <v>02019</v>
      </c>
      <c r="N20" t="s">
        <v>589</v>
      </c>
      <c r="O20" t="s">
        <v>589</v>
      </c>
      <c r="P20" s="187">
        <v>400</v>
      </c>
      <c r="Q20" t="s">
        <v>596</v>
      </c>
      <c r="R20" s="172">
        <v>1.99</v>
      </c>
      <c r="S20" s="172">
        <f>R20/4</f>
        <v>0.4975</v>
      </c>
      <c r="T20" s="172">
        <f>S20/0.97</f>
        <v>0.5128865979381444</v>
      </c>
    </row>
    <row r="21" spans="1:20" x14ac:dyDescent="0.25">
      <c r="A21" s="106" t="s">
        <v>584</v>
      </c>
      <c r="B21" s="106" t="s">
        <v>585</v>
      </c>
      <c r="C21" t="s">
        <v>586</v>
      </c>
      <c r="D21" t="s">
        <v>587</v>
      </c>
      <c r="E21" s="170">
        <v>211019</v>
      </c>
      <c r="F21" t="s">
        <v>588</v>
      </c>
      <c r="G21" t="s">
        <v>589</v>
      </c>
      <c r="H21" s="107" t="s">
        <v>590</v>
      </c>
      <c r="I21" t="s">
        <v>597</v>
      </c>
      <c r="J21" t="s">
        <v>592</v>
      </c>
      <c r="K21" t="s">
        <v>609</v>
      </c>
      <c r="L21" s="184" t="str">
        <f>'common foods'!C24</f>
        <v>Cucumber, fresh</v>
      </c>
      <c r="M21" s="171" t="str">
        <f>'common foods'!D24</f>
        <v>02019</v>
      </c>
      <c r="N21" t="s">
        <v>589</v>
      </c>
      <c r="O21" t="s">
        <v>589</v>
      </c>
      <c r="P21" s="187">
        <v>400</v>
      </c>
      <c r="Q21" t="s">
        <v>596</v>
      </c>
      <c r="R21" s="172">
        <v>2.4900000000000002</v>
      </c>
      <c r="S21" s="172">
        <f>R21/4</f>
        <v>0.62250000000000005</v>
      </c>
      <c r="T21" s="172">
        <f>S21/0.97</f>
        <v>0.64175257731958768</v>
      </c>
    </row>
    <row r="22" spans="1:20" x14ac:dyDescent="0.25">
      <c r="A22" s="106" t="s">
        <v>584</v>
      </c>
      <c r="B22" s="106" t="s">
        <v>585</v>
      </c>
      <c r="C22" t="s">
        <v>586</v>
      </c>
      <c r="D22" t="s">
        <v>587</v>
      </c>
      <c r="E22" s="170">
        <v>211019</v>
      </c>
      <c r="F22" t="s">
        <v>588</v>
      </c>
      <c r="G22" t="s">
        <v>589</v>
      </c>
      <c r="H22" s="107" t="s">
        <v>590</v>
      </c>
      <c r="I22" t="s">
        <v>598</v>
      </c>
      <c r="J22" t="s">
        <v>592</v>
      </c>
      <c r="K22" t="s">
        <v>609</v>
      </c>
      <c r="L22" s="184" t="str">
        <f>'common foods'!C24</f>
        <v>Cucumber, fresh</v>
      </c>
      <c r="M22" s="171" t="str">
        <f>'common foods'!D24</f>
        <v>02019</v>
      </c>
      <c r="N22" t="s">
        <v>589</v>
      </c>
      <c r="O22" t="s">
        <v>589</v>
      </c>
      <c r="P22" s="187">
        <v>400</v>
      </c>
      <c r="Q22" t="s">
        <v>596</v>
      </c>
      <c r="R22" s="172">
        <v>2</v>
      </c>
      <c r="S22" s="172">
        <f>R22/4</f>
        <v>0.5</v>
      </c>
      <c r="T22" s="172">
        <f>S22/0.97</f>
        <v>0.51546391752577325</v>
      </c>
    </row>
    <row r="23" spans="1:20" x14ac:dyDescent="0.25">
      <c r="A23" s="106" t="s">
        <v>584</v>
      </c>
      <c r="B23" s="106" t="s">
        <v>585</v>
      </c>
      <c r="C23" t="s">
        <v>586</v>
      </c>
      <c r="D23" t="s">
        <v>587</v>
      </c>
      <c r="E23" s="170">
        <v>211019</v>
      </c>
      <c r="F23" t="s">
        <v>588</v>
      </c>
      <c r="G23" t="s">
        <v>589</v>
      </c>
      <c r="H23" s="107" t="s">
        <v>590</v>
      </c>
      <c r="I23" t="s">
        <v>591</v>
      </c>
      <c r="J23" t="s">
        <v>592</v>
      </c>
      <c r="K23" t="s">
        <v>605</v>
      </c>
      <c r="L23" s="184" t="str">
        <f>'common foods'!C99</f>
        <v>Hummus dip</v>
      </c>
      <c r="M23" s="171" t="str">
        <f>'common foods'!D99</f>
        <v>05083</v>
      </c>
      <c r="N23" t="s">
        <v>610</v>
      </c>
      <c r="O23" t="s">
        <v>595</v>
      </c>
      <c r="P23">
        <v>1000</v>
      </c>
      <c r="Q23" t="s">
        <v>596</v>
      </c>
      <c r="R23" s="172">
        <v>7.2</v>
      </c>
      <c r="S23" s="172">
        <v>0.72</v>
      </c>
      <c r="T23" s="172">
        <f t="shared" ref="T23:T31" si="2">S23*1</f>
        <v>0.72</v>
      </c>
    </row>
    <row r="24" spans="1:20" x14ac:dyDescent="0.25">
      <c r="A24" s="106" t="s">
        <v>584</v>
      </c>
      <c r="B24" s="106" t="s">
        <v>585</v>
      </c>
      <c r="C24" t="s">
        <v>586</v>
      </c>
      <c r="D24" t="s">
        <v>587</v>
      </c>
      <c r="E24" s="170">
        <v>211019</v>
      </c>
      <c r="F24" t="s">
        <v>588</v>
      </c>
      <c r="G24" t="s">
        <v>589</v>
      </c>
      <c r="H24" s="107" t="s">
        <v>590</v>
      </c>
      <c r="I24" t="s">
        <v>597</v>
      </c>
      <c r="J24" t="s">
        <v>592</v>
      </c>
      <c r="K24" t="s">
        <v>605</v>
      </c>
      <c r="L24" s="184" t="str">
        <f>'common foods'!C99</f>
        <v>Hummus dip</v>
      </c>
      <c r="M24" s="171" t="str">
        <f>'common foods'!D99</f>
        <v>05083</v>
      </c>
      <c r="N24" t="s">
        <v>610</v>
      </c>
      <c r="O24" t="s">
        <v>595</v>
      </c>
      <c r="P24">
        <v>1000</v>
      </c>
      <c r="Q24" t="s">
        <v>596</v>
      </c>
      <c r="R24" s="172">
        <v>9.2899999999999991</v>
      </c>
      <c r="S24" s="172">
        <v>0.93</v>
      </c>
      <c r="T24" s="172">
        <f t="shared" si="2"/>
        <v>0.93</v>
      </c>
    </row>
    <row r="25" spans="1:20" x14ac:dyDescent="0.25">
      <c r="A25" s="106" t="s">
        <v>584</v>
      </c>
      <c r="B25" s="106" t="s">
        <v>585</v>
      </c>
      <c r="C25" t="s">
        <v>586</v>
      </c>
      <c r="D25" t="s">
        <v>587</v>
      </c>
      <c r="E25" s="170">
        <v>211019</v>
      </c>
      <c r="F25" t="s">
        <v>588</v>
      </c>
      <c r="G25" t="s">
        <v>589</v>
      </c>
      <c r="H25" s="107" t="s">
        <v>590</v>
      </c>
      <c r="I25" t="s">
        <v>598</v>
      </c>
      <c r="J25" t="s">
        <v>592</v>
      </c>
      <c r="K25" t="s">
        <v>605</v>
      </c>
      <c r="L25" s="184" t="str">
        <f>'common foods'!C99</f>
        <v>Hummus dip</v>
      </c>
      <c r="M25" s="171" t="str">
        <f>'common foods'!D99</f>
        <v>05083</v>
      </c>
      <c r="N25" t="s">
        <v>610</v>
      </c>
      <c r="O25" t="s">
        <v>595</v>
      </c>
      <c r="P25">
        <v>1000</v>
      </c>
      <c r="Q25" t="s">
        <v>596</v>
      </c>
      <c r="R25" s="172">
        <v>8.99</v>
      </c>
      <c r="S25" s="172">
        <v>0.9</v>
      </c>
      <c r="T25" s="172">
        <f t="shared" si="2"/>
        <v>0.9</v>
      </c>
    </row>
    <row r="26" spans="1:20" x14ac:dyDescent="0.25">
      <c r="A26" s="106" t="s">
        <v>584</v>
      </c>
      <c r="B26" s="106" t="s">
        <v>585</v>
      </c>
      <c r="C26" t="s">
        <v>586</v>
      </c>
      <c r="D26" t="s">
        <v>587</v>
      </c>
      <c r="E26" s="170">
        <v>211019</v>
      </c>
      <c r="F26" t="s">
        <v>588</v>
      </c>
      <c r="G26" t="s">
        <v>589</v>
      </c>
      <c r="H26" s="107" t="s">
        <v>590</v>
      </c>
      <c r="I26" t="s">
        <v>591</v>
      </c>
      <c r="J26" t="s">
        <v>592</v>
      </c>
      <c r="K26" t="s">
        <v>609</v>
      </c>
      <c r="L26" s="184" t="str">
        <f>'common foods'!C31</f>
        <v>Tomatoes, fresh</v>
      </c>
      <c r="M26" s="171" t="str">
        <f>'common foods'!D31</f>
        <v>02030</v>
      </c>
      <c r="N26" t="s">
        <v>589</v>
      </c>
      <c r="O26" t="s">
        <v>589</v>
      </c>
      <c r="P26">
        <v>1000</v>
      </c>
      <c r="Q26" t="s">
        <v>596</v>
      </c>
      <c r="R26" s="172">
        <v>5.99</v>
      </c>
      <c r="S26" s="172">
        <f t="shared" ref="S26:S31" si="3">R26/10</f>
        <v>0.59899999999999998</v>
      </c>
      <c r="T26" s="172">
        <f t="shared" si="2"/>
        <v>0.59899999999999998</v>
      </c>
    </row>
    <row r="27" spans="1:20" x14ac:dyDescent="0.25">
      <c r="A27" s="106" t="s">
        <v>584</v>
      </c>
      <c r="B27" s="106" t="s">
        <v>585</v>
      </c>
      <c r="C27" t="s">
        <v>586</v>
      </c>
      <c r="D27" t="s">
        <v>587</v>
      </c>
      <c r="E27" s="170">
        <v>211019</v>
      </c>
      <c r="F27" t="s">
        <v>588</v>
      </c>
      <c r="G27" t="s">
        <v>589</v>
      </c>
      <c r="H27" s="107" t="s">
        <v>590</v>
      </c>
      <c r="I27" t="s">
        <v>597</v>
      </c>
      <c r="J27" t="s">
        <v>592</v>
      </c>
      <c r="K27" t="s">
        <v>609</v>
      </c>
      <c r="L27" s="184" t="str">
        <f>'common foods'!C31</f>
        <v>Tomatoes, fresh</v>
      </c>
      <c r="M27" s="171" t="str">
        <f>'common foods'!D31</f>
        <v>02030</v>
      </c>
      <c r="N27" t="s">
        <v>589</v>
      </c>
      <c r="O27" t="s">
        <v>589</v>
      </c>
      <c r="P27">
        <v>1000</v>
      </c>
      <c r="Q27" t="s">
        <v>596</v>
      </c>
      <c r="R27" s="172">
        <v>4.99</v>
      </c>
      <c r="S27" s="172">
        <f t="shared" si="3"/>
        <v>0.499</v>
      </c>
      <c r="T27" s="172">
        <f t="shared" si="2"/>
        <v>0.499</v>
      </c>
    </row>
    <row r="28" spans="1:20" x14ac:dyDescent="0.25">
      <c r="A28" s="106" t="s">
        <v>584</v>
      </c>
      <c r="B28" s="106" t="s">
        <v>585</v>
      </c>
      <c r="C28" t="s">
        <v>586</v>
      </c>
      <c r="D28" t="s">
        <v>587</v>
      </c>
      <c r="E28" s="170">
        <v>211019</v>
      </c>
      <c r="F28" t="s">
        <v>588</v>
      </c>
      <c r="G28" t="s">
        <v>589</v>
      </c>
      <c r="H28" s="107" t="s">
        <v>590</v>
      </c>
      <c r="I28" t="s">
        <v>598</v>
      </c>
      <c r="J28" t="s">
        <v>592</v>
      </c>
      <c r="K28" t="s">
        <v>609</v>
      </c>
      <c r="L28" s="184" t="str">
        <f>'common foods'!C31</f>
        <v>Tomatoes, fresh</v>
      </c>
      <c r="M28" s="171" t="str">
        <f>'common foods'!D31</f>
        <v>02030</v>
      </c>
      <c r="N28" t="s">
        <v>589</v>
      </c>
      <c r="O28" t="s">
        <v>589</v>
      </c>
      <c r="P28">
        <v>1000</v>
      </c>
      <c r="Q28" t="s">
        <v>596</v>
      </c>
      <c r="R28" s="172">
        <v>6.49</v>
      </c>
      <c r="S28" s="172">
        <f t="shared" si="3"/>
        <v>0.64900000000000002</v>
      </c>
      <c r="T28" s="172">
        <f t="shared" si="2"/>
        <v>0.64900000000000002</v>
      </c>
    </row>
    <row r="29" spans="1:20" x14ac:dyDescent="0.25">
      <c r="A29" s="106" t="s">
        <v>584</v>
      </c>
      <c r="B29" s="106" t="s">
        <v>585</v>
      </c>
      <c r="C29" t="s">
        <v>586</v>
      </c>
      <c r="D29" t="s">
        <v>587</v>
      </c>
      <c r="E29" s="170">
        <v>211019</v>
      </c>
      <c r="F29" t="s">
        <v>588</v>
      </c>
      <c r="G29" t="s">
        <v>589</v>
      </c>
      <c r="H29" s="107" t="s">
        <v>590</v>
      </c>
      <c r="I29" t="s">
        <v>591</v>
      </c>
      <c r="J29" t="s">
        <v>592</v>
      </c>
      <c r="K29" t="s">
        <v>603</v>
      </c>
      <c r="L29" s="184" t="str">
        <f>'common foods'!C3</f>
        <v>Bananas, fresh</v>
      </c>
      <c r="M29" s="171" t="str">
        <f>'common foods'!D3</f>
        <v>01002</v>
      </c>
      <c r="N29" t="s">
        <v>589</v>
      </c>
      <c r="O29" t="s">
        <v>589</v>
      </c>
      <c r="P29">
        <v>1000</v>
      </c>
      <c r="Q29" t="s">
        <v>596</v>
      </c>
      <c r="R29" s="172">
        <v>2.29</v>
      </c>
      <c r="S29" s="172">
        <f t="shared" si="3"/>
        <v>0.22900000000000001</v>
      </c>
      <c r="T29" s="172">
        <f t="shared" si="2"/>
        <v>0.22900000000000001</v>
      </c>
    </row>
    <row r="30" spans="1:20" x14ac:dyDescent="0.25">
      <c r="A30" s="106" t="s">
        <v>584</v>
      </c>
      <c r="B30" s="106" t="s">
        <v>585</v>
      </c>
      <c r="C30" t="s">
        <v>586</v>
      </c>
      <c r="D30" t="s">
        <v>587</v>
      </c>
      <c r="E30" s="170">
        <v>211019</v>
      </c>
      <c r="F30" t="s">
        <v>588</v>
      </c>
      <c r="G30" t="s">
        <v>589</v>
      </c>
      <c r="H30" s="107" t="s">
        <v>590</v>
      </c>
      <c r="I30" t="s">
        <v>597</v>
      </c>
      <c r="J30" t="s">
        <v>592</v>
      </c>
      <c r="K30" t="s">
        <v>603</v>
      </c>
      <c r="L30" s="184" t="str">
        <f>'common foods'!C3</f>
        <v>Bananas, fresh</v>
      </c>
      <c r="M30" s="171" t="str">
        <f>'common foods'!D3</f>
        <v>01002</v>
      </c>
      <c r="N30" t="s">
        <v>589</v>
      </c>
      <c r="O30" t="s">
        <v>589</v>
      </c>
      <c r="P30">
        <v>1000</v>
      </c>
      <c r="Q30" t="s">
        <v>596</v>
      </c>
      <c r="R30" s="172">
        <v>2.99</v>
      </c>
      <c r="S30" s="172">
        <f t="shared" si="3"/>
        <v>0.29900000000000004</v>
      </c>
      <c r="T30" s="172">
        <f t="shared" si="2"/>
        <v>0.29900000000000004</v>
      </c>
    </row>
    <row r="31" spans="1:20" x14ac:dyDescent="0.25">
      <c r="A31" s="106" t="s">
        <v>584</v>
      </c>
      <c r="B31" s="106" t="s">
        <v>585</v>
      </c>
      <c r="C31" t="s">
        <v>586</v>
      </c>
      <c r="D31" t="s">
        <v>587</v>
      </c>
      <c r="E31" s="170">
        <v>211019</v>
      </c>
      <c r="F31" t="s">
        <v>588</v>
      </c>
      <c r="G31" t="s">
        <v>589</v>
      </c>
      <c r="H31" s="107" t="s">
        <v>590</v>
      </c>
      <c r="I31" t="s">
        <v>598</v>
      </c>
      <c r="J31" t="s">
        <v>592</v>
      </c>
      <c r="K31" t="s">
        <v>603</v>
      </c>
      <c r="L31" s="184" t="str">
        <f>'common foods'!C3</f>
        <v>Bananas, fresh</v>
      </c>
      <c r="M31" s="171" t="str">
        <f>'common foods'!D3</f>
        <v>01002</v>
      </c>
      <c r="N31" t="s">
        <v>589</v>
      </c>
      <c r="O31" t="s">
        <v>589</v>
      </c>
      <c r="P31">
        <v>1000</v>
      </c>
      <c r="Q31" t="s">
        <v>596</v>
      </c>
      <c r="R31" s="172">
        <v>2.99</v>
      </c>
      <c r="S31" s="172">
        <f t="shared" si="3"/>
        <v>0.29900000000000004</v>
      </c>
      <c r="T31" s="172">
        <f t="shared" si="2"/>
        <v>0.29900000000000004</v>
      </c>
    </row>
    <row r="32" spans="1:20" x14ac:dyDescent="0.25">
      <c r="A32" s="106" t="s">
        <v>584</v>
      </c>
      <c r="B32" s="106" t="s">
        <v>585</v>
      </c>
      <c r="C32" t="s">
        <v>586</v>
      </c>
      <c r="D32" t="s">
        <v>587</v>
      </c>
      <c r="E32" s="170">
        <v>211019</v>
      </c>
      <c r="F32" t="s">
        <v>588</v>
      </c>
      <c r="G32" t="s">
        <v>589</v>
      </c>
      <c r="H32" s="107" t="s">
        <v>590</v>
      </c>
      <c r="I32" t="s">
        <v>591</v>
      </c>
      <c r="J32" t="s">
        <v>592</v>
      </c>
      <c r="K32" t="s">
        <v>605</v>
      </c>
      <c r="L32" s="184" t="str">
        <f>'common foods'!C107</f>
        <v>Chickpeas, canned</v>
      </c>
      <c r="M32" s="171" t="str">
        <f>'common foods'!D107</f>
        <v>05092</v>
      </c>
      <c r="N32" t="s">
        <v>606</v>
      </c>
      <c r="O32" t="s">
        <v>602</v>
      </c>
      <c r="P32">
        <v>400</v>
      </c>
      <c r="Q32" t="s">
        <v>596</v>
      </c>
      <c r="R32" s="172">
        <v>0.99</v>
      </c>
      <c r="S32" s="172">
        <v>0.25</v>
      </c>
      <c r="T32" s="172">
        <f t="shared" ref="T32:T34" si="4">S32/0.6</f>
        <v>0.41666666666666669</v>
      </c>
    </row>
    <row r="33" spans="1:20" x14ac:dyDescent="0.25">
      <c r="A33" s="106" t="s">
        <v>584</v>
      </c>
      <c r="B33" s="106" t="s">
        <v>585</v>
      </c>
      <c r="C33" t="s">
        <v>586</v>
      </c>
      <c r="D33" t="s">
        <v>587</v>
      </c>
      <c r="E33" s="170">
        <v>211019</v>
      </c>
      <c r="F33" t="s">
        <v>588</v>
      </c>
      <c r="G33" t="s">
        <v>589</v>
      </c>
      <c r="H33" s="107" t="s">
        <v>590</v>
      </c>
      <c r="I33" t="s">
        <v>597</v>
      </c>
      <c r="J33" t="s">
        <v>592</v>
      </c>
      <c r="K33" t="s">
        <v>605</v>
      </c>
      <c r="L33" s="184" t="str">
        <f>'common foods'!C107</f>
        <v>Chickpeas, canned</v>
      </c>
      <c r="M33" s="171" t="str">
        <f>'common foods'!D107</f>
        <v>05092</v>
      </c>
      <c r="N33" t="s">
        <v>443</v>
      </c>
      <c r="O33" t="s">
        <v>595</v>
      </c>
      <c r="P33">
        <v>400</v>
      </c>
      <c r="Q33" t="s">
        <v>596</v>
      </c>
      <c r="R33" s="172">
        <v>1.49</v>
      </c>
      <c r="S33" s="172">
        <v>0.37</v>
      </c>
      <c r="T33" s="172">
        <f t="shared" si="4"/>
        <v>0.6166666666666667</v>
      </c>
    </row>
    <row r="34" spans="1:20" x14ac:dyDescent="0.25">
      <c r="A34" s="106" t="s">
        <v>584</v>
      </c>
      <c r="B34" s="106" t="s">
        <v>585</v>
      </c>
      <c r="C34" t="s">
        <v>586</v>
      </c>
      <c r="D34" t="s">
        <v>587</v>
      </c>
      <c r="E34" s="170">
        <v>211019</v>
      </c>
      <c r="F34" t="s">
        <v>588</v>
      </c>
      <c r="G34" t="s">
        <v>589</v>
      </c>
      <c r="H34" s="107" t="s">
        <v>590</v>
      </c>
      <c r="I34" t="s">
        <v>598</v>
      </c>
      <c r="J34" t="s">
        <v>592</v>
      </c>
      <c r="K34" t="s">
        <v>605</v>
      </c>
      <c r="L34" s="184" t="str">
        <f>'common foods'!C107</f>
        <v>Chickpeas, canned</v>
      </c>
      <c r="M34" s="171" t="str">
        <f>'common foods'!D107</f>
        <v>05092</v>
      </c>
      <c r="N34" t="s">
        <v>611</v>
      </c>
      <c r="O34" t="s">
        <v>602</v>
      </c>
      <c r="P34">
        <v>420</v>
      </c>
      <c r="Q34" t="s">
        <v>596</v>
      </c>
      <c r="R34" s="172">
        <v>1.2</v>
      </c>
      <c r="S34" s="172">
        <v>0.28999999999999998</v>
      </c>
      <c r="T34" s="172">
        <f t="shared" si="4"/>
        <v>0.48333333333333334</v>
      </c>
    </row>
    <row r="35" spans="1:20" x14ac:dyDescent="0.25">
      <c r="A35" s="106" t="s">
        <v>584</v>
      </c>
      <c r="B35" s="106" t="s">
        <v>585</v>
      </c>
      <c r="C35" t="s">
        <v>586</v>
      </c>
      <c r="D35" t="s">
        <v>587</v>
      </c>
      <c r="E35" s="170">
        <v>211019</v>
      </c>
      <c r="F35" t="s">
        <v>588</v>
      </c>
      <c r="G35" t="s">
        <v>589</v>
      </c>
      <c r="H35" s="107" t="s">
        <v>590</v>
      </c>
      <c r="I35" t="s">
        <v>591</v>
      </c>
      <c r="J35" t="s">
        <v>592</v>
      </c>
      <c r="K35" t="s">
        <v>609</v>
      </c>
      <c r="L35" s="184" t="s">
        <v>100</v>
      </c>
      <c r="M35" s="171" t="str">
        <f>'common foods'!D44</f>
        <v>02047</v>
      </c>
      <c r="N35" t="s">
        <v>606</v>
      </c>
      <c r="O35" t="s">
        <v>602</v>
      </c>
      <c r="P35">
        <v>1000</v>
      </c>
      <c r="Q35" t="s">
        <v>596</v>
      </c>
      <c r="R35" s="172">
        <v>3.49</v>
      </c>
      <c r="S35" s="172">
        <v>0.35</v>
      </c>
      <c r="T35" s="172">
        <f>S35*1</f>
        <v>0.35</v>
      </c>
    </row>
    <row r="36" spans="1:20" x14ac:dyDescent="0.25">
      <c r="A36" s="106" t="s">
        <v>584</v>
      </c>
      <c r="B36" s="106" t="s">
        <v>585</v>
      </c>
      <c r="C36" t="s">
        <v>586</v>
      </c>
      <c r="D36" t="s">
        <v>587</v>
      </c>
      <c r="E36" s="170">
        <v>211019</v>
      </c>
      <c r="F36" t="s">
        <v>588</v>
      </c>
      <c r="G36" t="s">
        <v>589</v>
      </c>
      <c r="H36" s="107" t="s">
        <v>590</v>
      </c>
      <c r="I36" t="s">
        <v>597</v>
      </c>
      <c r="J36" t="s">
        <v>592</v>
      </c>
      <c r="K36" t="s">
        <v>609</v>
      </c>
      <c r="L36" s="184" t="s">
        <v>100</v>
      </c>
      <c r="M36" s="171" t="str">
        <f>'common foods'!D44</f>
        <v>02047</v>
      </c>
      <c r="N36" t="s">
        <v>612</v>
      </c>
      <c r="O36" t="s">
        <v>595</v>
      </c>
      <c r="P36">
        <v>1000</v>
      </c>
      <c r="Q36" t="s">
        <v>596</v>
      </c>
      <c r="R36" s="172">
        <v>3.99</v>
      </c>
      <c r="S36" s="172">
        <v>0.4</v>
      </c>
      <c r="T36" s="172">
        <f>S36*1</f>
        <v>0.4</v>
      </c>
    </row>
    <row r="37" spans="1:20" x14ac:dyDescent="0.25">
      <c r="A37" s="106" t="s">
        <v>584</v>
      </c>
      <c r="B37" s="106" t="s">
        <v>585</v>
      </c>
      <c r="C37" t="s">
        <v>586</v>
      </c>
      <c r="D37" t="s">
        <v>587</v>
      </c>
      <c r="E37" s="170">
        <v>211019</v>
      </c>
      <c r="F37" t="s">
        <v>588</v>
      </c>
      <c r="G37" t="s">
        <v>589</v>
      </c>
      <c r="H37" s="107" t="s">
        <v>590</v>
      </c>
      <c r="I37" t="s">
        <v>598</v>
      </c>
      <c r="J37" t="s">
        <v>592</v>
      </c>
      <c r="K37" t="s">
        <v>609</v>
      </c>
      <c r="L37" s="184" t="s">
        <v>100</v>
      </c>
      <c r="M37" s="171" t="str">
        <f>'common foods'!D44</f>
        <v>02047</v>
      </c>
      <c r="N37" t="s">
        <v>611</v>
      </c>
      <c r="O37" t="s">
        <v>602</v>
      </c>
      <c r="P37">
        <v>1000</v>
      </c>
      <c r="Q37" t="s">
        <v>596</v>
      </c>
      <c r="R37" s="172">
        <v>3.5</v>
      </c>
      <c r="S37" s="172">
        <v>0.35</v>
      </c>
      <c r="T37" s="172">
        <f>S37*1</f>
        <v>0.35</v>
      </c>
    </row>
    <row r="38" spans="1:20" x14ac:dyDescent="0.25">
      <c r="A38" s="106" t="s">
        <v>584</v>
      </c>
      <c r="B38" s="106" t="s">
        <v>585</v>
      </c>
      <c r="C38" t="s">
        <v>586</v>
      </c>
      <c r="D38" t="s">
        <v>587</v>
      </c>
      <c r="E38" s="170">
        <v>211019</v>
      </c>
      <c r="F38" t="s">
        <v>588</v>
      </c>
      <c r="G38" t="s">
        <v>589</v>
      </c>
      <c r="H38" s="107" t="s">
        <v>590</v>
      </c>
      <c r="I38" t="s">
        <v>591</v>
      </c>
      <c r="J38" t="s">
        <v>592</v>
      </c>
      <c r="K38" t="s">
        <v>609</v>
      </c>
      <c r="L38" s="184" t="str">
        <f>'common foods'!C21</f>
        <v>Cauliflower, fresh</v>
      </c>
      <c r="M38" s="171" t="str">
        <f>'common foods'!D21</f>
        <v>02016</v>
      </c>
      <c r="N38" t="s">
        <v>589</v>
      </c>
      <c r="O38" t="s">
        <v>589</v>
      </c>
      <c r="P38">
        <v>1400</v>
      </c>
      <c r="Q38" t="s">
        <v>596</v>
      </c>
      <c r="R38" s="172">
        <v>2.99</v>
      </c>
      <c r="S38" s="172">
        <f>R38/14</f>
        <v>0.21357142857142858</v>
      </c>
      <c r="T38" s="172">
        <f>S38/0.54</f>
        <v>0.39550264550264547</v>
      </c>
    </row>
    <row r="39" spans="1:20" x14ac:dyDescent="0.25">
      <c r="A39" s="106" t="s">
        <v>584</v>
      </c>
      <c r="B39" s="106" t="s">
        <v>585</v>
      </c>
      <c r="C39" t="s">
        <v>586</v>
      </c>
      <c r="D39" t="s">
        <v>587</v>
      </c>
      <c r="E39" s="170">
        <v>211019</v>
      </c>
      <c r="F39" t="s">
        <v>588</v>
      </c>
      <c r="G39" t="s">
        <v>589</v>
      </c>
      <c r="H39" s="107" t="s">
        <v>590</v>
      </c>
      <c r="I39" t="s">
        <v>597</v>
      </c>
      <c r="J39" t="s">
        <v>592</v>
      </c>
      <c r="K39" t="s">
        <v>609</v>
      </c>
      <c r="L39" s="184" t="str">
        <f>'common foods'!C21</f>
        <v>Cauliflower, fresh</v>
      </c>
      <c r="M39" s="171" t="str">
        <f>'common foods'!D21</f>
        <v>02016</v>
      </c>
      <c r="N39" t="s">
        <v>589</v>
      </c>
      <c r="O39" t="s">
        <v>589</v>
      </c>
      <c r="P39" s="188">
        <v>1400</v>
      </c>
      <c r="Q39" t="s">
        <v>596</v>
      </c>
      <c r="R39" s="172">
        <v>6.98</v>
      </c>
      <c r="S39" s="172">
        <f>R39/14</f>
        <v>0.49857142857142861</v>
      </c>
      <c r="T39" s="172">
        <f>S39/0.54</f>
        <v>0.92328042328042326</v>
      </c>
    </row>
    <row r="40" spans="1:20" x14ac:dyDescent="0.25">
      <c r="A40" s="106" t="s">
        <v>584</v>
      </c>
      <c r="B40" s="106" t="s">
        <v>585</v>
      </c>
      <c r="C40" t="s">
        <v>586</v>
      </c>
      <c r="D40" t="s">
        <v>587</v>
      </c>
      <c r="E40" s="170">
        <v>211019</v>
      </c>
      <c r="F40" t="s">
        <v>588</v>
      </c>
      <c r="G40" t="s">
        <v>589</v>
      </c>
      <c r="H40" s="107" t="s">
        <v>590</v>
      </c>
      <c r="I40" t="s">
        <v>598</v>
      </c>
      <c r="J40" t="s">
        <v>592</v>
      </c>
      <c r="K40" t="s">
        <v>609</v>
      </c>
      <c r="L40" s="184" t="str">
        <f>'common foods'!C21</f>
        <v>Cauliflower, fresh</v>
      </c>
      <c r="M40" s="171" t="str">
        <f>'common foods'!D21</f>
        <v>02016</v>
      </c>
      <c r="N40" t="s">
        <v>589</v>
      </c>
      <c r="O40" t="s">
        <v>589</v>
      </c>
      <c r="P40" s="188">
        <v>1400</v>
      </c>
      <c r="Q40" t="s">
        <v>596</v>
      </c>
      <c r="R40" s="172">
        <v>2.5</v>
      </c>
      <c r="S40" s="172">
        <f>R40/14</f>
        <v>0.17857142857142858</v>
      </c>
      <c r="T40" s="172">
        <f>S40/0.54</f>
        <v>0.3306878306878307</v>
      </c>
    </row>
    <row r="41" spans="1:20" x14ac:dyDescent="0.25">
      <c r="A41" s="106" t="s">
        <v>584</v>
      </c>
      <c r="B41" s="106" t="s">
        <v>585</v>
      </c>
      <c r="C41" t="s">
        <v>586</v>
      </c>
      <c r="D41" t="s">
        <v>587</v>
      </c>
      <c r="E41" s="170">
        <v>211019</v>
      </c>
      <c r="F41" t="s">
        <v>588</v>
      </c>
      <c r="G41" t="s">
        <v>589</v>
      </c>
      <c r="H41" s="107" t="s">
        <v>590</v>
      </c>
      <c r="I41" t="s">
        <v>591</v>
      </c>
      <c r="J41" t="s">
        <v>592</v>
      </c>
      <c r="K41" t="s">
        <v>593</v>
      </c>
      <c r="L41" s="184" t="str">
        <f>'common foods'!C57</f>
        <v>Pasta wholemeal</v>
      </c>
      <c r="M41" s="171" t="str">
        <f>'common foods'!D57</f>
        <v>03052</v>
      </c>
      <c r="N41" t="s">
        <v>613</v>
      </c>
      <c r="O41" t="s">
        <v>595</v>
      </c>
      <c r="P41">
        <v>500</v>
      </c>
      <c r="Q41" t="s">
        <v>596</v>
      </c>
      <c r="R41" s="172">
        <v>2.19</v>
      </c>
      <c r="S41" s="172">
        <f>R41/5</f>
        <v>0.438</v>
      </c>
      <c r="T41" s="172">
        <f>S41/2.4</f>
        <v>0.1825</v>
      </c>
    </row>
    <row r="42" spans="1:20" x14ac:dyDescent="0.25">
      <c r="A42" s="106" t="s">
        <v>584</v>
      </c>
      <c r="B42" s="106" t="s">
        <v>585</v>
      </c>
      <c r="C42" t="s">
        <v>586</v>
      </c>
      <c r="D42" t="s">
        <v>587</v>
      </c>
      <c r="E42" s="170">
        <v>211019</v>
      </c>
      <c r="F42" t="s">
        <v>588</v>
      </c>
      <c r="G42" t="s">
        <v>589</v>
      </c>
      <c r="H42" s="107" t="s">
        <v>590</v>
      </c>
      <c r="I42" t="s">
        <v>597</v>
      </c>
      <c r="J42" t="s">
        <v>592</v>
      </c>
      <c r="K42" t="s">
        <v>593</v>
      </c>
      <c r="L42" s="184" t="str">
        <f>'common foods'!C57</f>
        <v>Pasta wholemeal</v>
      </c>
      <c r="M42" s="171" t="str">
        <f>'common foods'!D57</f>
        <v>03052</v>
      </c>
      <c r="N42" t="s">
        <v>614</v>
      </c>
      <c r="O42" t="s">
        <v>595</v>
      </c>
      <c r="P42">
        <v>500</v>
      </c>
      <c r="Q42" t="s">
        <v>596</v>
      </c>
      <c r="R42" s="172">
        <v>1.79</v>
      </c>
      <c r="S42" s="172">
        <f>R42/5</f>
        <v>0.35799999999999998</v>
      </c>
      <c r="T42" s="172">
        <f>S42/2.4</f>
        <v>0.14916666666666667</v>
      </c>
    </row>
    <row r="43" spans="1:20" x14ac:dyDescent="0.25">
      <c r="A43" s="106" t="s">
        <v>584</v>
      </c>
      <c r="B43" s="106" t="s">
        <v>585</v>
      </c>
      <c r="C43" t="s">
        <v>586</v>
      </c>
      <c r="D43" t="s">
        <v>587</v>
      </c>
      <c r="E43" s="170">
        <v>211019</v>
      </c>
      <c r="F43" t="s">
        <v>588</v>
      </c>
      <c r="G43" t="s">
        <v>589</v>
      </c>
      <c r="H43" s="107" t="s">
        <v>590</v>
      </c>
      <c r="I43" t="s">
        <v>598</v>
      </c>
      <c r="J43" t="s">
        <v>592</v>
      </c>
      <c r="K43" t="s">
        <v>593</v>
      </c>
      <c r="L43" s="184" t="str">
        <f>'common foods'!C57</f>
        <v>Pasta wholemeal</v>
      </c>
      <c r="M43" s="171" t="str">
        <f>'common foods'!D57</f>
        <v>03052</v>
      </c>
      <c r="N43" t="s">
        <v>614</v>
      </c>
      <c r="O43" t="s">
        <v>595</v>
      </c>
      <c r="P43">
        <v>500</v>
      </c>
      <c r="Q43" t="s">
        <v>596</v>
      </c>
      <c r="R43" s="172">
        <v>2</v>
      </c>
      <c r="S43" s="172">
        <f>R43/5</f>
        <v>0.4</v>
      </c>
      <c r="T43" s="172">
        <f>S43/2.4</f>
        <v>0.16666666666666669</v>
      </c>
    </row>
    <row r="44" spans="1:20" ht="30" x14ac:dyDescent="0.25">
      <c r="A44" s="106" t="s">
        <v>584</v>
      </c>
      <c r="B44" s="106" t="s">
        <v>585</v>
      </c>
      <c r="C44" t="s">
        <v>586</v>
      </c>
      <c r="D44" t="s">
        <v>587</v>
      </c>
      <c r="E44" s="170">
        <v>291019</v>
      </c>
      <c r="F44" t="s">
        <v>588</v>
      </c>
      <c r="G44" t="s">
        <v>589</v>
      </c>
      <c r="H44" s="107" t="s">
        <v>590</v>
      </c>
      <c r="I44" t="s">
        <v>591</v>
      </c>
      <c r="J44" t="s">
        <v>592</v>
      </c>
      <c r="K44" t="s">
        <v>593</v>
      </c>
      <c r="L44" s="184" t="str">
        <f>'common foods'!C58</f>
        <v>Couscous, wholemeal wheat</v>
      </c>
      <c r="M44" s="171" t="str">
        <f>'common foods'!D58</f>
        <v>03089</v>
      </c>
      <c r="N44" t="s">
        <v>613</v>
      </c>
      <c r="O44" t="s">
        <v>595</v>
      </c>
      <c r="P44">
        <v>500</v>
      </c>
      <c r="Q44" t="s">
        <v>596</v>
      </c>
      <c r="R44" s="172">
        <v>2.59</v>
      </c>
      <c r="S44" s="172">
        <v>0.52</v>
      </c>
      <c r="T44" s="172">
        <f>S44/2.4</f>
        <v>0.21666666666666667</v>
      </c>
    </row>
    <row r="45" spans="1:20" ht="30" x14ac:dyDescent="0.25">
      <c r="A45" s="106" t="s">
        <v>584</v>
      </c>
      <c r="B45" s="106" t="s">
        <v>585</v>
      </c>
      <c r="C45" t="s">
        <v>586</v>
      </c>
      <c r="D45" t="s">
        <v>587</v>
      </c>
      <c r="E45" s="170">
        <v>291019</v>
      </c>
      <c r="F45" t="s">
        <v>588</v>
      </c>
      <c r="G45" t="s">
        <v>589</v>
      </c>
      <c r="H45" s="107" t="s">
        <v>590</v>
      </c>
      <c r="I45" t="s">
        <v>597</v>
      </c>
      <c r="J45" t="s">
        <v>592</v>
      </c>
      <c r="K45" t="s">
        <v>593</v>
      </c>
      <c r="L45" s="184" t="str">
        <f>'common foods'!C58</f>
        <v>Couscous, wholemeal wheat</v>
      </c>
      <c r="M45" s="171" t="str">
        <f>'common foods'!D58</f>
        <v>03089</v>
      </c>
      <c r="N45" t="s">
        <v>613</v>
      </c>
      <c r="O45" t="s">
        <v>595</v>
      </c>
      <c r="P45">
        <v>500</v>
      </c>
      <c r="R45" s="172">
        <v>2.4900000000000002</v>
      </c>
      <c r="S45" s="172">
        <v>0.5</v>
      </c>
      <c r="T45" s="172">
        <f>S45/2.4</f>
        <v>0.20833333333333334</v>
      </c>
    </row>
    <row r="46" spans="1:20" ht="30" x14ac:dyDescent="0.25">
      <c r="A46" s="106" t="s">
        <v>584</v>
      </c>
      <c r="B46" s="106" t="s">
        <v>585</v>
      </c>
      <c r="C46" t="s">
        <v>586</v>
      </c>
      <c r="D46" t="s">
        <v>587</v>
      </c>
      <c r="E46" s="170">
        <v>291019</v>
      </c>
      <c r="F46" t="s">
        <v>588</v>
      </c>
      <c r="G46" t="s">
        <v>589</v>
      </c>
      <c r="H46" s="107" t="s">
        <v>590</v>
      </c>
      <c r="I46" t="s">
        <v>598</v>
      </c>
      <c r="J46" t="s">
        <v>592</v>
      </c>
      <c r="K46" t="s">
        <v>593</v>
      </c>
      <c r="L46" s="184" t="str">
        <f>'common foods'!C58</f>
        <v>Couscous, wholemeal wheat</v>
      </c>
      <c r="M46" s="171" t="str">
        <f>'common foods'!D58</f>
        <v>03089</v>
      </c>
      <c r="N46" t="s">
        <v>589</v>
      </c>
      <c r="O46" t="s">
        <v>589</v>
      </c>
      <c r="P46" t="s">
        <v>589</v>
      </c>
      <c r="Q46" t="s">
        <v>589</v>
      </c>
      <c r="R46" s="172" t="s">
        <v>589</v>
      </c>
      <c r="S46" s="172" t="s">
        <v>589</v>
      </c>
      <c r="T46" s="172" t="s">
        <v>589</v>
      </c>
    </row>
    <row r="47" spans="1:20" x14ac:dyDescent="0.25">
      <c r="A47" s="106" t="s">
        <v>584</v>
      </c>
      <c r="B47" s="106" t="s">
        <v>585</v>
      </c>
      <c r="C47" t="s">
        <v>586</v>
      </c>
      <c r="D47" t="s">
        <v>587</v>
      </c>
      <c r="E47" s="170">
        <v>211019</v>
      </c>
      <c r="F47" t="s">
        <v>588</v>
      </c>
      <c r="G47" t="s">
        <v>589</v>
      </c>
      <c r="H47" s="107" t="s">
        <v>590</v>
      </c>
      <c r="I47" t="s">
        <v>591</v>
      </c>
      <c r="J47" t="s">
        <v>592</v>
      </c>
      <c r="K47" t="s">
        <v>609</v>
      </c>
      <c r="L47" s="184" t="str">
        <f>'common foods'!C35</f>
        <v>Kumara, fresh</v>
      </c>
      <c r="M47" s="171" t="str">
        <f>'common foods'!D35</f>
        <v>02032</v>
      </c>
      <c r="N47" t="s">
        <v>589</v>
      </c>
      <c r="O47" t="s">
        <v>589</v>
      </c>
      <c r="P47">
        <v>1000</v>
      </c>
      <c r="Q47" t="s">
        <v>596</v>
      </c>
      <c r="R47" s="172">
        <v>2.99</v>
      </c>
      <c r="S47" s="172">
        <f t="shared" ref="S47:S52" si="5">R47/10</f>
        <v>0.29900000000000004</v>
      </c>
      <c r="T47" s="172">
        <f>S47/0.87</f>
        <v>0.34367816091954029</v>
      </c>
    </row>
    <row r="48" spans="1:20" x14ac:dyDescent="0.25">
      <c r="A48" s="106" t="s">
        <v>584</v>
      </c>
      <c r="B48" s="106" t="s">
        <v>585</v>
      </c>
      <c r="C48" t="s">
        <v>586</v>
      </c>
      <c r="D48" t="s">
        <v>587</v>
      </c>
      <c r="E48" s="170">
        <v>211019</v>
      </c>
      <c r="F48" t="s">
        <v>588</v>
      </c>
      <c r="G48" t="s">
        <v>589</v>
      </c>
      <c r="H48" s="107" t="s">
        <v>590</v>
      </c>
      <c r="I48" t="s">
        <v>597</v>
      </c>
      <c r="J48" t="s">
        <v>592</v>
      </c>
      <c r="K48" t="s">
        <v>609</v>
      </c>
      <c r="L48" s="184" t="str">
        <f>'common foods'!C35</f>
        <v>Kumara, fresh</v>
      </c>
      <c r="M48" s="171" t="str">
        <f>'common foods'!D35</f>
        <v>02032</v>
      </c>
      <c r="N48" t="s">
        <v>589</v>
      </c>
      <c r="O48" t="s">
        <v>589</v>
      </c>
      <c r="P48">
        <v>1000</v>
      </c>
      <c r="Q48" t="s">
        <v>596</v>
      </c>
      <c r="R48" s="172">
        <v>4.99</v>
      </c>
      <c r="S48" s="172">
        <f t="shared" si="5"/>
        <v>0.499</v>
      </c>
      <c r="T48" s="172">
        <f>S48/0.87</f>
        <v>0.5735632183908046</v>
      </c>
    </row>
    <row r="49" spans="1:20" x14ac:dyDescent="0.25">
      <c r="A49" s="106" t="s">
        <v>584</v>
      </c>
      <c r="B49" s="106" t="s">
        <v>585</v>
      </c>
      <c r="C49" t="s">
        <v>586</v>
      </c>
      <c r="D49" t="s">
        <v>587</v>
      </c>
      <c r="E49" s="170">
        <v>211019</v>
      </c>
      <c r="F49" t="s">
        <v>588</v>
      </c>
      <c r="G49" t="s">
        <v>589</v>
      </c>
      <c r="H49" s="107" t="s">
        <v>590</v>
      </c>
      <c r="I49" t="s">
        <v>598</v>
      </c>
      <c r="J49" t="s">
        <v>592</v>
      </c>
      <c r="K49" t="s">
        <v>609</v>
      </c>
      <c r="L49" s="184" t="str">
        <f>'common foods'!C35</f>
        <v>Kumara, fresh</v>
      </c>
      <c r="M49" s="171" t="str">
        <f>'common foods'!D35</f>
        <v>02032</v>
      </c>
      <c r="N49" t="s">
        <v>589</v>
      </c>
      <c r="O49" t="s">
        <v>589</v>
      </c>
      <c r="P49">
        <v>1000</v>
      </c>
      <c r="Q49" t="s">
        <v>596</v>
      </c>
      <c r="R49" s="172">
        <v>3</v>
      </c>
      <c r="S49" s="172">
        <f t="shared" si="5"/>
        <v>0.3</v>
      </c>
      <c r="T49" s="172">
        <f>S49/0.87</f>
        <v>0.34482758620689652</v>
      </c>
    </row>
    <row r="50" spans="1:20" x14ac:dyDescent="0.25">
      <c r="A50" s="106" t="s">
        <v>584</v>
      </c>
      <c r="B50" s="106" t="s">
        <v>585</v>
      </c>
      <c r="C50" t="s">
        <v>586</v>
      </c>
      <c r="D50" t="s">
        <v>587</v>
      </c>
      <c r="E50" s="170">
        <v>211019</v>
      </c>
      <c r="F50" t="s">
        <v>588</v>
      </c>
      <c r="G50" t="s">
        <v>589</v>
      </c>
      <c r="H50" s="107" t="s">
        <v>590</v>
      </c>
      <c r="I50" t="s">
        <v>591</v>
      </c>
      <c r="J50" t="s">
        <v>592</v>
      </c>
      <c r="K50" t="s">
        <v>603</v>
      </c>
      <c r="L50" s="184" t="str">
        <f>'common foods'!C2</f>
        <v>Apples, fresh</v>
      </c>
      <c r="M50" s="171" t="str">
        <f>'common foods'!D2</f>
        <v>01001</v>
      </c>
      <c r="N50" t="s">
        <v>589</v>
      </c>
      <c r="O50" t="s">
        <v>589</v>
      </c>
      <c r="P50">
        <v>1000</v>
      </c>
      <c r="Q50" t="s">
        <v>596</v>
      </c>
      <c r="R50" s="172">
        <v>2.99</v>
      </c>
      <c r="S50" s="172">
        <f t="shared" si="5"/>
        <v>0.29900000000000004</v>
      </c>
      <c r="T50" s="172">
        <f>S50/0.88</f>
        <v>0.33977272727272734</v>
      </c>
    </row>
    <row r="51" spans="1:20" x14ac:dyDescent="0.25">
      <c r="A51" s="106" t="s">
        <v>584</v>
      </c>
      <c r="B51" s="106" t="s">
        <v>585</v>
      </c>
      <c r="C51" t="s">
        <v>586</v>
      </c>
      <c r="D51" t="s">
        <v>587</v>
      </c>
      <c r="E51" s="170">
        <v>211019</v>
      </c>
      <c r="F51" t="s">
        <v>588</v>
      </c>
      <c r="G51" t="s">
        <v>589</v>
      </c>
      <c r="H51" s="107" t="s">
        <v>590</v>
      </c>
      <c r="I51" t="s">
        <v>597</v>
      </c>
      <c r="J51" t="s">
        <v>592</v>
      </c>
      <c r="K51" t="s">
        <v>603</v>
      </c>
      <c r="L51" s="184" t="str">
        <f>'common foods'!C2</f>
        <v>Apples, fresh</v>
      </c>
      <c r="M51" s="171" t="str">
        <f>'common foods'!D2</f>
        <v>01001</v>
      </c>
      <c r="N51" t="s">
        <v>589</v>
      </c>
      <c r="O51" t="s">
        <v>589</v>
      </c>
      <c r="P51">
        <v>1000</v>
      </c>
      <c r="Q51" t="s">
        <v>596</v>
      </c>
      <c r="R51" s="172">
        <v>3.99</v>
      </c>
      <c r="S51" s="172">
        <f t="shared" si="5"/>
        <v>0.39900000000000002</v>
      </c>
      <c r="T51" s="172">
        <f>S51/0.88</f>
        <v>0.45340909090909093</v>
      </c>
    </row>
    <row r="52" spans="1:20" x14ac:dyDescent="0.25">
      <c r="A52" s="106" t="s">
        <v>584</v>
      </c>
      <c r="B52" s="106" t="s">
        <v>585</v>
      </c>
      <c r="C52" t="s">
        <v>586</v>
      </c>
      <c r="D52" t="s">
        <v>587</v>
      </c>
      <c r="E52" s="170">
        <v>211019</v>
      </c>
      <c r="F52" t="s">
        <v>588</v>
      </c>
      <c r="G52" t="s">
        <v>589</v>
      </c>
      <c r="H52" s="107" t="s">
        <v>590</v>
      </c>
      <c r="I52" t="s">
        <v>598</v>
      </c>
      <c r="J52" t="s">
        <v>592</v>
      </c>
      <c r="K52" t="s">
        <v>603</v>
      </c>
      <c r="L52" s="184" t="str">
        <f>'common foods'!C2</f>
        <v>Apples, fresh</v>
      </c>
      <c r="M52" s="171" t="str">
        <f>'common foods'!D2</f>
        <v>01001</v>
      </c>
      <c r="N52" t="s">
        <v>589</v>
      </c>
      <c r="O52" t="s">
        <v>589</v>
      </c>
      <c r="P52">
        <v>1000</v>
      </c>
      <c r="Q52" t="s">
        <v>596</v>
      </c>
      <c r="R52" s="172">
        <v>2.5</v>
      </c>
      <c r="S52" s="172">
        <f t="shared" si="5"/>
        <v>0.25</v>
      </c>
      <c r="T52" s="172">
        <f>S52/0.88</f>
        <v>0.28409090909090912</v>
      </c>
    </row>
    <row r="53" spans="1:20" s="112" customFormat="1" x14ac:dyDescent="0.25">
      <c r="A53" s="106" t="s">
        <v>584</v>
      </c>
      <c r="B53" s="106" t="s">
        <v>585</v>
      </c>
      <c r="C53" s="112" t="s">
        <v>586</v>
      </c>
      <c r="D53" s="112" t="s">
        <v>587</v>
      </c>
      <c r="E53" s="170">
        <v>211019</v>
      </c>
      <c r="F53" s="112" t="s">
        <v>588</v>
      </c>
      <c r="G53" s="112" t="s">
        <v>589</v>
      </c>
      <c r="H53" s="107" t="s">
        <v>590</v>
      </c>
      <c r="I53" s="112" t="s">
        <v>591</v>
      </c>
      <c r="J53" s="112" t="s">
        <v>592</v>
      </c>
      <c r="K53" s="112" t="s">
        <v>605</v>
      </c>
      <c r="L53" s="184" t="str">
        <f>'common foods'!C102</f>
        <v>Almonds, plain</v>
      </c>
      <c r="M53" s="171" t="str">
        <f>'common foods'!D102</f>
        <v>05086</v>
      </c>
      <c r="N53" s="112" t="s">
        <v>601</v>
      </c>
      <c r="O53" s="112" t="s">
        <v>602</v>
      </c>
      <c r="P53" s="112">
        <v>750</v>
      </c>
      <c r="Q53" s="112" t="s">
        <v>596</v>
      </c>
      <c r="R53" s="172">
        <v>13.29</v>
      </c>
      <c r="S53" s="172">
        <f>R53/7.5</f>
        <v>1.7719999999999998</v>
      </c>
      <c r="T53" s="172">
        <f t="shared" ref="T53:T55" si="6">S53*1</f>
        <v>1.7719999999999998</v>
      </c>
    </row>
    <row r="54" spans="1:20" s="112" customFormat="1" x14ac:dyDescent="0.25">
      <c r="A54" s="106" t="s">
        <v>584</v>
      </c>
      <c r="B54" s="106" t="s">
        <v>585</v>
      </c>
      <c r="C54" s="112" t="s">
        <v>586</v>
      </c>
      <c r="D54" s="112" t="s">
        <v>587</v>
      </c>
      <c r="E54" s="170">
        <v>211019</v>
      </c>
      <c r="F54" s="112" t="s">
        <v>588</v>
      </c>
      <c r="G54" s="112" t="s">
        <v>589</v>
      </c>
      <c r="H54" s="107" t="s">
        <v>590</v>
      </c>
      <c r="I54" s="112" t="s">
        <v>597</v>
      </c>
      <c r="J54" s="112" t="s">
        <v>592</v>
      </c>
      <c r="K54" s="112" t="s">
        <v>605</v>
      </c>
      <c r="L54" s="184" t="str">
        <f>'common foods'!C102</f>
        <v>Almonds, plain</v>
      </c>
      <c r="M54" s="171" t="str">
        <f>'common foods'!D102</f>
        <v>05086</v>
      </c>
      <c r="N54" s="112" t="s">
        <v>601</v>
      </c>
      <c r="O54" s="112" t="s">
        <v>602</v>
      </c>
      <c r="P54" s="112">
        <v>400</v>
      </c>
      <c r="Q54" s="112" t="s">
        <v>596</v>
      </c>
      <c r="R54" s="172">
        <v>7.79</v>
      </c>
      <c r="S54" s="172">
        <f>R54/4</f>
        <v>1.9475</v>
      </c>
      <c r="T54" s="172">
        <f t="shared" si="6"/>
        <v>1.9475</v>
      </c>
    </row>
    <row r="55" spans="1:20" s="112" customFormat="1" x14ac:dyDescent="0.25">
      <c r="A55" s="106" t="s">
        <v>584</v>
      </c>
      <c r="B55" s="106" t="s">
        <v>585</v>
      </c>
      <c r="C55" s="112" t="s">
        <v>586</v>
      </c>
      <c r="D55" s="112" t="s">
        <v>587</v>
      </c>
      <c r="E55" s="170">
        <v>211019</v>
      </c>
      <c r="F55" s="112" t="s">
        <v>588</v>
      </c>
      <c r="G55" s="112" t="s">
        <v>589</v>
      </c>
      <c r="H55" s="107" t="s">
        <v>590</v>
      </c>
      <c r="I55" s="112" t="s">
        <v>598</v>
      </c>
      <c r="J55" s="112" t="s">
        <v>592</v>
      </c>
      <c r="K55" s="112" t="s">
        <v>605</v>
      </c>
      <c r="L55" s="184" t="str">
        <f>'common foods'!C102</f>
        <v>Almonds, plain</v>
      </c>
      <c r="M55" s="171" t="str">
        <f>'common foods'!D102</f>
        <v>05086</v>
      </c>
      <c r="N55" s="112" t="s">
        <v>598</v>
      </c>
      <c r="O55" s="112" t="s">
        <v>602</v>
      </c>
      <c r="P55" s="112">
        <v>600</v>
      </c>
      <c r="Q55" s="112" t="s">
        <v>596</v>
      </c>
      <c r="R55" s="172">
        <v>11</v>
      </c>
      <c r="S55" s="172">
        <f>R55/6</f>
        <v>1.8333333333333333</v>
      </c>
      <c r="T55" s="172">
        <f t="shared" si="6"/>
        <v>1.8333333333333333</v>
      </c>
    </row>
    <row r="56" spans="1:20" x14ac:dyDescent="0.25">
      <c r="A56" s="106" t="s">
        <v>584</v>
      </c>
      <c r="B56" s="106" t="s">
        <v>585</v>
      </c>
      <c r="C56" t="s">
        <v>586</v>
      </c>
      <c r="D56" t="s">
        <v>587</v>
      </c>
      <c r="E56" s="170">
        <v>231019</v>
      </c>
      <c r="F56" t="s">
        <v>588</v>
      </c>
      <c r="G56" t="s">
        <v>589</v>
      </c>
      <c r="H56" s="107" t="s">
        <v>590</v>
      </c>
      <c r="I56" t="s">
        <v>591</v>
      </c>
      <c r="J56" t="s">
        <v>592</v>
      </c>
      <c r="K56" t="s">
        <v>609</v>
      </c>
      <c r="L56" s="184" t="str">
        <f>'common foods'!C16</f>
        <v>Avocados, fresh</v>
      </c>
      <c r="M56" s="171" t="str">
        <f>'common foods'!D16</f>
        <v>02011</v>
      </c>
      <c r="N56" t="s">
        <v>589</v>
      </c>
      <c r="O56" t="s">
        <v>589</v>
      </c>
      <c r="P56">
        <v>200</v>
      </c>
      <c r="Q56" t="s">
        <v>596</v>
      </c>
      <c r="R56" s="172">
        <v>0.99</v>
      </c>
      <c r="S56" s="172">
        <f>R56/2</f>
        <v>0.495</v>
      </c>
      <c r="T56" s="172">
        <f>S56/0.7</f>
        <v>0.70714285714285718</v>
      </c>
    </row>
    <row r="57" spans="1:20" x14ac:dyDescent="0.25">
      <c r="A57" s="106" t="s">
        <v>584</v>
      </c>
      <c r="B57" s="106" t="s">
        <v>585</v>
      </c>
      <c r="C57" t="s">
        <v>586</v>
      </c>
      <c r="D57" t="s">
        <v>587</v>
      </c>
      <c r="E57" s="170">
        <v>231019</v>
      </c>
      <c r="F57" t="s">
        <v>588</v>
      </c>
      <c r="G57" t="s">
        <v>589</v>
      </c>
      <c r="H57" s="107" t="s">
        <v>590</v>
      </c>
      <c r="I57" t="s">
        <v>597</v>
      </c>
      <c r="J57" t="s">
        <v>592</v>
      </c>
      <c r="K57" t="s">
        <v>609</v>
      </c>
      <c r="L57" s="184" t="str">
        <f>'common foods'!C16</f>
        <v>Avocados, fresh</v>
      </c>
      <c r="M57" s="171" t="str">
        <f>'common foods'!D16</f>
        <v>02011</v>
      </c>
      <c r="N57" t="s">
        <v>589</v>
      </c>
      <c r="O57" t="s">
        <v>589</v>
      </c>
      <c r="P57">
        <v>200</v>
      </c>
      <c r="Q57" t="s">
        <v>596</v>
      </c>
      <c r="R57" s="172">
        <v>1.99</v>
      </c>
      <c r="S57" s="172">
        <f>R57/2</f>
        <v>0.995</v>
      </c>
      <c r="T57" s="172">
        <f>S57/0.7</f>
        <v>1.4214285714285715</v>
      </c>
    </row>
    <row r="58" spans="1:20" x14ac:dyDescent="0.25">
      <c r="A58" s="106" t="s">
        <v>584</v>
      </c>
      <c r="B58" s="106" t="s">
        <v>585</v>
      </c>
      <c r="C58" t="s">
        <v>586</v>
      </c>
      <c r="D58" t="s">
        <v>587</v>
      </c>
      <c r="E58" s="170">
        <v>231019</v>
      </c>
      <c r="F58" t="s">
        <v>588</v>
      </c>
      <c r="G58" t="s">
        <v>589</v>
      </c>
      <c r="H58" s="107" t="s">
        <v>590</v>
      </c>
      <c r="I58" t="s">
        <v>598</v>
      </c>
      <c r="J58" t="s">
        <v>592</v>
      </c>
      <c r="K58" t="s">
        <v>609</v>
      </c>
      <c r="L58" s="184" t="str">
        <f>'common foods'!C16</f>
        <v>Avocados, fresh</v>
      </c>
      <c r="M58" s="171" t="str">
        <f>'common foods'!D16</f>
        <v>02011</v>
      </c>
      <c r="N58" t="s">
        <v>598</v>
      </c>
      <c r="O58" t="s">
        <v>602</v>
      </c>
      <c r="P58">
        <v>200</v>
      </c>
      <c r="Q58" t="s">
        <v>596</v>
      </c>
      <c r="R58" s="172">
        <v>1.5</v>
      </c>
      <c r="S58" s="172">
        <f>R58/2</f>
        <v>0.75</v>
      </c>
      <c r="T58" s="172">
        <f>S58/0.7</f>
        <v>1.0714285714285714</v>
      </c>
    </row>
    <row r="59" spans="1:20" x14ac:dyDescent="0.25">
      <c r="A59" s="106" t="s">
        <v>584</v>
      </c>
      <c r="B59" s="106" t="s">
        <v>585</v>
      </c>
      <c r="C59" t="s">
        <v>586</v>
      </c>
      <c r="D59" t="s">
        <v>587</v>
      </c>
      <c r="E59" s="170">
        <v>231019</v>
      </c>
      <c r="F59" t="s">
        <v>588</v>
      </c>
      <c r="G59" t="s">
        <v>589</v>
      </c>
      <c r="H59" s="107" t="s">
        <v>590</v>
      </c>
      <c r="I59" t="s">
        <v>591</v>
      </c>
      <c r="J59" t="s">
        <v>592</v>
      </c>
      <c r="K59" t="s">
        <v>615</v>
      </c>
      <c r="L59" s="184" t="str">
        <f>'common foods'!C163</f>
        <v>Marmite</v>
      </c>
      <c r="M59" s="171" t="str">
        <f>'common foods'!D163</f>
        <v>08108</v>
      </c>
      <c r="N59" t="s">
        <v>594</v>
      </c>
      <c r="O59" t="s">
        <v>595</v>
      </c>
      <c r="P59">
        <v>500</v>
      </c>
      <c r="Q59" t="s">
        <v>596</v>
      </c>
      <c r="R59" s="172">
        <v>5.99</v>
      </c>
      <c r="S59" s="172">
        <v>1.2</v>
      </c>
      <c r="T59" s="172">
        <f t="shared" ref="T59:T67" si="7">S59*1</f>
        <v>1.2</v>
      </c>
    </row>
    <row r="60" spans="1:20" x14ac:dyDescent="0.25">
      <c r="A60" s="106" t="s">
        <v>584</v>
      </c>
      <c r="B60" s="106" t="s">
        <v>585</v>
      </c>
      <c r="C60" t="s">
        <v>586</v>
      </c>
      <c r="D60" t="s">
        <v>587</v>
      </c>
      <c r="E60" s="170">
        <v>231019</v>
      </c>
      <c r="F60" t="s">
        <v>588</v>
      </c>
      <c r="G60" t="s">
        <v>589</v>
      </c>
      <c r="H60" s="107" t="s">
        <v>590</v>
      </c>
      <c r="I60" t="s">
        <v>597</v>
      </c>
      <c r="J60" t="s">
        <v>592</v>
      </c>
      <c r="K60" t="s">
        <v>615</v>
      </c>
      <c r="L60" s="184" t="str">
        <f>'common foods'!C163</f>
        <v>Marmite</v>
      </c>
      <c r="M60" s="171" t="str">
        <f>'common foods'!D163</f>
        <v>08108</v>
      </c>
      <c r="N60" t="s">
        <v>594</v>
      </c>
      <c r="O60" t="s">
        <v>595</v>
      </c>
      <c r="P60">
        <v>500</v>
      </c>
      <c r="Q60" t="s">
        <v>596</v>
      </c>
      <c r="R60" s="172">
        <v>6.19</v>
      </c>
      <c r="S60" s="172">
        <v>1.2</v>
      </c>
      <c r="T60" s="172">
        <f t="shared" si="7"/>
        <v>1.2</v>
      </c>
    </row>
    <row r="61" spans="1:20" x14ac:dyDescent="0.25">
      <c r="A61" s="106" t="s">
        <v>584</v>
      </c>
      <c r="B61" s="106" t="s">
        <v>585</v>
      </c>
      <c r="C61" t="s">
        <v>586</v>
      </c>
      <c r="D61" t="s">
        <v>587</v>
      </c>
      <c r="E61" s="170">
        <v>231019</v>
      </c>
      <c r="F61" t="s">
        <v>588</v>
      </c>
      <c r="G61" t="s">
        <v>589</v>
      </c>
      <c r="H61" s="107" t="s">
        <v>590</v>
      </c>
      <c r="I61" t="s">
        <v>598</v>
      </c>
      <c r="J61" t="s">
        <v>592</v>
      </c>
      <c r="K61" t="s">
        <v>615</v>
      </c>
      <c r="L61" s="184" t="str">
        <f>'common foods'!C163</f>
        <v>Marmite</v>
      </c>
      <c r="M61" s="171" t="str">
        <f>'common foods'!D163</f>
        <v>08108</v>
      </c>
      <c r="N61" t="s">
        <v>594</v>
      </c>
      <c r="O61" t="s">
        <v>595</v>
      </c>
      <c r="P61">
        <v>500</v>
      </c>
      <c r="Q61" t="s">
        <v>596</v>
      </c>
      <c r="R61" s="172">
        <v>7.29</v>
      </c>
      <c r="S61" s="172">
        <v>1.46</v>
      </c>
      <c r="T61" s="172">
        <f t="shared" si="7"/>
        <v>1.46</v>
      </c>
    </row>
    <row r="62" spans="1:20" x14ac:dyDescent="0.25">
      <c r="A62" s="106" t="s">
        <v>584</v>
      </c>
      <c r="B62" s="106" t="s">
        <v>585</v>
      </c>
      <c r="C62" t="s">
        <v>586</v>
      </c>
      <c r="D62" t="s">
        <v>587</v>
      </c>
      <c r="E62" s="170">
        <v>231019</v>
      </c>
      <c r="F62" t="s">
        <v>588</v>
      </c>
      <c r="G62" t="s">
        <v>589</v>
      </c>
      <c r="H62" s="107" t="s">
        <v>590</v>
      </c>
      <c r="I62" t="s">
        <v>591</v>
      </c>
      <c r="J62" t="s">
        <v>592</v>
      </c>
      <c r="K62" t="s">
        <v>605</v>
      </c>
      <c r="L62" s="184" t="str">
        <f>'common foods'!C113</f>
        <v>Sunflower seeds</v>
      </c>
      <c r="M62" s="171" t="str">
        <f>'common foods'!D113</f>
        <v>05102</v>
      </c>
      <c r="N62" t="s">
        <v>601</v>
      </c>
      <c r="O62" t="s">
        <v>602</v>
      </c>
      <c r="P62">
        <v>300</v>
      </c>
      <c r="Q62" t="s">
        <v>596</v>
      </c>
      <c r="R62" s="172">
        <v>2</v>
      </c>
      <c r="S62" s="172">
        <v>0.67</v>
      </c>
      <c r="T62" s="172">
        <f t="shared" si="7"/>
        <v>0.67</v>
      </c>
    </row>
    <row r="63" spans="1:20" x14ac:dyDescent="0.25">
      <c r="A63" s="106" t="s">
        <v>584</v>
      </c>
      <c r="B63" s="106" t="s">
        <v>585</v>
      </c>
      <c r="C63" t="s">
        <v>586</v>
      </c>
      <c r="D63" t="s">
        <v>587</v>
      </c>
      <c r="E63" s="170">
        <v>231019</v>
      </c>
      <c r="F63" t="s">
        <v>588</v>
      </c>
      <c r="G63" t="s">
        <v>589</v>
      </c>
      <c r="H63" s="107" t="s">
        <v>590</v>
      </c>
      <c r="I63" t="s">
        <v>597</v>
      </c>
      <c r="J63" t="s">
        <v>592</v>
      </c>
      <c r="K63" t="s">
        <v>605</v>
      </c>
      <c r="L63" s="184" t="str">
        <f>'common foods'!C113</f>
        <v>Sunflower seeds</v>
      </c>
      <c r="M63" s="171" t="str">
        <f>'common foods'!D113</f>
        <v>05102</v>
      </c>
      <c r="N63" t="s">
        <v>589</v>
      </c>
      <c r="O63" t="s">
        <v>589</v>
      </c>
      <c r="P63">
        <v>1000</v>
      </c>
      <c r="Q63" t="s">
        <v>596</v>
      </c>
      <c r="R63" s="172">
        <v>14.9</v>
      </c>
      <c r="S63" s="172">
        <v>1.49</v>
      </c>
      <c r="T63" s="172">
        <f t="shared" si="7"/>
        <v>1.49</v>
      </c>
    </row>
    <row r="64" spans="1:20" x14ac:dyDescent="0.25">
      <c r="A64" s="106" t="s">
        <v>584</v>
      </c>
      <c r="B64" s="106" t="s">
        <v>585</v>
      </c>
      <c r="C64" t="s">
        <v>586</v>
      </c>
      <c r="D64" t="s">
        <v>587</v>
      </c>
      <c r="E64" s="170">
        <v>231019</v>
      </c>
      <c r="F64" t="s">
        <v>588</v>
      </c>
      <c r="G64" t="s">
        <v>589</v>
      </c>
      <c r="H64" s="107" t="s">
        <v>590</v>
      </c>
      <c r="I64" t="s">
        <v>598</v>
      </c>
      <c r="J64" t="s">
        <v>592</v>
      </c>
      <c r="K64" t="s">
        <v>605</v>
      </c>
      <c r="L64" s="184" t="str">
        <f>'common foods'!C113</f>
        <v>Sunflower seeds</v>
      </c>
      <c r="M64" s="171" t="str">
        <f>'common foods'!D113</f>
        <v>05102</v>
      </c>
      <c r="N64" t="s">
        <v>598</v>
      </c>
      <c r="O64" t="s">
        <v>602</v>
      </c>
      <c r="P64">
        <v>300</v>
      </c>
      <c r="Q64" t="s">
        <v>596</v>
      </c>
      <c r="R64" s="172">
        <v>3</v>
      </c>
      <c r="S64" s="172">
        <f>R64/3</f>
        <v>1</v>
      </c>
      <c r="T64" s="172">
        <f t="shared" si="7"/>
        <v>1</v>
      </c>
    </row>
    <row r="65" spans="1:20" x14ac:dyDescent="0.25">
      <c r="A65" s="106" t="s">
        <v>584</v>
      </c>
      <c r="B65" s="106" t="s">
        <v>585</v>
      </c>
      <c r="C65" t="s">
        <v>586</v>
      </c>
      <c r="D65" t="s">
        <v>587</v>
      </c>
      <c r="E65" s="170">
        <v>231019</v>
      </c>
      <c r="F65" t="s">
        <v>588</v>
      </c>
      <c r="G65" t="s">
        <v>589</v>
      </c>
      <c r="H65" s="107" t="s">
        <v>590</v>
      </c>
      <c r="I65" t="s">
        <v>591</v>
      </c>
      <c r="J65" t="s">
        <v>592</v>
      </c>
      <c r="K65" t="s">
        <v>616</v>
      </c>
      <c r="L65" s="184" t="str">
        <f>'common foods'!C124</f>
        <v>Olive oil</v>
      </c>
      <c r="M65" s="171" t="str">
        <f>'common foods'!D124</f>
        <v>06090</v>
      </c>
      <c r="N65" t="s">
        <v>606</v>
      </c>
      <c r="O65" t="s">
        <v>602</v>
      </c>
      <c r="P65">
        <v>500</v>
      </c>
      <c r="Q65" t="s">
        <v>596</v>
      </c>
      <c r="R65" s="172">
        <v>4.79</v>
      </c>
      <c r="S65" s="172">
        <f>R65/5</f>
        <v>0.95799999999999996</v>
      </c>
      <c r="T65" s="172">
        <f t="shared" si="7"/>
        <v>0.95799999999999996</v>
      </c>
    </row>
    <row r="66" spans="1:20" x14ac:dyDescent="0.25">
      <c r="A66" s="106" t="s">
        <v>584</v>
      </c>
      <c r="B66" s="106" t="s">
        <v>585</v>
      </c>
      <c r="C66" t="s">
        <v>586</v>
      </c>
      <c r="D66" t="s">
        <v>587</v>
      </c>
      <c r="E66" s="170">
        <v>231019</v>
      </c>
      <c r="F66" t="s">
        <v>588</v>
      </c>
      <c r="G66" t="s">
        <v>589</v>
      </c>
      <c r="H66" s="107" t="s">
        <v>590</v>
      </c>
      <c r="I66" t="s">
        <v>597</v>
      </c>
      <c r="J66" t="s">
        <v>592</v>
      </c>
      <c r="K66" t="s">
        <v>616</v>
      </c>
      <c r="L66" s="184" t="str">
        <f>'common foods'!C124</f>
        <v>Olive oil</v>
      </c>
      <c r="M66" s="171" t="str">
        <f>'common foods'!D124</f>
        <v>06090</v>
      </c>
      <c r="N66" t="s">
        <v>606</v>
      </c>
      <c r="O66" t="s">
        <v>602</v>
      </c>
      <c r="P66">
        <v>1000</v>
      </c>
      <c r="Q66" t="s">
        <v>596</v>
      </c>
      <c r="R66" s="172">
        <v>9.99</v>
      </c>
      <c r="S66" s="172">
        <f>R66/10</f>
        <v>0.999</v>
      </c>
      <c r="T66" s="172">
        <f t="shared" si="7"/>
        <v>0.999</v>
      </c>
    </row>
    <row r="67" spans="1:20" s="112" customFormat="1" x14ac:dyDescent="0.25">
      <c r="A67" s="106" t="s">
        <v>584</v>
      </c>
      <c r="B67" s="106" t="s">
        <v>585</v>
      </c>
      <c r="C67" s="112" t="s">
        <v>586</v>
      </c>
      <c r="D67" s="112" t="s">
        <v>587</v>
      </c>
      <c r="E67" s="170">
        <v>231019</v>
      </c>
      <c r="F67" s="112" t="s">
        <v>588</v>
      </c>
      <c r="G67" s="112" t="s">
        <v>589</v>
      </c>
      <c r="H67" s="107" t="s">
        <v>590</v>
      </c>
      <c r="I67" s="112" t="s">
        <v>598</v>
      </c>
      <c r="J67" s="112" t="s">
        <v>592</v>
      </c>
      <c r="K67" s="112" t="s">
        <v>616</v>
      </c>
      <c r="L67" s="184" t="str">
        <f>'common foods'!C124</f>
        <v>Olive oil</v>
      </c>
      <c r="M67" s="171" t="str">
        <f>'common foods'!D124</f>
        <v>06090</v>
      </c>
      <c r="N67" s="112" t="s">
        <v>617</v>
      </c>
      <c r="O67" s="112" t="s">
        <v>602</v>
      </c>
      <c r="P67" s="112">
        <v>500</v>
      </c>
      <c r="Q67" s="112" t="s">
        <v>596</v>
      </c>
      <c r="R67" s="172">
        <v>5</v>
      </c>
      <c r="S67" s="172">
        <v>1</v>
      </c>
      <c r="T67" s="172">
        <f t="shared" si="7"/>
        <v>1</v>
      </c>
    </row>
    <row r="68" spans="1:20" x14ac:dyDescent="0.25">
      <c r="A68" s="106" t="s">
        <v>584</v>
      </c>
      <c r="B68" s="106" t="s">
        <v>585</v>
      </c>
      <c r="C68" t="s">
        <v>586</v>
      </c>
      <c r="D68" t="s">
        <v>587</v>
      </c>
      <c r="E68" s="170">
        <v>231019</v>
      </c>
      <c r="F68" t="s">
        <v>588</v>
      </c>
      <c r="G68" t="s">
        <v>589</v>
      </c>
      <c r="H68" s="107" t="s">
        <v>590</v>
      </c>
      <c r="I68" t="s">
        <v>591</v>
      </c>
      <c r="J68" t="s">
        <v>592</v>
      </c>
      <c r="K68" t="s">
        <v>593</v>
      </c>
      <c r="L68" s="184" t="str">
        <f>'common foods'!C55</f>
        <v>Rolled oats</v>
      </c>
      <c r="M68" s="171" t="str">
        <f>'common foods'!D55</f>
        <v>03049</v>
      </c>
      <c r="N68" t="s">
        <v>606</v>
      </c>
      <c r="O68" t="s">
        <v>602</v>
      </c>
      <c r="P68">
        <v>750</v>
      </c>
      <c r="Q68" t="s">
        <v>596</v>
      </c>
      <c r="R68" s="172">
        <v>1.99</v>
      </c>
      <c r="S68" s="172">
        <v>0.27</v>
      </c>
      <c r="T68" s="172">
        <f>S68/4.78</f>
        <v>5.6485355648535567E-2</v>
      </c>
    </row>
    <row r="69" spans="1:20" x14ac:dyDescent="0.25">
      <c r="A69" s="106" t="s">
        <v>584</v>
      </c>
      <c r="B69" s="106" t="s">
        <v>585</v>
      </c>
      <c r="C69" t="s">
        <v>586</v>
      </c>
      <c r="D69" t="s">
        <v>587</v>
      </c>
      <c r="E69" s="170">
        <v>231019</v>
      </c>
      <c r="F69" t="s">
        <v>588</v>
      </c>
      <c r="G69" t="s">
        <v>589</v>
      </c>
      <c r="H69" s="107" t="s">
        <v>590</v>
      </c>
      <c r="I69" t="s">
        <v>597</v>
      </c>
      <c r="J69" t="s">
        <v>592</v>
      </c>
      <c r="K69" t="s">
        <v>593</v>
      </c>
      <c r="L69" s="184" t="str">
        <f>'common foods'!C55</f>
        <v>Rolled oats</v>
      </c>
      <c r="M69" s="171" t="str">
        <f>'common foods'!D55</f>
        <v>03049</v>
      </c>
      <c r="N69" t="s">
        <v>606</v>
      </c>
      <c r="O69" t="s">
        <v>602</v>
      </c>
      <c r="P69">
        <v>750</v>
      </c>
      <c r="Q69" t="s">
        <v>596</v>
      </c>
      <c r="R69" s="172">
        <v>2.29</v>
      </c>
      <c r="S69" s="172">
        <v>0.31</v>
      </c>
      <c r="T69" s="172">
        <f>S69/4.78</f>
        <v>6.4853556485355651E-2</v>
      </c>
    </row>
    <row r="70" spans="1:20" x14ac:dyDescent="0.25">
      <c r="A70" s="106" t="s">
        <v>584</v>
      </c>
      <c r="B70" s="106" t="s">
        <v>585</v>
      </c>
      <c r="C70" t="s">
        <v>586</v>
      </c>
      <c r="D70" t="s">
        <v>587</v>
      </c>
      <c r="E70" s="170">
        <v>231019</v>
      </c>
      <c r="F70" t="s">
        <v>588</v>
      </c>
      <c r="G70" t="s">
        <v>589</v>
      </c>
      <c r="H70" s="107" t="s">
        <v>590</v>
      </c>
      <c r="I70" t="s">
        <v>598</v>
      </c>
      <c r="J70" t="s">
        <v>592</v>
      </c>
      <c r="K70" t="s">
        <v>593</v>
      </c>
      <c r="L70" s="184" t="str">
        <f>'common foods'!C55</f>
        <v>Rolled oats</v>
      </c>
      <c r="M70" s="171" t="str">
        <f>'common foods'!D55</f>
        <v>03049</v>
      </c>
      <c r="N70" t="s">
        <v>598</v>
      </c>
      <c r="O70" t="s">
        <v>602</v>
      </c>
      <c r="P70">
        <v>750</v>
      </c>
      <c r="Q70" t="s">
        <v>596</v>
      </c>
      <c r="R70" s="172">
        <v>2.2999999999999998</v>
      </c>
      <c r="S70" s="172">
        <v>0.31</v>
      </c>
      <c r="T70" s="172">
        <f>S70/4.78</f>
        <v>6.4853556485355651E-2</v>
      </c>
    </row>
    <row r="71" spans="1:20" s="263" customFormat="1" x14ac:dyDescent="0.25">
      <c r="A71" s="262" t="s">
        <v>584</v>
      </c>
      <c r="B71" s="262" t="s">
        <v>585</v>
      </c>
      <c r="C71" s="263" t="s">
        <v>586</v>
      </c>
      <c r="D71" s="263" t="s">
        <v>587</v>
      </c>
      <c r="E71" s="264">
        <v>231019</v>
      </c>
      <c r="F71" s="263" t="s">
        <v>588</v>
      </c>
      <c r="G71" s="263" t="s">
        <v>589</v>
      </c>
      <c r="H71" s="265" t="s">
        <v>590</v>
      </c>
      <c r="I71" s="263" t="s">
        <v>591</v>
      </c>
      <c r="J71" s="263" t="s">
        <v>592</v>
      </c>
      <c r="K71" s="263" t="s">
        <v>605</v>
      </c>
      <c r="L71" s="266" t="str">
        <f>'common foods'!C84</f>
        <v>Eggs</v>
      </c>
      <c r="M71" s="267" t="str">
        <f>'common foods'!D84</f>
        <v>05064</v>
      </c>
      <c r="N71" s="263" t="s">
        <v>618</v>
      </c>
      <c r="O71" s="263" t="s">
        <v>595</v>
      </c>
      <c r="P71" s="263">
        <v>12</v>
      </c>
      <c r="Q71" s="263" t="s">
        <v>596</v>
      </c>
      <c r="R71" s="268">
        <v>5.49</v>
      </c>
      <c r="S71" s="268">
        <v>0.46</v>
      </c>
      <c r="T71" s="268">
        <f t="shared" ref="T71:T73" si="8">S71/0.85</f>
        <v>0.54117647058823537</v>
      </c>
    </row>
    <row r="72" spans="1:20" s="263" customFormat="1" x14ac:dyDescent="0.25">
      <c r="A72" s="262" t="s">
        <v>584</v>
      </c>
      <c r="B72" s="262" t="s">
        <v>585</v>
      </c>
      <c r="C72" s="263" t="s">
        <v>586</v>
      </c>
      <c r="D72" s="263" t="s">
        <v>587</v>
      </c>
      <c r="E72" s="264">
        <v>231019</v>
      </c>
      <c r="F72" s="263" t="s">
        <v>588</v>
      </c>
      <c r="G72" s="263" t="s">
        <v>589</v>
      </c>
      <c r="H72" s="265" t="s">
        <v>590</v>
      </c>
      <c r="I72" s="263" t="s">
        <v>597</v>
      </c>
      <c r="J72" s="263" t="s">
        <v>592</v>
      </c>
      <c r="K72" s="263" t="s">
        <v>605</v>
      </c>
      <c r="L72" s="266" t="str">
        <f>'common foods'!C84</f>
        <v>Eggs</v>
      </c>
      <c r="M72" s="267" t="str">
        <f>'common foods'!D84</f>
        <v>05064</v>
      </c>
      <c r="N72" s="263" t="s">
        <v>618</v>
      </c>
      <c r="O72" s="263" t="s">
        <v>595</v>
      </c>
      <c r="P72" s="263">
        <v>12</v>
      </c>
      <c r="Q72" s="263" t="s">
        <v>596</v>
      </c>
      <c r="R72" s="268">
        <v>6.69</v>
      </c>
      <c r="S72" s="268">
        <v>0.56000000000000005</v>
      </c>
      <c r="T72" s="268">
        <f t="shared" si="8"/>
        <v>0.65882352941176481</v>
      </c>
    </row>
    <row r="73" spans="1:20" s="263" customFormat="1" x14ac:dyDescent="0.25">
      <c r="A73" s="262" t="s">
        <v>584</v>
      </c>
      <c r="B73" s="262" t="s">
        <v>585</v>
      </c>
      <c r="C73" s="263" t="s">
        <v>586</v>
      </c>
      <c r="D73" s="263" t="s">
        <v>587</v>
      </c>
      <c r="E73" s="264">
        <v>231019</v>
      </c>
      <c r="F73" s="263" t="s">
        <v>588</v>
      </c>
      <c r="G73" s="263" t="s">
        <v>589</v>
      </c>
      <c r="H73" s="265" t="s">
        <v>590</v>
      </c>
      <c r="I73" s="263" t="s">
        <v>598</v>
      </c>
      <c r="J73" s="263" t="s">
        <v>592</v>
      </c>
      <c r="K73" s="263" t="s">
        <v>605</v>
      </c>
      <c r="L73" s="266" t="str">
        <f>'common foods'!C84</f>
        <v>Eggs</v>
      </c>
      <c r="M73" s="267" t="str">
        <f>'common foods'!D84</f>
        <v>05064</v>
      </c>
      <c r="N73" s="263" t="s">
        <v>619</v>
      </c>
      <c r="O73" s="263" t="s">
        <v>595</v>
      </c>
      <c r="P73" s="263">
        <v>18</v>
      </c>
      <c r="Q73" s="263" t="s">
        <v>596</v>
      </c>
      <c r="R73" s="268">
        <v>9.5</v>
      </c>
      <c r="S73" s="268">
        <v>0.53</v>
      </c>
      <c r="T73" s="268">
        <f t="shared" si="8"/>
        <v>0.62352941176470589</v>
      </c>
    </row>
    <row r="74" spans="1:20" x14ac:dyDescent="0.25">
      <c r="A74" s="106" t="s">
        <v>584</v>
      </c>
      <c r="B74" s="106" t="s">
        <v>585</v>
      </c>
      <c r="C74" t="s">
        <v>586</v>
      </c>
      <c r="D74" t="s">
        <v>587</v>
      </c>
      <c r="E74" s="170">
        <v>231019</v>
      </c>
      <c r="F74" t="s">
        <v>588</v>
      </c>
      <c r="G74" t="s">
        <v>589</v>
      </c>
      <c r="H74" s="107" t="s">
        <v>590</v>
      </c>
      <c r="I74" t="s">
        <v>591</v>
      </c>
      <c r="J74" t="s">
        <v>592</v>
      </c>
      <c r="K74" t="s">
        <v>609</v>
      </c>
      <c r="L74" s="184" t="str">
        <f>'common foods'!C25</f>
        <v>Lettuce, fresh</v>
      </c>
      <c r="M74" s="171" t="str">
        <f>'common foods'!D25</f>
        <v>02021</v>
      </c>
      <c r="N74" t="s">
        <v>589</v>
      </c>
      <c r="O74" t="s">
        <v>589</v>
      </c>
      <c r="P74" s="187">
        <v>850</v>
      </c>
      <c r="Q74" t="s">
        <v>596</v>
      </c>
      <c r="R74" s="172">
        <v>1.59</v>
      </c>
      <c r="S74" s="172">
        <f>R74/8.5</f>
        <v>0.18705882352941178</v>
      </c>
      <c r="T74" s="172">
        <f>S74/0.8</f>
        <v>0.23382352941176471</v>
      </c>
    </row>
    <row r="75" spans="1:20" x14ac:dyDescent="0.25">
      <c r="A75" s="106" t="s">
        <v>584</v>
      </c>
      <c r="B75" s="106" t="s">
        <v>585</v>
      </c>
      <c r="C75" t="s">
        <v>586</v>
      </c>
      <c r="D75" t="s">
        <v>587</v>
      </c>
      <c r="E75" s="170">
        <v>231019</v>
      </c>
      <c r="F75" t="s">
        <v>588</v>
      </c>
      <c r="G75" t="s">
        <v>589</v>
      </c>
      <c r="H75" s="107" t="s">
        <v>590</v>
      </c>
      <c r="I75" t="s">
        <v>597</v>
      </c>
      <c r="J75" t="s">
        <v>592</v>
      </c>
      <c r="K75" t="s">
        <v>609</v>
      </c>
      <c r="L75" s="184" t="str">
        <f>'common foods'!C25</f>
        <v>Lettuce, fresh</v>
      </c>
      <c r="M75" s="171" t="str">
        <f>'common foods'!D25</f>
        <v>02021</v>
      </c>
      <c r="N75" t="s">
        <v>589</v>
      </c>
      <c r="O75" t="s">
        <v>589</v>
      </c>
      <c r="P75" s="187">
        <v>850</v>
      </c>
      <c r="Q75" t="s">
        <v>596</v>
      </c>
      <c r="R75" s="172">
        <v>1.49</v>
      </c>
      <c r="S75" s="172">
        <f>R75/8.5</f>
        <v>0.17529411764705882</v>
      </c>
      <c r="T75" s="172">
        <f>S75/0.8</f>
        <v>0.21911764705882353</v>
      </c>
    </row>
    <row r="76" spans="1:20" x14ac:dyDescent="0.25">
      <c r="A76" s="106" t="s">
        <v>584</v>
      </c>
      <c r="B76" s="106" t="s">
        <v>585</v>
      </c>
      <c r="C76" t="s">
        <v>586</v>
      </c>
      <c r="D76" t="s">
        <v>587</v>
      </c>
      <c r="E76" s="170">
        <v>231019</v>
      </c>
      <c r="F76" t="s">
        <v>588</v>
      </c>
      <c r="G76" t="s">
        <v>589</v>
      </c>
      <c r="H76" s="107" t="s">
        <v>590</v>
      </c>
      <c r="I76" t="s">
        <v>598</v>
      </c>
      <c r="J76" t="s">
        <v>592</v>
      </c>
      <c r="K76" t="s">
        <v>609</v>
      </c>
      <c r="L76" s="184" t="str">
        <f>'common foods'!C25</f>
        <v>Lettuce, fresh</v>
      </c>
      <c r="M76" s="171" t="str">
        <f>'common foods'!D25</f>
        <v>02021</v>
      </c>
      <c r="N76" t="s">
        <v>589</v>
      </c>
      <c r="O76" t="s">
        <v>589</v>
      </c>
      <c r="P76" s="187">
        <v>850</v>
      </c>
      <c r="Q76" t="s">
        <v>596</v>
      </c>
      <c r="R76" s="172">
        <v>2</v>
      </c>
      <c r="S76" s="172">
        <f>R76/8.5</f>
        <v>0.23529411764705882</v>
      </c>
      <c r="T76" s="172">
        <f>S76/0.8</f>
        <v>0.29411764705882348</v>
      </c>
    </row>
    <row r="77" spans="1:20" ht="30" x14ac:dyDescent="0.25">
      <c r="A77" s="106" t="s">
        <v>584</v>
      </c>
      <c r="B77" s="106" t="s">
        <v>585</v>
      </c>
      <c r="C77" t="s">
        <v>586</v>
      </c>
      <c r="D77" t="s">
        <v>587</v>
      </c>
      <c r="E77" s="170">
        <v>231019</v>
      </c>
      <c r="F77" t="s">
        <v>588</v>
      </c>
      <c r="G77" t="s">
        <v>589</v>
      </c>
      <c r="H77" s="107" t="s">
        <v>590</v>
      </c>
      <c r="I77" t="s">
        <v>591</v>
      </c>
      <c r="J77" t="s">
        <v>592</v>
      </c>
      <c r="K77" t="s">
        <v>605</v>
      </c>
      <c r="L77" s="184" t="str">
        <f>'common foods'!C100</f>
        <v>Lentils, canned in springwater</v>
      </c>
      <c r="M77" s="171" t="str">
        <f>'common foods'!D100</f>
        <v>05084</v>
      </c>
      <c r="N77" t="s">
        <v>606</v>
      </c>
      <c r="O77" t="s">
        <v>602</v>
      </c>
      <c r="P77">
        <v>400</v>
      </c>
      <c r="Q77" t="s">
        <v>596</v>
      </c>
      <c r="R77" s="172">
        <v>0.99</v>
      </c>
      <c r="S77" s="172">
        <v>0.25</v>
      </c>
      <c r="T77" s="172">
        <f>S77/0.6</f>
        <v>0.41666666666666669</v>
      </c>
    </row>
    <row r="78" spans="1:20" ht="30" x14ac:dyDescent="0.25">
      <c r="A78" s="106" t="s">
        <v>584</v>
      </c>
      <c r="B78" s="106" t="s">
        <v>585</v>
      </c>
      <c r="C78" t="s">
        <v>586</v>
      </c>
      <c r="D78" t="s">
        <v>587</v>
      </c>
      <c r="E78" s="170">
        <v>231019</v>
      </c>
      <c r="F78" t="s">
        <v>588</v>
      </c>
      <c r="G78" t="s">
        <v>589</v>
      </c>
      <c r="H78" s="107" t="s">
        <v>590</v>
      </c>
      <c r="I78" t="s">
        <v>597</v>
      </c>
      <c r="J78" t="s">
        <v>592</v>
      </c>
      <c r="K78" t="s">
        <v>605</v>
      </c>
      <c r="L78" s="184" t="str">
        <f>'common foods'!C100</f>
        <v>Lentils, canned in springwater</v>
      </c>
      <c r="M78" s="171" t="str">
        <f>'common foods'!D100</f>
        <v>05084</v>
      </c>
      <c r="N78" t="s">
        <v>606</v>
      </c>
      <c r="O78" t="s">
        <v>602</v>
      </c>
      <c r="P78">
        <v>400</v>
      </c>
      <c r="Q78" t="s">
        <v>596</v>
      </c>
      <c r="R78" s="172">
        <v>1.29</v>
      </c>
      <c r="S78" s="172">
        <v>0.32</v>
      </c>
      <c r="T78" s="172">
        <f>S78/0.6</f>
        <v>0.53333333333333333</v>
      </c>
    </row>
    <row r="79" spans="1:20" ht="30" x14ac:dyDescent="0.25">
      <c r="A79" s="106" t="s">
        <v>584</v>
      </c>
      <c r="B79" s="106" t="s">
        <v>585</v>
      </c>
      <c r="C79" t="s">
        <v>586</v>
      </c>
      <c r="D79" t="s">
        <v>587</v>
      </c>
      <c r="E79" s="170">
        <v>231019</v>
      </c>
      <c r="F79" t="s">
        <v>588</v>
      </c>
      <c r="G79" t="s">
        <v>589</v>
      </c>
      <c r="H79" s="107" t="s">
        <v>590</v>
      </c>
      <c r="I79" t="s">
        <v>598</v>
      </c>
      <c r="J79" t="s">
        <v>592</v>
      </c>
      <c r="K79" t="s">
        <v>605</v>
      </c>
      <c r="L79" s="184" t="str">
        <f>'common foods'!C100</f>
        <v>Lentils, canned in springwater</v>
      </c>
      <c r="M79" s="171" t="str">
        <f>'common foods'!D100</f>
        <v>05084</v>
      </c>
      <c r="N79" t="s">
        <v>611</v>
      </c>
      <c r="O79" t="s">
        <v>602</v>
      </c>
      <c r="P79">
        <v>420</v>
      </c>
      <c r="Q79" t="s">
        <v>596</v>
      </c>
      <c r="R79" s="172">
        <v>1.2</v>
      </c>
      <c r="S79" s="172">
        <v>0.28999999999999998</v>
      </c>
      <c r="T79" s="172">
        <f>S79/0.6</f>
        <v>0.48333333333333334</v>
      </c>
    </row>
    <row r="80" spans="1:20" x14ac:dyDescent="0.25">
      <c r="A80" s="106" t="s">
        <v>584</v>
      </c>
      <c r="B80" s="106" t="s">
        <v>585</v>
      </c>
      <c r="C80" t="s">
        <v>586</v>
      </c>
      <c r="D80" t="s">
        <v>587</v>
      </c>
      <c r="E80" s="170">
        <v>231019</v>
      </c>
      <c r="F80" t="s">
        <v>588</v>
      </c>
      <c r="G80" t="s">
        <v>589</v>
      </c>
      <c r="H80" s="107" t="s">
        <v>590</v>
      </c>
      <c r="I80" t="s">
        <v>591</v>
      </c>
      <c r="J80" t="s">
        <v>592</v>
      </c>
      <c r="K80" t="s">
        <v>609</v>
      </c>
      <c r="L80" s="184" t="str">
        <f>'common foods'!C23</f>
        <v>Courgettes, fresh</v>
      </c>
      <c r="M80" s="171" t="str">
        <f>'common foods'!D23</f>
        <v>02018</v>
      </c>
      <c r="N80" t="s">
        <v>589</v>
      </c>
      <c r="O80" t="s">
        <v>589</v>
      </c>
      <c r="P80">
        <v>1000</v>
      </c>
      <c r="Q80" t="s">
        <v>596</v>
      </c>
      <c r="R80" s="172">
        <v>4.99</v>
      </c>
      <c r="S80" s="172">
        <f t="shared" ref="S80:S85" si="9">R80/10</f>
        <v>0.499</v>
      </c>
      <c r="T80" s="172">
        <f>S80/0.9</f>
        <v>0.55444444444444441</v>
      </c>
    </row>
    <row r="81" spans="1:22" x14ac:dyDescent="0.25">
      <c r="A81" s="106" t="s">
        <v>584</v>
      </c>
      <c r="B81" s="106" t="s">
        <v>585</v>
      </c>
      <c r="C81" t="s">
        <v>586</v>
      </c>
      <c r="D81" t="s">
        <v>587</v>
      </c>
      <c r="E81" s="170">
        <v>231019</v>
      </c>
      <c r="F81" t="s">
        <v>588</v>
      </c>
      <c r="G81" t="s">
        <v>589</v>
      </c>
      <c r="H81" s="107" t="s">
        <v>590</v>
      </c>
      <c r="I81" t="s">
        <v>597</v>
      </c>
      <c r="J81" t="s">
        <v>592</v>
      </c>
      <c r="K81" t="s">
        <v>609</v>
      </c>
      <c r="L81" s="184" t="str">
        <f>'common foods'!C23</f>
        <v>Courgettes, fresh</v>
      </c>
      <c r="M81" s="171" t="str">
        <f>'common foods'!D23</f>
        <v>02018</v>
      </c>
      <c r="N81" t="s">
        <v>589</v>
      </c>
      <c r="O81" t="s">
        <v>589</v>
      </c>
      <c r="P81">
        <v>1000</v>
      </c>
      <c r="Q81" t="s">
        <v>596</v>
      </c>
      <c r="R81" s="172">
        <v>7.99</v>
      </c>
      <c r="S81" s="172">
        <f t="shared" si="9"/>
        <v>0.79900000000000004</v>
      </c>
      <c r="T81" s="172">
        <f>S81/0.9</f>
        <v>0.88777777777777778</v>
      </c>
    </row>
    <row r="82" spans="1:22" x14ac:dyDescent="0.25">
      <c r="A82" s="106" t="s">
        <v>584</v>
      </c>
      <c r="B82" s="106" t="s">
        <v>585</v>
      </c>
      <c r="C82" t="s">
        <v>586</v>
      </c>
      <c r="D82" t="s">
        <v>587</v>
      </c>
      <c r="E82" s="170">
        <v>231019</v>
      </c>
      <c r="F82" t="s">
        <v>588</v>
      </c>
      <c r="G82" t="s">
        <v>589</v>
      </c>
      <c r="H82" s="107" t="s">
        <v>590</v>
      </c>
      <c r="I82" t="s">
        <v>598</v>
      </c>
      <c r="J82" t="s">
        <v>592</v>
      </c>
      <c r="K82" t="s">
        <v>609</v>
      </c>
      <c r="L82" s="184" t="str">
        <f>'common foods'!C23</f>
        <v>Courgettes, fresh</v>
      </c>
      <c r="M82" s="171" t="str">
        <f>'common foods'!D23</f>
        <v>02018</v>
      </c>
      <c r="N82" t="s">
        <v>589</v>
      </c>
      <c r="O82" t="s">
        <v>589</v>
      </c>
      <c r="P82">
        <v>1000</v>
      </c>
      <c r="Q82" t="s">
        <v>596</v>
      </c>
      <c r="R82" s="172">
        <v>5</v>
      </c>
      <c r="S82" s="172">
        <f t="shared" si="9"/>
        <v>0.5</v>
      </c>
      <c r="T82" s="172">
        <f>S82/0.9</f>
        <v>0.55555555555555558</v>
      </c>
    </row>
    <row r="83" spans="1:22" x14ac:dyDescent="0.25">
      <c r="A83" s="106" t="s">
        <v>584</v>
      </c>
      <c r="B83" s="106" t="s">
        <v>585</v>
      </c>
      <c r="C83" t="s">
        <v>586</v>
      </c>
      <c r="D83" t="s">
        <v>587</v>
      </c>
      <c r="E83" s="170">
        <v>231019</v>
      </c>
      <c r="F83" t="s">
        <v>588</v>
      </c>
      <c r="G83" t="s">
        <v>589</v>
      </c>
      <c r="H83" s="107" t="s">
        <v>590</v>
      </c>
      <c r="I83" t="s">
        <v>591</v>
      </c>
      <c r="J83" t="s">
        <v>592</v>
      </c>
      <c r="K83" t="s">
        <v>603</v>
      </c>
      <c r="L83" s="184" t="str">
        <f>'common foods'!C6</f>
        <v>Mandarins, fresh</v>
      </c>
      <c r="M83" s="171" t="str">
        <f>'common foods'!D6</f>
        <v>01005</v>
      </c>
      <c r="N83" t="s">
        <v>589</v>
      </c>
      <c r="O83" t="s">
        <v>589</v>
      </c>
      <c r="P83">
        <v>1000</v>
      </c>
      <c r="Q83" t="s">
        <v>596</v>
      </c>
      <c r="R83" s="172">
        <v>4.49</v>
      </c>
      <c r="S83" s="172">
        <f t="shared" si="9"/>
        <v>0.44900000000000001</v>
      </c>
      <c r="T83" s="172">
        <f>S83/0.72</f>
        <v>0.62361111111111112</v>
      </c>
    </row>
    <row r="84" spans="1:22" x14ac:dyDescent="0.25">
      <c r="A84" s="106" t="s">
        <v>584</v>
      </c>
      <c r="B84" s="106" t="s">
        <v>585</v>
      </c>
      <c r="C84" t="s">
        <v>586</v>
      </c>
      <c r="D84" t="s">
        <v>587</v>
      </c>
      <c r="E84" s="170">
        <v>231019</v>
      </c>
      <c r="F84" t="s">
        <v>588</v>
      </c>
      <c r="G84" t="s">
        <v>589</v>
      </c>
      <c r="H84" s="107" t="s">
        <v>590</v>
      </c>
      <c r="I84" t="s">
        <v>597</v>
      </c>
      <c r="J84" t="s">
        <v>592</v>
      </c>
      <c r="K84" t="s">
        <v>603</v>
      </c>
      <c r="L84" s="184" t="str">
        <f>'common foods'!C6</f>
        <v>Mandarins, fresh</v>
      </c>
      <c r="M84" s="171" t="str">
        <f>'common foods'!D6</f>
        <v>01005</v>
      </c>
      <c r="N84" t="s">
        <v>589</v>
      </c>
      <c r="O84" t="s">
        <v>589</v>
      </c>
      <c r="P84">
        <v>1000</v>
      </c>
      <c r="Q84" t="s">
        <v>596</v>
      </c>
      <c r="R84" s="172">
        <v>4.99</v>
      </c>
      <c r="S84" s="172">
        <f t="shared" si="9"/>
        <v>0.499</v>
      </c>
      <c r="T84" s="172">
        <f>S84/0.72</f>
        <v>0.69305555555555554</v>
      </c>
    </row>
    <row r="85" spans="1:22" x14ac:dyDescent="0.25">
      <c r="A85" s="106" t="s">
        <v>584</v>
      </c>
      <c r="B85" s="106" t="s">
        <v>585</v>
      </c>
      <c r="C85" t="s">
        <v>586</v>
      </c>
      <c r="D85" t="s">
        <v>587</v>
      </c>
      <c r="E85" s="170">
        <v>231019</v>
      </c>
      <c r="F85" t="s">
        <v>588</v>
      </c>
      <c r="G85" t="s">
        <v>589</v>
      </c>
      <c r="H85" s="107" t="s">
        <v>590</v>
      </c>
      <c r="I85" t="s">
        <v>598</v>
      </c>
      <c r="J85" t="s">
        <v>592</v>
      </c>
      <c r="K85" t="s">
        <v>603</v>
      </c>
      <c r="L85" s="184" t="str">
        <f>'common foods'!C6</f>
        <v>Mandarins, fresh</v>
      </c>
      <c r="M85" s="171" t="str">
        <f>'common foods'!D6</f>
        <v>01005</v>
      </c>
      <c r="N85" t="s">
        <v>598</v>
      </c>
      <c r="O85" t="s">
        <v>602</v>
      </c>
      <c r="P85">
        <v>1000</v>
      </c>
      <c r="Q85" t="s">
        <v>596</v>
      </c>
      <c r="R85" s="172">
        <v>3.5</v>
      </c>
      <c r="S85" s="172">
        <f t="shared" si="9"/>
        <v>0.35</v>
      </c>
      <c r="T85" s="172">
        <f>S85/0.72</f>
        <v>0.4861111111111111</v>
      </c>
    </row>
    <row r="86" spans="1:22" ht="30" x14ac:dyDescent="0.25">
      <c r="A86" s="106" t="s">
        <v>584</v>
      </c>
      <c r="B86" s="106" t="s">
        <v>585</v>
      </c>
      <c r="C86" t="s">
        <v>586</v>
      </c>
      <c r="D86" t="s">
        <v>587</v>
      </c>
      <c r="E86" s="170">
        <v>231019</v>
      </c>
      <c r="F86" t="s">
        <v>588</v>
      </c>
      <c r="G86" t="s">
        <v>589</v>
      </c>
      <c r="H86" s="107" t="s">
        <v>590</v>
      </c>
      <c r="I86" t="s">
        <v>591</v>
      </c>
      <c r="J86" t="s">
        <v>592</v>
      </c>
      <c r="K86" t="s">
        <v>615</v>
      </c>
      <c r="L86" s="184" t="str">
        <f>'common foods'!C159</f>
        <v>Peanut butter, no added salt or sugar</v>
      </c>
      <c r="M86" s="171" t="str">
        <f>'common foods'!D159</f>
        <v>08110</v>
      </c>
      <c r="N86" t="s">
        <v>606</v>
      </c>
      <c r="O86" t="s">
        <v>602</v>
      </c>
      <c r="P86">
        <v>375</v>
      </c>
      <c r="Q86" t="s">
        <v>596</v>
      </c>
      <c r="R86" s="172">
        <v>2.19</v>
      </c>
      <c r="S86" s="172">
        <v>0.57999999999999996</v>
      </c>
      <c r="T86" s="172">
        <f t="shared" ref="T86:T88" si="10">S86/1</f>
        <v>0.57999999999999996</v>
      </c>
    </row>
    <row r="87" spans="1:22" ht="30" x14ac:dyDescent="0.25">
      <c r="A87" s="106" t="s">
        <v>584</v>
      </c>
      <c r="B87" s="106" t="s">
        <v>585</v>
      </c>
      <c r="C87" t="s">
        <v>586</v>
      </c>
      <c r="D87" t="s">
        <v>587</v>
      </c>
      <c r="E87" s="170">
        <v>231019</v>
      </c>
      <c r="F87" t="s">
        <v>588</v>
      </c>
      <c r="G87" t="s">
        <v>589</v>
      </c>
      <c r="H87" s="107" t="s">
        <v>590</v>
      </c>
      <c r="I87" t="s">
        <v>597</v>
      </c>
      <c r="J87" t="s">
        <v>592</v>
      </c>
      <c r="K87" t="s">
        <v>615</v>
      </c>
      <c r="L87" s="184" t="str">
        <f>'common foods'!C159</f>
        <v>Peanut butter, no added salt or sugar</v>
      </c>
      <c r="M87" s="171" t="str">
        <f>'common foods'!D159</f>
        <v>08110</v>
      </c>
      <c r="N87" t="s">
        <v>606</v>
      </c>
      <c r="O87" t="s">
        <v>602</v>
      </c>
      <c r="P87">
        <v>375</v>
      </c>
      <c r="Q87" t="s">
        <v>596</v>
      </c>
      <c r="R87" s="172">
        <v>2.19</v>
      </c>
      <c r="S87" s="172">
        <v>0.57999999999999996</v>
      </c>
      <c r="T87" s="172">
        <f t="shared" si="10"/>
        <v>0.57999999999999996</v>
      </c>
    </row>
    <row r="88" spans="1:22" ht="30" x14ac:dyDescent="0.25">
      <c r="A88" s="106" t="s">
        <v>584</v>
      </c>
      <c r="B88" s="106" t="s">
        <v>585</v>
      </c>
      <c r="C88" t="s">
        <v>586</v>
      </c>
      <c r="D88" t="s">
        <v>587</v>
      </c>
      <c r="E88" s="170">
        <v>231019</v>
      </c>
      <c r="F88" t="s">
        <v>588</v>
      </c>
      <c r="G88" t="s">
        <v>589</v>
      </c>
      <c r="H88" s="107" t="s">
        <v>590</v>
      </c>
      <c r="I88" t="s">
        <v>598</v>
      </c>
      <c r="J88" t="s">
        <v>592</v>
      </c>
      <c r="K88" t="s">
        <v>615</v>
      </c>
      <c r="L88" s="184" t="str">
        <f>'common foods'!C159</f>
        <v>Peanut butter, no added salt or sugar</v>
      </c>
      <c r="M88" s="171" t="str">
        <f>'common foods'!D159</f>
        <v>08110</v>
      </c>
      <c r="N88" t="s">
        <v>620</v>
      </c>
      <c r="O88" t="s">
        <v>595</v>
      </c>
      <c r="P88">
        <v>375</v>
      </c>
      <c r="Q88" t="s">
        <v>596</v>
      </c>
      <c r="R88" s="172">
        <v>2.7</v>
      </c>
      <c r="S88" s="172">
        <v>0.72</v>
      </c>
      <c r="T88" s="172">
        <f t="shared" si="10"/>
        <v>0.72</v>
      </c>
    </row>
    <row r="89" spans="1:22" x14ac:dyDescent="0.25">
      <c r="A89" s="106" t="s">
        <v>584</v>
      </c>
      <c r="B89" s="106" t="s">
        <v>585</v>
      </c>
      <c r="C89" t="s">
        <v>586</v>
      </c>
      <c r="D89" t="s">
        <v>587</v>
      </c>
      <c r="E89" s="170">
        <v>231019</v>
      </c>
      <c r="F89" t="s">
        <v>588</v>
      </c>
      <c r="G89" t="s">
        <v>589</v>
      </c>
      <c r="H89" s="107" t="s">
        <v>590</v>
      </c>
      <c r="I89" t="s">
        <v>591</v>
      </c>
      <c r="J89" t="s">
        <v>592</v>
      </c>
      <c r="K89" s="112" t="s">
        <v>605</v>
      </c>
      <c r="L89" s="184" t="str">
        <f>'common foods'!C89</f>
        <v>Chicken breast fresh</v>
      </c>
      <c r="M89" s="171" t="str">
        <f>'common foods'!D89</f>
        <v>05069</v>
      </c>
      <c r="N89" t="s">
        <v>589</v>
      </c>
      <c r="O89" t="s">
        <v>589</v>
      </c>
      <c r="P89">
        <v>1000</v>
      </c>
      <c r="Q89" t="s">
        <v>596</v>
      </c>
      <c r="R89" s="172">
        <v>9.99</v>
      </c>
      <c r="S89" s="172">
        <v>1</v>
      </c>
      <c r="T89" s="172">
        <f>S89/0.75</f>
        <v>1.3333333333333333</v>
      </c>
    </row>
    <row r="90" spans="1:22" x14ac:dyDescent="0.25">
      <c r="A90" s="106" t="s">
        <v>584</v>
      </c>
      <c r="B90" s="106" t="s">
        <v>585</v>
      </c>
      <c r="C90" t="s">
        <v>586</v>
      </c>
      <c r="D90" t="s">
        <v>587</v>
      </c>
      <c r="E90" s="170">
        <v>231019</v>
      </c>
      <c r="F90" t="s">
        <v>588</v>
      </c>
      <c r="G90" t="s">
        <v>589</v>
      </c>
      <c r="H90" s="107" t="s">
        <v>590</v>
      </c>
      <c r="I90" t="s">
        <v>597</v>
      </c>
      <c r="J90" t="s">
        <v>592</v>
      </c>
      <c r="K90" s="112" t="s">
        <v>605</v>
      </c>
      <c r="L90" s="184" t="str">
        <f>'common foods'!C89</f>
        <v>Chicken breast fresh</v>
      </c>
      <c r="M90" s="171" t="str">
        <f>'common foods'!D89</f>
        <v>05069</v>
      </c>
      <c r="N90" t="s">
        <v>589</v>
      </c>
      <c r="O90" t="s">
        <v>589</v>
      </c>
      <c r="P90">
        <v>1000</v>
      </c>
      <c r="Q90" t="s">
        <v>596</v>
      </c>
      <c r="R90" s="172">
        <v>16.989999999999998</v>
      </c>
      <c r="S90" s="172">
        <v>1.7</v>
      </c>
      <c r="T90" s="172">
        <f>S90/0.75</f>
        <v>2.2666666666666666</v>
      </c>
      <c r="U90" s="172"/>
      <c r="V90" s="185"/>
    </row>
    <row r="91" spans="1:22" x14ac:dyDescent="0.25">
      <c r="A91" s="106" t="s">
        <v>584</v>
      </c>
      <c r="B91" s="106" t="s">
        <v>585</v>
      </c>
      <c r="C91" t="s">
        <v>586</v>
      </c>
      <c r="D91" t="s">
        <v>587</v>
      </c>
      <c r="E91" s="170">
        <v>231019</v>
      </c>
      <c r="F91" t="s">
        <v>588</v>
      </c>
      <c r="G91" t="s">
        <v>589</v>
      </c>
      <c r="H91" s="107" t="s">
        <v>590</v>
      </c>
      <c r="I91" t="s">
        <v>598</v>
      </c>
      <c r="J91" t="s">
        <v>592</v>
      </c>
      <c r="K91" t="s">
        <v>605</v>
      </c>
      <c r="L91" s="184" t="str">
        <f>'common foods'!C89</f>
        <v>Chicken breast fresh</v>
      </c>
      <c r="M91" s="171" t="str">
        <f>'common foods'!D89</f>
        <v>05069</v>
      </c>
      <c r="N91" t="s">
        <v>589</v>
      </c>
      <c r="O91" t="s">
        <v>589</v>
      </c>
      <c r="P91">
        <v>1000</v>
      </c>
      <c r="Q91" t="s">
        <v>596</v>
      </c>
      <c r="R91" s="172">
        <v>12.5</v>
      </c>
      <c r="S91" s="172">
        <f>R91/10</f>
        <v>1.25</v>
      </c>
      <c r="T91" s="172">
        <f>S91/0.75</f>
        <v>1.6666666666666667</v>
      </c>
    </row>
    <row r="92" spans="1:22" x14ac:dyDescent="0.25">
      <c r="A92" s="106" t="s">
        <v>584</v>
      </c>
      <c r="B92" s="106" t="s">
        <v>585</v>
      </c>
      <c r="C92" t="s">
        <v>586</v>
      </c>
      <c r="D92" t="s">
        <v>587</v>
      </c>
      <c r="E92" s="170">
        <v>231019</v>
      </c>
      <c r="F92" t="s">
        <v>588</v>
      </c>
      <c r="G92" t="s">
        <v>589</v>
      </c>
      <c r="H92" s="107" t="s">
        <v>590</v>
      </c>
      <c r="I92" t="s">
        <v>591</v>
      </c>
      <c r="J92" t="s">
        <v>592</v>
      </c>
      <c r="K92" t="s">
        <v>609</v>
      </c>
      <c r="L92" s="184" t="str">
        <f>'common foods'!C36</f>
        <v>Potatoes, fresh</v>
      </c>
      <c r="M92" s="171" t="str">
        <f>'common foods'!D36</f>
        <v>02033</v>
      </c>
      <c r="N92" t="s">
        <v>606</v>
      </c>
      <c r="O92" t="s">
        <v>602</v>
      </c>
      <c r="P92">
        <v>4000</v>
      </c>
      <c r="Q92" t="s">
        <v>596</v>
      </c>
      <c r="R92" s="172">
        <v>5.99</v>
      </c>
      <c r="S92" s="172">
        <f>R92/40</f>
        <v>0.14974999999999999</v>
      </c>
      <c r="T92" s="172">
        <f>S92/0.9</f>
        <v>0.16638888888888889</v>
      </c>
    </row>
    <row r="93" spans="1:22" x14ac:dyDescent="0.25">
      <c r="A93" s="106" t="s">
        <v>584</v>
      </c>
      <c r="B93" s="106" t="s">
        <v>585</v>
      </c>
      <c r="C93" t="s">
        <v>586</v>
      </c>
      <c r="D93" t="s">
        <v>587</v>
      </c>
      <c r="E93" s="170">
        <v>231019</v>
      </c>
      <c r="F93" t="s">
        <v>588</v>
      </c>
      <c r="G93" t="s">
        <v>589</v>
      </c>
      <c r="H93" s="107" t="s">
        <v>590</v>
      </c>
      <c r="I93" t="s">
        <v>597</v>
      </c>
      <c r="J93" t="s">
        <v>592</v>
      </c>
      <c r="K93" t="s">
        <v>609</v>
      </c>
      <c r="L93" s="184" t="str">
        <f>'common foods'!C36</f>
        <v>Potatoes, fresh</v>
      </c>
      <c r="M93" s="171" t="str">
        <f>'common foods'!D36</f>
        <v>02033</v>
      </c>
      <c r="N93" t="s">
        <v>589</v>
      </c>
      <c r="O93" t="s">
        <v>589</v>
      </c>
      <c r="P93">
        <v>1000</v>
      </c>
      <c r="Q93" t="s">
        <v>596</v>
      </c>
      <c r="R93" s="172">
        <v>2.4900000000000002</v>
      </c>
      <c r="S93" s="172">
        <v>0.25</v>
      </c>
      <c r="T93" s="172">
        <f>S93/0.9</f>
        <v>0.27777777777777779</v>
      </c>
    </row>
    <row r="94" spans="1:22" x14ac:dyDescent="0.25">
      <c r="A94" s="106" t="s">
        <v>584</v>
      </c>
      <c r="B94" s="106" t="s">
        <v>585</v>
      </c>
      <c r="C94" t="s">
        <v>586</v>
      </c>
      <c r="D94" t="s">
        <v>587</v>
      </c>
      <c r="E94" s="170">
        <v>231019</v>
      </c>
      <c r="F94" t="s">
        <v>588</v>
      </c>
      <c r="G94" t="s">
        <v>589</v>
      </c>
      <c r="H94" s="107" t="s">
        <v>590</v>
      </c>
      <c r="I94" t="s">
        <v>598</v>
      </c>
      <c r="J94" t="s">
        <v>592</v>
      </c>
      <c r="K94" t="s">
        <v>609</v>
      </c>
      <c r="L94" s="184" t="str">
        <f>'common foods'!C36</f>
        <v>Potatoes, fresh</v>
      </c>
      <c r="M94" s="171" t="str">
        <f>'common foods'!D36</f>
        <v>02033</v>
      </c>
      <c r="N94" t="s">
        <v>598</v>
      </c>
      <c r="O94" t="s">
        <v>602</v>
      </c>
      <c r="P94">
        <v>4000</v>
      </c>
      <c r="Q94" t="s">
        <v>596</v>
      </c>
      <c r="R94" s="172">
        <v>7</v>
      </c>
      <c r="S94" s="172">
        <f>R94/40</f>
        <v>0.17499999999999999</v>
      </c>
      <c r="T94" s="172">
        <f>S94/0.9</f>
        <v>0.19444444444444442</v>
      </c>
    </row>
    <row r="95" spans="1:22" x14ac:dyDescent="0.25">
      <c r="A95" s="106" t="s">
        <v>584</v>
      </c>
      <c r="B95" s="106" t="s">
        <v>585</v>
      </c>
      <c r="C95" t="s">
        <v>586</v>
      </c>
      <c r="D95" t="s">
        <v>587</v>
      </c>
      <c r="E95" s="170">
        <v>231019</v>
      </c>
      <c r="F95" t="s">
        <v>588</v>
      </c>
      <c r="G95" t="s">
        <v>589</v>
      </c>
      <c r="H95" s="107" t="s">
        <v>590</v>
      </c>
      <c r="I95" t="s">
        <v>591</v>
      </c>
      <c r="J95" t="s">
        <v>592</v>
      </c>
      <c r="K95" t="s">
        <v>609</v>
      </c>
      <c r="L95" s="184" t="str">
        <f>'common foods'!C27</f>
        <v>Mushrooms, fresh</v>
      </c>
      <c r="M95" s="171" t="str">
        <f>'common foods'!D27</f>
        <v>02023</v>
      </c>
      <c r="N95" t="s">
        <v>589</v>
      </c>
      <c r="O95" t="s">
        <v>589</v>
      </c>
      <c r="P95">
        <v>1000</v>
      </c>
      <c r="Q95" t="s">
        <v>596</v>
      </c>
      <c r="R95" s="172">
        <v>9.99</v>
      </c>
      <c r="S95" s="172">
        <f>R95/10</f>
        <v>0.999</v>
      </c>
      <c r="T95" s="172">
        <f>S95*1</f>
        <v>0.999</v>
      </c>
    </row>
    <row r="96" spans="1:22" x14ac:dyDescent="0.25">
      <c r="A96" s="106" t="s">
        <v>584</v>
      </c>
      <c r="B96" s="106" t="s">
        <v>585</v>
      </c>
      <c r="C96" t="s">
        <v>586</v>
      </c>
      <c r="D96" t="s">
        <v>587</v>
      </c>
      <c r="E96" s="170">
        <v>231019</v>
      </c>
      <c r="F96" t="s">
        <v>588</v>
      </c>
      <c r="G96" t="s">
        <v>589</v>
      </c>
      <c r="H96" s="107" t="s">
        <v>590</v>
      </c>
      <c r="I96" t="s">
        <v>597</v>
      </c>
      <c r="J96" t="s">
        <v>592</v>
      </c>
      <c r="K96" t="s">
        <v>609</v>
      </c>
      <c r="L96" s="184" t="str">
        <f>'common foods'!C27</f>
        <v>Mushrooms, fresh</v>
      </c>
      <c r="M96" s="171" t="str">
        <f>'common foods'!D27</f>
        <v>02023</v>
      </c>
      <c r="N96" t="s">
        <v>589</v>
      </c>
      <c r="O96" t="s">
        <v>589</v>
      </c>
      <c r="P96">
        <v>1000</v>
      </c>
      <c r="Q96" t="s">
        <v>596</v>
      </c>
      <c r="R96" s="172">
        <v>12.99</v>
      </c>
      <c r="S96" s="172">
        <f>R96/10</f>
        <v>1.2989999999999999</v>
      </c>
      <c r="T96" s="172">
        <f>S96*1</f>
        <v>1.2989999999999999</v>
      </c>
    </row>
    <row r="97" spans="1:20" x14ac:dyDescent="0.25">
      <c r="A97" s="106" t="s">
        <v>584</v>
      </c>
      <c r="B97" s="106" t="s">
        <v>585</v>
      </c>
      <c r="C97" t="s">
        <v>586</v>
      </c>
      <c r="D97" t="s">
        <v>587</v>
      </c>
      <c r="E97" s="170">
        <v>231019</v>
      </c>
      <c r="F97" t="s">
        <v>588</v>
      </c>
      <c r="G97" t="s">
        <v>589</v>
      </c>
      <c r="H97" s="107" t="s">
        <v>590</v>
      </c>
      <c r="I97" t="s">
        <v>598</v>
      </c>
      <c r="J97" t="s">
        <v>592</v>
      </c>
      <c r="K97" t="s">
        <v>609</v>
      </c>
      <c r="L97" s="184" t="str">
        <f>'common foods'!C27</f>
        <v>Mushrooms, fresh</v>
      </c>
      <c r="M97" s="171" t="str">
        <f>'common foods'!D27</f>
        <v>02023</v>
      </c>
      <c r="N97" t="s">
        <v>622</v>
      </c>
      <c r="O97" t="s">
        <v>595</v>
      </c>
      <c r="P97">
        <v>400</v>
      </c>
      <c r="Q97" t="s">
        <v>596</v>
      </c>
      <c r="R97" s="172">
        <v>4</v>
      </c>
      <c r="S97" s="172">
        <f>R97/4</f>
        <v>1</v>
      </c>
      <c r="T97" s="172">
        <f>S97*1</f>
        <v>1</v>
      </c>
    </row>
    <row r="98" spans="1:20" x14ac:dyDescent="0.25">
      <c r="A98" s="106" t="s">
        <v>584</v>
      </c>
      <c r="B98" s="106" t="s">
        <v>585</v>
      </c>
      <c r="C98" t="s">
        <v>586</v>
      </c>
      <c r="D98" t="s">
        <v>587</v>
      </c>
      <c r="E98" s="170">
        <v>231019</v>
      </c>
      <c r="F98" t="s">
        <v>588</v>
      </c>
      <c r="G98" t="s">
        <v>589</v>
      </c>
      <c r="H98" s="107" t="s">
        <v>590</v>
      </c>
      <c r="I98" t="s">
        <v>597</v>
      </c>
      <c r="J98" t="s">
        <v>592</v>
      </c>
      <c r="K98" t="s">
        <v>609</v>
      </c>
      <c r="L98" s="184" t="str">
        <f>'common foods'!C45</f>
        <v>Spinach, frozen</v>
      </c>
      <c r="M98" s="171" t="str">
        <f>'common foods'!D45</f>
        <v>02050</v>
      </c>
      <c r="N98" t="s">
        <v>623</v>
      </c>
      <c r="O98" t="s">
        <v>595</v>
      </c>
      <c r="P98" s="187">
        <v>500</v>
      </c>
      <c r="Q98" t="s">
        <v>596</v>
      </c>
      <c r="R98" s="172">
        <v>2.99</v>
      </c>
      <c r="S98" s="172">
        <f>R98/5</f>
        <v>0.59800000000000009</v>
      </c>
      <c r="T98" s="186">
        <f>S98/1</f>
        <v>0.59800000000000009</v>
      </c>
    </row>
    <row r="99" spans="1:20" x14ac:dyDescent="0.25">
      <c r="A99" s="106" t="s">
        <v>584</v>
      </c>
      <c r="B99" s="106" t="s">
        <v>585</v>
      </c>
      <c r="C99" t="s">
        <v>586</v>
      </c>
      <c r="D99" t="s">
        <v>587</v>
      </c>
      <c r="E99" s="170">
        <v>231019</v>
      </c>
      <c r="F99" t="s">
        <v>588</v>
      </c>
      <c r="G99" t="s">
        <v>589</v>
      </c>
      <c r="H99" s="107" t="s">
        <v>590</v>
      </c>
      <c r="I99" t="s">
        <v>597</v>
      </c>
      <c r="J99" t="s">
        <v>592</v>
      </c>
      <c r="K99" t="s">
        <v>609</v>
      </c>
      <c r="L99" s="184" t="s">
        <v>102</v>
      </c>
      <c r="M99" s="171" t="str">
        <f>'common foods'!D45</f>
        <v>02050</v>
      </c>
      <c r="N99" t="s">
        <v>623</v>
      </c>
      <c r="O99" t="s">
        <v>595</v>
      </c>
      <c r="P99" s="187">
        <v>500</v>
      </c>
      <c r="Q99" t="s">
        <v>596</v>
      </c>
      <c r="R99" s="172">
        <v>2.99</v>
      </c>
      <c r="S99" s="172">
        <f>R99/5</f>
        <v>0.59800000000000009</v>
      </c>
      <c r="T99" s="186">
        <f>S99/1</f>
        <v>0.59800000000000009</v>
      </c>
    </row>
    <row r="100" spans="1:20" x14ac:dyDescent="0.25">
      <c r="A100" s="106" t="s">
        <v>584</v>
      </c>
      <c r="B100" s="106" t="s">
        <v>585</v>
      </c>
      <c r="C100" t="s">
        <v>586</v>
      </c>
      <c r="D100" t="s">
        <v>587</v>
      </c>
      <c r="E100" s="170">
        <v>231019</v>
      </c>
      <c r="F100" t="s">
        <v>588</v>
      </c>
      <c r="G100" t="s">
        <v>589</v>
      </c>
      <c r="H100" s="107" t="s">
        <v>590</v>
      </c>
      <c r="I100" t="s">
        <v>591</v>
      </c>
      <c r="J100" t="s">
        <v>592</v>
      </c>
      <c r="K100" t="s">
        <v>609</v>
      </c>
      <c r="L100" s="184" t="s">
        <v>102</v>
      </c>
      <c r="M100" s="171" t="str">
        <f>'common foods'!D45</f>
        <v>02050</v>
      </c>
      <c r="N100" t="s">
        <v>624</v>
      </c>
      <c r="O100" t="s">
        <v>595</v>
      </c>
      <c r="P100" s="187">
        <v>1000</v>
      </c>
      <c r="Q100" t="s">
        <v>596</v>
      </c>
      <c r="R100" s="172">
        <v>4.6900000000000004</v>
      </c>
      <c r="S100" s="172">
        <f>R100/10</f>
        <v>0.46900000000000003</v>
      </c>
      <c r="T100" s="186">
        <f>S100/1</f>
        <v>0.46900000000000003</v>
      </c>
    </row>
    <row r="101" spans="1:20" x14ac:dyDescent="0.25">
      <c r="A101" s="106" t="s">
        <v>584</v>
      </c>
      <c r="B101" s="106" t="s">
        <v>585</v>
      </c>
      <c r="C101" t="s">
        <v>586</v>
      </c>
      <c r="D101" t="s">
        <v>587</v>
      </c>
      <c r="E101" s="170">
        <v>231019</v>
      </c>
      <c r="F101" t="s">
        <v>588</v>
      </c>
      <c r="G101" t="s">
        <v>589</v>
      </c>
      <c r="H101" s="107" t="s">
        <v>590</v>
      </c>
      <c r="I101" t="s">
        <v>591</v>
      </c>
      <c r="J101" t="s">
        <v>592</v>
      </c>
      <c r="K101" t="s">
        <v>605</v>
      </c>
      <c r="L101" s="184" t="str">
        <f>'common foods'!C114</f>
        <v>Black Beans Canned</v>
      </c>
      <c r="M101" s="171" t="str">
        <f>'common foods'!D114</f>
        <v>05103</v>
      </c>
      <c r="N101" t="s">
        <v>606</v>
      </c>
      <c r="O101" t="s">
        <v>602</v>
      </c>
      <c r="P101">
        <v>400</v>
      </c>
      <c r="Q101" t="s">
        <v>596</v>
      </c>
      <c r="R101" s="172">
        <v>0.99</v>
      </c>
      <c r="S101" s="172">
        <v>0.25</v>
      </c>
      <c r="T101" s="186">
        <f>S101/0.6</f>
        <v>0.41666666666666669</v>
      </c>
    </row>
    <row r="102" spans="1:20" x14ac:dyDescent="0.25">
      <c r="A102" s="106" t="s">
        <v>584</v>
      </c>
      <c r="B102" s="106" t="s">
        <v>585</v>
      </c>
      <c r="C102" t="s">
        <v>586</v>
      </c>
      <c r="D102" t="s">
        <v>587</v>
      </c>
      <c r="E102" s="170">
        <v>231019</v>
      </c>
      <c r="F102" t="s">
        <v>588</v>
      </c>
      <c r="G102" t="s">
        <v>589</v>
      </c>
      <c r="H102" s="107" t="s">
        <v>590</v>
      </c>
      <c r="I102" t="s">
        <v>597</v>
      </c>
      <c r="J102" t="s">
        <v>592</v>
      </c>
      <c r="K102" t="s">
        <v>605</v>
      </c>
      <c r="L102" s="184" t="str">
        <f>'common foods'!C114</f>
        <v>Black Beans Canned</v>
      </c>
      <c r="M102" s="171" t="str">
        <f>'common foods'!D114</f>
        <v>05103</v>
      </c>
      <c r="N102" t="s">
        <v>606</v>
      </c>
      <c r="O102" t="s">
        <v>602</v>
      </c>
      <c r="P102">
        <v>400</v>
      </c>
      <c r="Q102" t="s">
        <v>596</v>
      </c>
      <c r="R102" s="172">
        <v>1.29</v>
      </c>
      <c r="S102" s="172">
        <v>0.32</v>
      </c>
      <c r="T102" s="186">
        <f>S102/0.6</f>
        <v>0.53333333333333333</v>
      </c>
    </row>
    <row r="103" spans="1:20" x14ac:dyDescent="0.25">
      <c r="A103" s="106" t="s">
        <v>584</v>
      </c>
      <c r="B103" s="106" t="s">
        <v>585</v>
      </c>
      <c r="C103" t="s">
        <v>586</v>
      </c>
      <c r="D103" t="s">
        <v>587</v>
      </c>
      <c r="E103" s="170">
        <v>231019</v>
      </c>
      <c r="F103" t="s">
        <v>588</v>
      </c>
      <c r="G103" t="s">
        <v>589</v>
      </c>
      <c r="H103" s="107" t="s">
        <v>590</v>
      </c>
      <c r="I103" t="s">
        <v>598</v>
      </c>
      <c r="J103" t="s">
        <v>592</v>
      </c>
      <c r="K103" t="s">
        <v>605</v>
      </c>
      <c r="L103" s="184" t="str">
        <f>'common foods'!C114</f>
        <v>Black Beans Canned</v>
      </c>
      <c r="M103" s="171" t="str">
        <f>'common foods'!D114</f>
        <v>05103</v>
      </c>
      <c r="N103" t="s">
        <v>625</v>
      </c>
      <c r="O103" t="s">
        <v>595</v>
      </c>
      <c r="P103">
        <v>420</v>
      </c>
      <c r="Q103" t="s">
        <v>596</v>
      </c>
      <c r="R103" s="172">
        <v>1.5</v>
      </c>
      <c r="S103" s="172">
        <v>0.36</v>
      </c>
      <c r="T103" s="186">
        <f>S103/0.6</f>
        <v>0.6</v>
      </c>
    </row>
    <row r="104" spans="1:20" x14ac:dyDescent="0.25">
      <c r="A104" s="106" t="s">
        <v>584</v>
      </c>
      <c r="B104" s="106" t="s">
        <v>585</v>
      </c>
      <c r="C104" t="s">
        <v>586</v>
      </c>
      <c r="D104" t="s">
        <v>587</v>
      </c>
      <c r="E104" s="170">
        <v>301019</v>
      </c>
      <c r="F104" t="s">
        <v>588</v>
      </c>
      <c r="G104" t="s">
        <v>589</v>
      </c>
      <c r="H104" s="107" t="s">
        <v>590</v>
      </c>
      <c r="I104" t="s">
        <v>591</v>
      </c>
      <c r="J104" t="s">
        <v>592</v>
      </c>
      <c r="K104" t="s">
        <v>615</v>
      </c>
      <c r="L104" s="184" t="str">
        <f>'common foods'!C164</f>
        <v>Mild Salsa</v>
      </c>
      <c r="M104" s="171" t="str">
        <f>'common foods'!D164</f>
        <v>08109</v>
      </c>
      <c r="N104" t="s">
        <v>626</v>
      </c>
      <c r="O104" t="s">
        <v>595</v>
      </c>
      <c r="P104">
        <v>300</v>
      </c>
      <c r="Q104" t="s">
        <v>596</v>
      </c>
      <c r="R104" s="172">
        <v>2.79</v>
      </c>
      <c r="S104" s="172">
        <f>R104/3</f>
        <v>0.93</v>
      </c>
      <c r="T104" s="186">
        <f>S104/1</f>
        <v>0.93</v>
      </c>
    </row>
    <row r="105" spans="1:20" x14ac:dyDescent="0.25">
      <c r="A105" s="106" t="s">
        <v>584</v>
      </c>
      <c r="B105" s="106" t="s">
        <v>585</v>
      </c>
      <c r="C105" t="s">
        <v>586</v>
      </c>
      <c r="D105" t="s">
        <v>587</v>
      </c>
      <c r="E105" s="170">
        <v>301019</v>
      </c>
      <c r="F105" t="s">
        <v>588</v>
      </c>
      <c r="G105" t="s">
        <v>589</v>
      </c>
      <c r="H105" s="107" t="s">
        <v>590</v>
      </c>
      <c r="I105" t="s">
        <v>597</v>
      </c>
      <c r="J105" t="s">
        <v>592</v>
      </c>
      <c r="K105" t="s">
        <v>615</v>
      </c>
      <c r="L105" s="184" t="str">
        <f>'common foods'!C164</f>
        <v>Mild Salsa</v>
      </c>
      <c r="M105" s="171" t="str">
        <f>'common foods'!D164</f>
        <v>08109</v>
      </c>
      <c r="N105" t="s">
        <v>626</v>
      </c>
      <c r="O105" t="s">
        <v>595</v>
      </c>
      <c r="P105">
        <v>300</v>
      </c>
      <c r="Q105" t="s">
        <v>596</v>
      </c>
      <c r="R105" s="172">
        <v>4.49</v>
      </c>
      <c r="S105" s="172">
        <f>R105/3</f>
        <v>1.4966666666666668</v>
      </c>
      <c r="T105" s="186">
        <f>S105/1</f>
        <v>1.4966666666666668</v>
      </c>
    </row>
    <row r="106" spans="1:20" x14ac:dyDescent="0.25">
      <c r="A106" s="106" t="s">
        <v>584</v>
      </c>
      <c r="B106" s="106" t="s">
        <v>585</v>
      </c>
      <c r="C106" t="s">
        <v>586</v>
      </c>
      <c r="D106" t="s">
        <v>587</v>
      </c>
      <c r="E106" s="170">
        <v>301019</v>
      </c>
      <c r="F106" t="s">
        <v>588</v>
      </c>
      <c r="G106" t="s">
        <v>589</v>
      </c>
      <c r="H106" s="107" t="s">
        <v>590</v>
      </c>
      <c r="I106" t="s">
        <v>598</v>
      </c>
      <c r="J106" t="s">
        <v>592</v>
      </c>
      <c r="K106" t="s">
        <v>615</v>
      </c>
      <c r="L106" s="184" t="str">
        <f>'common foods'!C164</f>
        <v>Mild Salsa</v>
      </c>
      <c r="M106" s="171" t="str">
        <f>'common foods'!D164</f>
        <v>08109</v>
      </c>
      <c r="N106" t="s">
        <v>626</v>
      </c>
      <c r="O106" t="s">
        <v>595</v>
      </c>
      <c r="P106">
        <v>300</v>
      </c>
      <c r="Q106" t="s">
        <v>596</v>
      </c>
      <c r="R106" s="172">
        <v>3.99</v>
      </c>
      <c r="S106" s="172">
        <f>R106/3</f>
        <v>1.33</v>
      </c>
      <c r="T106" s="186">
        <f>S106/1</f>
        <v>1.33</v>
      </c>
    </row>
    <row r="107" spans="1:20" x14ac:dyDescent="0.25">
      <c r="A107" s="106" t="s">
        <v>584</v>
      </c>
      <c r="B107" s="106" t="s">
        <v>585</v>
      </c>
      <c r="C107" t="s">
        <v>586</v>
      </c>
      <c r="D107" t="s">
        <v>587</v>
      </c>
      <c r="E107" s="170">
        <v>231019</v>
      </c>
      <c r="F107" t="s">
        <v>588</v>
      </c>
      <c r="G107" t="s">
        <v>589</v>
      </c>
      <c r="H107" s="107" t="s">
        <v>590</v>
      </c>
      <c r="I107" t="s">
        <v>591</v>
      </c>
      <c r="J107" t="s">
        <v>592</v>
      </c>
      <c r="K107" t="s">
        <v>603</v>
      </c>
      <c r="L107" s="184" t="str">
        <f>'common foods'!C8</f>
        <v>Oranges, fresh</v>
      </c>
      <c r="M107" s="171" t="str">
        <f>'common foods'!D8</f>
        <v>01007</v>
      </c>
      <c r="N107" t="s">
        <v>589</v>
      </c>
      <c r="O107" t="s">
        <v>589</v>
      </c>
      <c r="P107">
        <v>1000</v>
      </c>
      <c r="Q107" t="s">
        <v>596</v>
      </c>
      <c r="R107" s="172">
        <v>2.99</v>
      </c>
      <c r="S107" s="172">
        <v>0.3</v>
      </c>
      <c r="T107" s="172">
        <f>S107/0.64</f>
        <v>0.46875</v>
      </c>
    </row>
    <row r="108" spans="1:20" x14ac:dyDescent="0.25">
      <c r="A108" s="106" t="s">
        <v>584</v>
      </c>
      <c r="B108" s="106" t="s">
        <v>585</v>
      </c>
      <c r="C108" t="s">
        <v>586</v>
      </c>
      <c r="D108" t="s">
        <v>587</v>
      </c>
      <c r="E108" s="170">
        <v>231019</v>
      </c>
      <c r="F108" t="s">
        <v>588</v>
      </c>
      <c r="G108" t="s">
        <v>589</v>
      </c>
      <c r="H108" s="107" t="s">
        <v>590</v>
      </c>
      <c r="I108" t="s">
        <v>597</v>
      </c>
      <c r="J108" t="s">
        <v>592</v>
      </c>
      <c r="K108" t="s">
        <v>603</v>
      </c>
      <c r="L108" s="184" t="str">
        <f>'common foods'!C8</f>
        <v>Oranges, fresh</v>
      </c>
      <c r="M108" s="171" t="str">
        <f>'common foods'!D8</f>
        <v>01007</v>
      </c>
      <c r="N108" t="s">
        <v>589</v>
      </c>
      <c r="O108" t="s">
        <v>589</v>
      </c>
      <c r="P108">
        <v>1000</v>
      </c>
      <c r="Q108" t="s">
        <v>596</v>
      </c>
      <c r="R108" s="172">
        <v>2.99</v>
      </c>
      <c r="S108" s="172">
        <v>0.3</v>
      </c>
      <c r="T108" s="172">
        <f>S108/0.64</f>
        <v>0.46875</v>
      </c>
    </row>
    <row r="109" spans="1:20" x14ac:dyDescent="0.25">
      <c r="A109" s="106" t="s">
        <v>584</v>
      </c>
      <c r="B109" s="106" t="s">
        <v>585</v>
      </c>
      <c r="C109" t="s">
        <v>586</v>
      </c>
      <c r="D109" t="s">
        <v>587</v>
      </c>
      <c r="E109" s="170">
        <v>231019</v>
      </c>
      <c r="F109" t="s">
        <v>588</v>
      </c>
      <c r="G109" t="s">
        <v>589</v>
      </c>
      <c r="H109" s="107" t="s">
        <v>590</v>
      </c>
      <c r="I109" t="s">
        <v>598</v>
      </c>
      <c r="J109" t="s">
        <v>592</v>
      </c>
      <c r="K109" t="s">
        <v>603</v>
      </c>
      <c r="L109" s="184" t="str">
        <f>'common foods'!C8</f>
        <v>Oranges, fresh</v>
      </c>
      <c r="M109" s="171" t="str">
        <f>'common foods'!D8</f>
        <v>01007</v>
      </c>
      <c r="N109" t="s">
        <v>589</v>
      </c>
      <c r="O109" t="s">
        <v>589</v>
      </c>
      <c r="P109">
        <v>1000</v>
      </c>
      <c r="Q109" t="s">
        <v>596</v>
      </c>
      <c r="R109" s="172">
        <v>3</v>
      </c>
      <c r="S109" s="172">
        <f>R109/10</f>
        <v>0.3</v>
      </c>
      <c r="T109" s="172">
        <f>S109/0.64</f>
        <v>0.46875</v>
      </c>
    </row>
    <row r="110" spans="1:20" x14ac:dyDescent="0.25">
      <c r="A110" s="106" t="s">
        <v>584</v>
      </c>
      <c r="B110" s="106" t="s">
        <v>585</v>
      </c>
      <c r="C110" t="s">
        <v>586</v>
      </c>
      <c r="D110" t="s">
        <v>587</v>
      </c>
      <c r="E110" s="170">
        <v>231019</v>
      </c>
      <c r="F110" t="s">
        <v>588</v>
      </c>
      <c r="G110" t="s">
        <v>589</v>
      </c>
      <c r="H110" s="107" t="s">
        <v>590</v>
      </c>
      <c r="I110" t="s">
        <v>591</v>
      </c>
      <c r="J110" t="s">
        <v>592</v>
      </c>
      <c r="K110" t="s">
        <v>593</v>
      </c>
      <c r="L110" s="189" t="str">
        <f>'common foods'!C69</f>
        <v>Pita bread, wholemeal</v>
      </c>
      <c r="M110" s="171" t="str">
        <f>'common foods'!D69</f>
        <v>03071</v>
      </c>
      <c r="N110" t="s">
        <v>627</v>
      </c>
      <c r="O110" t="s">
        <v>595</v>
      </c>
      <c r="P110">
        <f>75*5</f>
        <v>375</v>
      </c>
      <c r="Q110" t="s">
        <v>596</v>
      </c>
      <c r="R110" s="172">
        <v>3.89</v>
      </c>
      <c r="S110" s="172">
        <f>R110/3.75</f>
        <v>1.0373333333333334</v>
      </c>
      <c r="T110" s="172">
        <f>S110*1</f>
        <v>1.0373333333333334</v>
      </c>
    </row>
    <row r="111" spans="1:20" x14ac:dyDescent="0.25">
      <c r="A111" s="106" t="s">
        <v>584</v>
      </c>
      <c r="B111" s="106" t="s">
        <v>585</v>
      </c>
      <c r="C111" t="s">
        <v>586</v>
      </c>
      <c r="D111" t="s">
        <v>587</v>
      </c>
      <c r="E111" s="170">
        <v>231019</v>
      </c>
      <c r="F111" t="s">
        <v>588</v>
      </c>
      <c r="G111" t="s">
        <v>589</v>
      </c>
      <c r="H111" s="107" t="s">
        <v>590</v>
      </c>
      <c r="I111" t="s">
        <v>597</v>
      </c>
      <c r="J111" t="s">
        <v>592</v>
      </c>
      <c r="K111" t="s">
        <v>593</v>
      </c>
      <c r="L111" s="189" t="str">
        <f>'common foods'!C69</f>
        <v>Pita bread, wholemeal</v>
      </c>
      <c r="M111" s="171" t="str">
        <f>'common foods'!D69</f>
        <v>03071</v>
      </c>
      <c r="N111" t="s">
        <v>627</v>
      </c>
      <c r="O111" t="s">
        <v>595</v>
      </c>
      <c r="P111">
        <f>75*5</f>
        <v>375</v>
      </c>
      <c r="Q111" t="s">
        <v>596</v>
      </c>
      <c r="R111" s="172">
        <v>4.49</v>
      </c>
      <c r="S111" s="172">
        <f>R111/3.75</f>
        <v>1.1973333333333334</v>
      </c>
      <c r="T111" s="172">
        <f>S111*1</f>
        <v>1.1973333333333334</v>
      </c>
    </row>
    <row r="112" spans="1:20" x14ac:dyDescent="0.25">
      <c r="A112" s="106" t="s">
        <v>584</v>
      </c>
      <c r="B112" s="106" t="s">
        <v>585</v>
      </c>
      <c r="C112" t="s">
        <v>586</v>
      </c>
      <c r="D112" t="s">
        <v>587</v>
      </c>
      <c r="E112" s="170">
        <v>231019</v>
      </c>
      <c r="F112" t="s">
        <v>588</v>
      </c>
      <c r="G112" t="s">
        <v>589</v>
      </c>
      <c r="H112" s="107" t="s">
        <v>590</v>
      </c>
      <c r="I112" t="s">
        <v>598</v>
      </c>
      <c r="J112" t="s">
        <v>592</v>
      </c>
      <c r="K112" t="s">
        <v>593</v>
      </c>
      <c r="L112" s="189" t="str">
        <f>'common foods'!C69</f>
        <v>Pita bread, wholemeal</v>
      </c>
      <c r="M112" s="171" t="str">
        <f>'common foods'!D69</f>
        <v>03071</v>
      </c>
      <c r="N112" t="s">
        <v>627</v>
      </c>
      <c r="O112" t="s">
        <v>595</v>
      </c>
      <c r="P112">
        <f>75*5</f>
        <v>375</v>
      </c>
      <c r="Q112" t="s">
        <v>596</v>
      </c>
      <c r="R112" s="172">
        <v>4.59</v>
      </c>
      <c r="S112" s="172">
        <f>R112/3.75</f>
        <v>1.224</v>
      </c>
      <c r="T112" s="172">
        <f>S112*1</f>
        <v>1.224</v>
      </c>
    </row>
    <row r="113" spans="1:20" x14ac:dyDescent="0.25">
      <c r="A113" s="106" t="s">
        <v>584</v>
      </c>
      <c r="B113" s="106" t="s">
        <v>585</v>
      </c>
      <c r="C113" t="s">
        <v>586</v>
      </c>
      <c r="D113" t="s">
        <v>587</v>
      </c>
      <c r="E113" s="170">
        <v>291019</v>
      </c>
      <c r="F113" t="s">
        <v>588</v>
      </c>
      <c r="G113" t="s">
        <v>589</v>
      </c>
      <c r="H113" s="107" t="s">
        <v>590</v>
      </c>
      <c r="I113" t="s">
        <v>591</v>
      </c>
      <c r="J113" t="s">
        <v>592</v>
      </c>
      <c r="K113" t="s">
        <v>605</v>
      </c>
      <c r="L113" s="184" t="str">
        <f>'common foods'!C115</f>
        <v>Middle Eastern Falafel Lisa</v>
      </c>
      <c r="M113" s="171" t="str">
        <f>'common foods'!D115</f>
        <v>05104</v>
      </c>
      <c r="N113" t="s">
        <v>628</v>
      </c>
      <c r="O113" t="s">
        <v>595</v>
      </c>
      <c r="P113">
        <v>400</v>
      </c>
      <c r="Q113" t="s">
        <v>596</v>
      </c>
      <c r="R113" s="172">
        <v>5.39</v>
      </c>
      <c r="S113" s="172">
        <f>R113/4</f>
        <v>1.3474999999999999</v>
      </c>
      <c r="T113" s="172">
        <f>S113/1</f>
        <v>1.3474999999999999</v>
      </c>
    </row>
    <row r="114" spans="1:20" x14ac:dyDescent="0.25">
      <c r="A114" s="106" t="s">
        <v>584</v>
      </c>
      <c r="B114" s="106" t="s">
        <v>585</v>
      </c>
      <c r="C114" t="s">
        <v>586</v>
      </c>
      <c r="D114" t="s">
        <v>587</v>
      </c>
      <c r="E114" s="170">
        <v>291019</v>
      </c>
      <c r="F114" t="s">
        <v>588</v>
      </c>
      <c r="G114" t="s">
        <v>589</v>
      </c>
      <c r="H114" s="107" t="s">
        <v>590</v>
      </c>
      <c r="I114" t="s">
        <v>597</v>
      </c>
      <c r="J114" t="s">
        <v>592</v>
      </c>
      <c r="K114" t="s">
        <v>605</v>
      </c>
      <c r="L114" s="184" t="str">
        <f>'common foods'!C115</f>
        <v>Middle Eastern Falafel Lisa</v>
      </c>
      <c r="M114" s="171" t="str">
        <f>'common foods'!D115</f>
        <v>05104</v>
      </c>
      <c r="N114" t="s">
        <v>628</v>
      </c>
      <c r="O114" t="s">
        <v>595</v>
      </c>
      <c r="P114">
        <v>400</v>
      </c>
      <c r="Q114" t="s">
        <v>596</v>
      </c>
      <c r="R114" s="172">
        <v>6.09</v>
      </c>
      <c r="S114" s="172">
        <f>R114/4</f>
        <v>1.5225</v>
      </c>
      <c r="T114" s="172">
        <f>S114/1</f>
        <v>1.5225</v>
      </c>
    </row>
    <row r="115" spans="1:20" x14ac:dyDescent="0.25">
      <c r="A115" s="106" t="s">
        <v>584</v>
      </c>
      <c r="B115" s="106" t="s">
        <v>585</v>
      </c>
      <c r="C115" t="s">
        <v>586</v>
      </c>
      <c r="D115" t="s">
        <v>587</v>
      </c>
      <c r="E115" s="170">
        <v>291019</v>
      </c>
      <c r="F115" t="s">
        <v>588</v>
      </c>
      <c r="G115" t="s">
        <v>589</v>
      </c>
      <c r="H115" s="107" t="s">
        <v>590</v>
      </c>
      <c r="I115" t="s">
        <v>598</v>
      </c>
      <c r="J115" t="s">
        <v>592</v>
      </c>
      <c r="K115" t="s">
        <v>605</v>
      </c>
      <c r="L115" s="184" t="str">
        <f>'common foods'!C115</f>
        <v>Middle Eastern Falafel Lisa</v>
      </c>
      <c r="M115" s="171" t="str">
        <f>'common foods'!D115</f>
        <v>05104</v>
      </c>
      <c r="N115" t="s">
        <v>628</v>
      </c>
      <c r="O115" t="s">
        <v>595</v>
      </c>
      <c r="P115">
        <v>400</v>
      </c>
      <c r="Q115" t="s">
        <v>596</v>
      </c>
      <c r="R115" s="172">
        <v>6.1</v>
      </c>
      <c r="S115" s="172">
        <f>R115/4</f>
        <v>1.5249999999999999</v>
      </c>
      <c r="T115" s="172">
        <f>S115/1</f>
        <v>1.5249999999999999</v>
      </c>
    </row>
    <row r="116" spans="1:20" x14ac:dyDescent="0.25">
      <c r="A116" s="106" t="s">
        <v>584</v>
      </c>
      <c r="B116" s="106" t="s">
        <v>585</v>
      </c>
      <c r="C116" t="s">
        <v>586</v>
      </c>
      <c r="D116" t="s">
        <v>587</v>
      </c>
      <c r="E116" s="170">
        <v>231019</v>
      </c>
      <c r="F116" t="s">
        <v>588</v>
      </c>
      <c r="G116" t="s">
        <v>589</v>
      </c>
      <c r="H116" s="107" t="s">
        <v>590</v>
      </c>
      <c r="I116" t="s">
        <v>591</v>
      </c>
      <c r="J116" t="s">
        <v>592</v>
      </c>
      <c r="K116" t="s">
        <v>605</v>
      </c>
      <c r="L116" s="184" t="str">
        <f>'common foods'!C116</f>
        <v>Tofu</v>
      </c>
      <c r="M116" s="171" t="str">
        <f>'common foods'!D116</f>
        <v>05105</v>
      </c>
      <c r="N116" t="s">
        <v>629</v>
      </c>
      <c r="O116" t="s">
        <v>595</v>
      </c>
      <c r="P116">
        <v>300</v>
      </c>
      <c r="Q116" t="s">
        <v>596</v>
      </c>
      <c r="R116" s="172">
        <v>2.29</v>
      </c>
      <c r="S116" s="172">
        <v>0.76</v>
      </c>
      <c r="T116" s="186">
        <f>S116*1</f>
        <v>0.76</v>
      </c>
    </row>
    <row r="117" spans="1:20" x14ac:dyDescent="0.25">
      <c r="A117" s="106" t="s">
        <v>584</v>
      </c>
      <c r="B117" s="106" t="s">
        <v>585</v>
      </c>
      <c r="C117" t="s">
        <v>586</v>
      </c>
      <c r="D117" t="s">
        <v>587</v>
      </c>
      <c r="E117" s="170">
        <v>231019</v>
      </c>
      <c r="F117" t="s">
        <v>588</v>
      </c>
      <c r="G117" t="s">
        <v>589</v>
      </c>
      <c r="H117" s="107" t="s">
        <v>590</v>
      </c>
      <c r="I117" t="s">
        <v>597</v>
      </c>
      <c r="J117" t="s">
        <v>592</v>
      </c>
      <c r="K117" t="s">
        <v>605</v>
      </c>
      <c r="L117" s="184" t="str">
        <f>'common foods'!C116</f>
        <v>Tofu</v>
      </c>
      <c r="M117" s="171" t="str">
        <f>'common foods'!D116</f>
        <v>05105</v>
      </c>
      <c r="N117" t="s">
        <v>630</v>
      </c>
      <c r="O117" t="s">
        <v>595</v>
      </c>
      <c r="P117">
        <v>297</v>
      </c>
      <c r="Q117" t="s">
        <v>596</v>
      </c>
      <c r="R117" s="172">
        <v>2.99</v>
      </c>
      <c r="S117" s="172">
        <v>1</v>
      </c>
      <c r="T117" s="186">
        <f>S117*1</f>
        <v>1</v>
      </c>
    </row>
    <row r="118" spans="1:20" x14ac:dyDescent="0.25">
      <c r="A118" s="106" t="s">
        <v>584</v>
      </c>
      <c r="B118" s="106" t="s">
        <v>585</v>
      </c>
      <c r="C118" t="s">
        <v>586</v>
      </c>
      <c r="D118" t="s">
        <v>587</v>
      </c>
      <c r="E118" s="170">
        <v>231019</v>
      </c>
      <c r="F118" t="s">
        <v>588</v>
      </c>
      <c r="G118" t="s">
        <v>589</v>
      </c>
      <c r="H118" s="107" t="s">
        <v>590</v>
      </c>
      <c r="I118" t="s">
        <v>598</v>
      </c>
      <c r="J118" t="s">
        <v>592</v>
      </c>
      <c r="K118" t="s">
        <v>605</v>
      </c>
      <c r="L118" s="184" t="str">
        <f>'common foods'!C116</f>
        <v>Tofu</v>
      </c>
      <c r="M118" s="171" t="str">
        <f>'common foods'!D116</f>
        <v>05105</v>
      </c>
      <c r="N118" t="s">
        <v>625</v>
      </c>
      <c r="O118" t="s">
        <v>602</v>
      </c>
      <c r="P118">
        <v>450</v>
      </c>
      <c r="Q118" t="s">
        <v>596</v>
      </c>
      <c r="R118" s="172">
        <v>4.9000000000000004</v>
      </c>
      <c r="S118" s="172">
        <v>1.0900000000000001</v>
      </c>
      <c r="T118" s="186">
        <f>S118*1</f>
        <v>1.0900000000000001</v>
      </c>
    </row>
    <row r="119" spans="1:20" x14ac:dyDescent="0.25">
      <c r="A119" s="106" t="s">
        <v>584</v>
      </c>
      <c r="B119" s="106" t="s">
        <v>585</v>
      </c>
      <c r="C119" t="s">
        <v>586</v>
      </c>
      <c r="D119" t="s">
        <v>587</v>
      </c>
      <c r="E119" s="170">
        <v>231019</v>
      </c>
      <c r="F119" t="s">
        <v>588</v>
      </c>
      <c r="G119" t="s">
        <v>589</v>
      </c>
      <c r="H119" s="107" t="s">
        <v>590</v>
      </c>
      <c r="I119" t="s">
        <v>591</v>
      </c>
      <c r="J119" t="s">
        <v>592</v>
      </c>
      <c r="K119" t="s">
        <v>609</v>
      </c>
      <c r="L119" s="184" t="str">
        <f>'common foods'!C18</f>
        <v>Cabbage, fresh</v>
      </c>
      <c r="M119" s="171" t="str">
        <f>'common foods'!D18</f>
        <v>02013</v>
      </c>
      <c r="N119" t="s">
        <v>589</v>
      </c>
      <c r="O119" t="s">
        <v>589</v>
      </c>
      <c r="P119">
        <v>1500</v>
      </c>
      <c r="Q119" t="s">
        <v>596</v>
      </c>
      <c r="R119" s="172">
        <v>2.99</v>
      </c>
      <c r="S119" s="172">
        <f>R119/15</f>
        <v>0.19933333333333333</v>
      </c>
      <c r="T119" s="172">
        <f>S119/0.75</f>
        <v>0.26577777777777778</v>
      </c>
    </row>
    <row r="120" spans="1:20" x14ac:dyDescent="0.25">
      <c r="A120" s="106" t="s">
        <v>584</v>
      </c>
      <c r="B120" s="106" t="s">
        <v>585</v>
      </c>
      <c r="C120" t="s">
        <v>586</v>
      </c>
      <c r="D120" t="s">
        <v>587</v>
      </c>
      <c r="E120" s="170">
        <v>231019</v>
      </c>
      <c r="F120" t="s">
        <v>588</v>
      </c>
      <c r="G120" t="s">
        <v>589</v>
      </c>
      <c r="H120" s="107" t="s">
        <v>590</v>
      </c>
      <c r="I120" t="s">
        <v>597</v>
      </c>
      <c r="J120" t="s">
        <v>592</v>
      </c>
      <c r="K120" t="s">
        <v>609</v>
      </c>
      <c r="L120" s="184" t="str">
        <f>'common foods'!C18</f>
        <v>Cabbage, fresh</v>
      </c>
      <c r="M120" s="171" t="str">
        <f>'common foods'!D18</f>
        <v>02013</v>
      </c>
      <c r="N120" t="s">
        <v>589</v>
      </c>
      <c r="O120" t="s">
        <v>589</v>
      </c>
      <c r="P120">
        <v>1500</v>
      </c>
      <c r="Q120" t="s">
        <v>596</v>
      </c>
      <c r="R120" s="172">
        <v>2.4900000000000002</v>
      </c>
      <c r="S120" s="172">
        <f>R120/15</f>
        <v>0.16600000000000001</v>
      </c>
      <c r="T120" s="172">
        <f>S120/0.75</f>
        <v>0.22133333333333335</v>
      </c>
    </row>
    <row r="121" spans="1:20" x14ac:dyDescent="0.25">
      <c r="A121" s="106" t="s">
        <v>584</v>
      </c>
      <c r="B121" s="106" t="s">
        <v>585</v>
      </c>
      <c r="C121" t="s">
        <v>586</v>
      </c>
      <c r="D121" t="s">
        <v>587</v>
      </c>
      <c r="E121" s="170">
        <v>231019</v>
      </c>
      <c r="F121" t="s">
        <v>588</v>
      </c>
      <c r="G121" t="s">
        <v>589</v>
      </c>
      <c r="H121" s="107" t="s">
        <v>590</v>
      </c>
      <c r="I121" t="s">
        <v>598</v>
      </c>
      <c r="J121" t="s">
        <v>592</v>
      </c>
      <c r="K121" t="s">
        <v>609</v>
      </c>
      <c r="L121" s="184" t="str">
        <f>'common foods'!C18</f>
        <v>Cabbage, fresh</v>
      </c>
      <c r="M121" s="171" t="str">
        <f>'common foods'!D18</f>
        <v>02013</v>
      </c>
      <c r="N121" t="s">
        <v>589</v>
      </c>
      <c r="O121" t="s">
        <v>589</v>
      </c>
      <c r="P121">
        <v>1500</v>
      </c>
      <c r="Q121" t="s">
        <v>596</v>
      </c>
      <c r="R121" s="172">
        <v>2</v>
      </c>
      <c r="S121" s="172">
        <f>R121/15</f>
        <v>0.13333333333333333</v>
      </c>
      <c r="T121" s="172">
        <f>S121/0.75</f>
        <v>0.17777777777777778</v>
      </c>
    </row>
    <row r="122" spans="1:20" x14ac:dyDescent="0.25">
      <c r="A122" s="106" t="s">
        <v>584</v>
      </c>
      <c r="B122" s="106" t="s">
        <v>585</v>
      </c>
      <c r="C122" t="s">
        <v>586</v>
      </c>
      <c r="D122" t="s">
        <v>587</v>
      </c>
      <c r="E122" s="170">
        <v>231019</v>
      </c>
      <c r="F122" t="s">
        <v>588</v>
      </c>
      <c r="G122" t="s">
        <v>589</v>
      </c>
      <c r="H122" s="107" t="s">
        <v>590</v>
      </c>
      <c r="I122" t="s">
        <v>591</v>
      </c>
      <c r="J122" t="s">
        <v>592</v>
      </c>
      <c r="K122" t="s">
        <v>609</v>
      </c>
      <c r="L122" s="184" t="str">
        <f>'common foods'!C19</f>
        <v>Capsicums, fresh</v>
      </c>
      <c r="M122" s="171" t="str">
        <f>'common foods'!D19</f>
        <v>02014</v>
      </c>
      <c r="N122" t="s">
        <v>589</v>
      </c>
      <c r="O122" t="s">
        <v>589</v>
      </c>
      <c r="P122">
        <v>160</v>
      </c>
      <c r="Q122" t="s">
        <v>596</v>
      </c>
      <c r="R122" s="172">
        <v>1.49</v>
      </c>
      <c r="S122" s="172">
        <f>R122/1.6</f>
        <v>0.93124999999999991</v>
      </c>
      <c r="T122" s="172">
        <f>S122/0.88</f>
        <v>1.0582386363636362</v>
      </c>
    </row>
    <row r="123" spans="1:20" x14ac:dyDescent="0.25">
      <c r="A123" s="106" t="s">
        <v>584</v>
      </c>
      <c r="B123" s="106" t="s">
        <v>585</v>
      </c>
      <c r="C123" t="s">
        <v>586</v>
      </c>
      <c r="D123" t="s">
        <v>587</v>
      </c>
      <c r="E123" s="170">
        <v>231019</v>
      </c>
      <c r="F123" t="s">
        <v>588</v>
      </c>
      <c r="G123" t="s">
        <v>589</v>
      </c>
      <c r="H123" s="107" t="s">
        <v>590</v>
      </c>
      <c r="I123" t="s">
        <v>597</v>
      </c>
      <c r="J123" t="s">
        <v>592</v>
      </c>
      <c r="K123" t="s">
        <v>609</v>
      </c>
      <c r="L123" s="184" t="str">
        <f>'common foods'!C19</f>
        <v>Capsicums, fresh</v>
      </c>
      <c r="M123" s="171" t="str">
        <f>'common foods'!D19</f>
        <v>02014</v>
      </c>
      <c r="N123" t="s">
        <v>589</v>
      </c>
      <c r="O123" t="s">
        <v>589</v>
      </c>
      <c r="P123">
        <v>160</v>
      </c>
      <c r="Q123" t="s">
        <v>596</v>
      </c>
      <c r="R123" s="172">
        <v>1.79</v>
      </c>
      <c r="S123" s="172">
        <f>R123/1.6</f>
        <v>1.1187499999999999</v>
      </c>
      <c r="T123" s="172">
        <f>S123/0.88</f>
        <v>1.2713068181818181</v>
      </c>
    </row>
    <row r="124" spans="1:20" x14ac:dyDescent="0.25">
      <c r="A124" s="106" t="s">
        <v>584</v>
      </c>
      <c r="B124" s="106" t="s">
        <v>585</v>
      </c>
      <c r="C124" t="s">
        <v>586</v>
      </c>
      <c r="D124" t="s">
        <v>587</v>
      </c>
      <c r="E124" s="170">
        <v>231019</v>
      </c>
      <c r="F124" t="s">
        <v>588</v>
      </c>
      <c r="G124" t="s">
        <v>589</v>
      </c>
      <c r="H124" s="107" t="s">
        <v>590</v>
      </c>
      <c r="I124" t="s">
        <v>598</v>
      </c>
      <c r="J124" t="s">
        <v>592</v>
      </c>
      <c r="K124" t="s">
        <v>609</v>
      </c>
      <c r="L124" s="184" t="str">
        <f>'common foods'!C19</f>
        <v>Capsicums, fresh</v>
      </c>
      <c r="M124" s="171" t="str">
        <f>'common foods'!D19</f>
        <v>02014</v>
      </c>
      <c r="N124" t="s">
        <v>589</v>
      </c>
      <c r="O124" t="s">
        <v>589</v>
      </c>
      <c r="P124">
        <v>160</v>
      </c>
      <c r="Q124" t="s">
        <v>596</v>
      </c>
      <c r="R124" s="172">
        <v>1.8</v>
      </c>
      <c r="S124" s="172">
        <f>R124/1.6</f>
        <v>1.125</v>
      </c>
      <c r="T124" s="172">
        <f>S124/0.88</f>
        <v>1.2784090909090908</v>
      </c>
    </row>
    <row r="125" spans="1:20" x14ac:dyDescent="0.25">
      <c r="A125" s="106" t="s">
        <v>584</v>
      </c>
      <c r="B125" s="106" t="s">
        <v>585</v>
      </c>
      <c r="C125" t="s">
        <v>586</v>
      </c>
      <c r="D125" t="s">
        <v>587</v>
      </c>
      <c r="E125" s="170">
        <v>231019</v>
      </c>
      <c r="F125" t="s">
        <v>588</v>
      </c>
      <c r="G125" t="s">
        <v>589</v>
      </c>
      <c r="H125" s="107" t="s">
        <v>590</v>
      </c>
      <c r="I125" t="s">
        <v>591</v>
      </c>
      <c r="J125" t="s">
        <v>631</v>
      </c>
      <c r="K125" t="s">
        <v>609</v>
      </c>
      <c r="L125" s="184" t="str">
        <f>'common foods'!C37</f>
        <v>Pumpkin, fresh</v>
      </c>
      <c r="M125" s="171" t="str">
        <f>'common foods'!D37</f>
        <v>02035</v>
      </c>
      <c r="N125" t="s">
        <v>589</v>
      </c>
      <c r="O125" t="s">
        <v>589</v>
      </c>
      <c r="P125" s="112">
        <v>950</v>
      </c>
      <c r="Q125" t="s">
        <v>596</v>
      </c>
      <c r="R125" s="172">
        <v>1.99</v>
      </c>
      <c r="S125" s="172">
        <f>R125/9.5</f>
        <v>0.20947368421052631</v>
      </c>
      <c r="T125" s="172">
        <f>S125/0.72</f>
        <v>0.29093567251461988</v>
      </c>
    </row>
    <row r="126" spans="1:20" x14ac:dyDescent="0.25">
      <c r="A126" s="106" t="s">
        <v>584</v>
      </c>
      <c r="B126" s="106" t="s">
        <v>585</v>
      </c>
      <c r="C126" t="s">
        <v>586</v>
      </c>
      <c r="D126" t="s">
        <v>587</v>
      </c>
      <c r="E126" s="170">
        <v>231019</v>
      </c>
      <c r="F126" t="s">
        <v>588</v>
      </c>
      <c r="G126" t="s">
        <v>589</v>
      </c>
      <c r="H126" s="107" t="s">
        <v>590</v>
      </c>
      <c r="I126" t="s">
        <v>597</v>
      </c>
      <c r="J126" t="s">
        <v>592</v>
      </c>
      <c r="K126" t="s">
        <v>609</v>
      </c>
      <c r="L126" s="184" t="str">
        <f>'common foods'!C37</f>
        <v>Pumpkin, fresh</v>
      </c>
      <c r="M126" s="171" t="str">
        <f>'common foods'!D37</f>
        <v>02035</v>
      </c>
      <c r="N126" t="s">
        <v>589</v>
      </c>
      <c r="O126" t="s">
        <v>589</v>
      </c>
      <c r="P126" s="190">
        <v>1000</v>
      </c>
      <c r="Q126" t="s">
        <v>596</v>
      </c>
      <c r="R126" s="172">
        <v>2.99</v>
      </c>
      <c r="S126" s="172">
        <f>R126/10</f>
        <v>0.29900000000000004</v>
      </c>
      <c r="T126" s="172">
        <f>S126/0.72</f>
        <v>0.41527777777777786</v>
      </c>
    </row>
    <row r="127" spans="1:20" x14ac:dyDescent="0.25">
      <c r="A127" s="106" t="s">
        <v>584</v>
      </c>
      <c r="B127" s="106" t="s">
        <v>585</v>
      </c>
      <c r="C127" t="s">
        <v>586</v>
      </c>
      <c r="D127" t="s">
        <v>587</v>
      </c>
      <c r="E127" s="170">
        <v>231019</v>
      </c>
      <c r="F127" t="s">
        <v>588</v>
      </c>
      <c r="G127" t="s">
        <v>589</v>
      </c>
      <c r="H127" s="107" t="s">
        <v>590</v>
      </c>
      <c r="I127" t="s">
        <v>598</v>
      </c>
      <c r="J127" t="s">
        <v>592</v>
      </c>
      <c r="K127" t="s">
        <v>609</v>
      </c>
      <c r="L127" s="184" t="str">
        <f>'common foods'!C37</f>
        <v>Pumpkin, fresh</v>
      </c>
      <c r="M127" s="171" t="str">
        <f>'common foods'!D37</f>
        <v>02035</v>
      </c>
      <c r="N127" t="s">
        <v>589</v>
      </c>
      <c r="O127" t="s">
        <v>589</v>
      </c>
      <c r="P127" s="190">
        <v>1000</v>
      </c>
      <c r="Q127" t="s">
        <v>596</v>
      </c>
      <c r="R127" s="172">
        <v>3</v>
      </c>
      <c r="S127" s="172">
        <f>R127/10</f>
        <v>0.3</v>
      </c>
      <c r="T127" s="172">
        <f>S127/0.72</f>
        <v>0.41666666666666669</v>
      </c>
    </row>
    <row r="128" spans="1:20" x14ac:dyDescent="0.25">
      <c r="A128" s="106" t="s">
        <v>584</v>
      </c>
      <c r="B128" s="106" t="s">
        <v>585</v>
      </c>
      <c r="C128" t="s">
        <v>586</v>
      </c>
      <c r="D128" t="s">
        <v>587</v>
      </c>
      <c r="E128" s="170">
        <v>231019</v>
      </c>
      <c r="F128" t="s">
        <v>588</v>
      </c>
      <c r="G128" t="s">
        <v>589</v>
      </c>
      <c r="H128" s="107" t="s">
        <v>590</v>
      </c>
      <c r="I128" t="s">
        <v>591</v>
      </c>
      <c r="J128" t="s">
        <v>592</v>
      </c>
      <c r="K128" t="s">
        <v>616</v>
      </c>
      <c r="L128" s="184" t="str">
        <f>'common foods'!C125</f>
        <v>Canola oil</v>
      </c>
      <c r="M128" s="171" t="str">
        <f>'common foods'!D125</f>
        <v>06091</v>
      </c>
      <c r="N128" t="s">
        <v>601</v>
      </c>
      <c r="O128" t="s">
        <v>602</v>
      </c>
      <c r="P128">
        <v>3000</v>
      </c>
      <c r="Q128" t="s">
        <v>596</v>
      </c>
      <c r="R128" s="172">
        <v>7.19</v>
      </c>
      <c r="S128" s="172">
        <f>R128/30</f>
        <v>0.23966666666666667</v>
      </c>
      <c r="T128" s="172">
        <f t="shared" ref="T128:T130" si="11">S128*1</f>
        <v>0.23966666666666667</v>
      </c>
    </row>
    <row r="129" spans="1:20" x14ac:dyDescent="0.25">
      <c r="A129" s="106" t="s">
        <v>584</v>
      </c>
      <c r="B129" s="106" t="s">
        <v>585</v>
      </c>
      <c r="C129" t="s">
        <v>586</v>
      </c>
      <c r="D129" t="s">
        <v>587</v>
      </c>
      <c r="E129" s="170">
        <v>231019</v>
      </c>
      <c r="F129" t="s">
        <v>588</v>
      </c>
      <c r="G129" t="s">
        <v>589</v>
      </c>
      <c r="H129" s="107" t="s">
        <v>590</v>
      </c>
      <c r="I129" t="s">
        <v>597</v>
      </c>
      <c r="J129" t="s">
        <v>592</v>
      </c>
      <c r="K129" t="s">
        <v>616</v>
      </c>
      <c r="L129" s="184" t="str">
        <f>'common foods'!C125</f>
        <v>Canola oil</v>
      </c>
      <c r="M129" s="171" t="str">
        <f>'common foods'!D125</f>
        <v>06091</v>
      </c>
      <c r="N129" t="s">
        <v>598</v>
      </c>
      <c r="O129" t="s">
        <v>602</v>
      </c>
      <c r="P129">
        <v>2000</v>
      </c>
      <c r="Q129" t="s">
        <v>596</v>
      </c>
      <c r="R129" s="172">
        <v>5</v>
      </c>
      <c r="S129" s="172">
        <f>R129/20</f>
        <v>0.25</v>
      </c>
      <c r="T129" s="172">
        <f t="shared" si="11"/>
        <v>0.25</v>
      </c>
    </row>
    <row r="130" spans="1:20" x14ac:dyDescent="0.25">
      <c r="A130" s="106" t="s">
        <v>584</v>
      </c>
      <c r="B130" s="106" t="s">
        <v>585</v>
      </c>
      <c r="C130" t="s">
        <v>586</v>
      </c>
      <c r="D130" t="s">
        <v>587</v>
      </c>
      <c r="E130" s="170">
        <v>231019</v>
      </c>
      <c r="F130" t="s">
        <v>588</v>
      </c>
      <c r="G130" t="s">
        <v>589</v>
      </c>
      <c r="H130" s="107" t="s">
        <v>590</v>
      </c>
      <c r="I130" t="s">
        <v>598</v>
      </c>
      <c r="J130" t="s">
        <v>592</v>
      </c>
      <c r="K130" t="s">
        <v>616</v>
      </c>
      <c r="L130" s="184" t="str">
        <f>'common foods'!C125</f>
        <v>Canola oil</v>
      </c>
      <c r="M130" s="171" t="str">
        <f>'common foods'!D125</f>
        <v>06091</v>
      </c>
      <c r="N130" t="s">
        <v>601</v>
      </c>
      <c r="O130" t="s">
        <v>602</v>
      </c>
      <c r="P130">
        <v>3000</v>
      </c>
      <c r="Q130" t="s">
        <v>596</v>
      </c>
      <c r="R130" s="172">
        <v>7.5</v>
      </c>
      <c r="S130" s="172">
        <f>R130/30</f>
        <v>0.25</v>
      </c>
      <c r="T130" s="172">
        <f t="shared" si="11"/>
        <v>0.25</v>
      </c>
    </row>
    <row r="131" spans="1:20" x14ac:dyDescent="0.25">
      <c r="A131" s="106" t="s">
        <v>584</v>
      </c>
      <c r="B131" s="106" t="s">
        <v>585</v>
      </c>
      <c r="C131" t="s">
        <v>586</v>
      </c>
      <c r="D131" t="s">
        <v>587</v>
      </c>
      <c r="E131" s="170">
        <v>231019</v>
      </c>
      <c r="F131" t="s">
        <v>588</v>
      </c>
      <c r="G131" t="s">
        <v>589</v>
      </c>
      <c r="H131" s="107" t="s">
        <v>590</v>
      </c>
      <c r="I131" t="s">
        <v>591</v>
      </c>
      <c r="J131" t="s">
        <v>592</v>
      </c>
      <c r="K131" s="112" t="s">
        <v>593</v>
      </c>
      <c r="L131" s="184" t="str">
        <f>'common foods'!C60</f>
        <v>Rice, brown</v>
      </c>
      <c r="M131" s="171" t="str">
        <f>'common foods'!D60</f>
        <v>03055</v>
      </c>
      <c r="N131" t="s">
        <v>601</v>
      </c>
      <c r="O131" t="s">
        <v>602</v>
      </c>
      <c r="P131">
        <v>1000</v>
      </c>
      <c r="Q131" t="s">
        <v>596</v>
      </c>
      <c r="R131" s="172">
        <v>1.59</v>
      </c>
      <c r="S131" s="172">
        <v>0.16</v>
      </c>
      <c r="T131" s="172">
        <f>S131/2.4</f>
        <v>6.6666666666666666E-2</v>
      </c>
    </row>
    <row r="132" spans="1:20" x14ac:dyDescent="0.25">
      <c r="A132" s="106" t="s">
        <v>584</v>
      </c>
      <c r="B132" s="106" t="s">
        <v>585</v>
      </c>
      <c r="C132" t="s">
        <v>586</v>
      </c>
      <c r="D132" t="s">
        <v>587</v>
      </c>
      <c r="E132" s="170">
        <v>231019</v>
      </c>
      <c r="F132" t="s">
        <v>588</v>
      </c>
      <c r="G132" t="s">
        <v>589</v>
      </c>
      <c r="H132" s="107" t="s">
        <v>590</v>
      </c>
      <c r="I132" t="s">
        <v>597</v>
      </c>
      <c r="J132" t="s">
        <v>592</v>
      </c>
      <c r="K132" s="112" t="s">
        <v>593</v>
      </c>
      <c r="L132" s="184" t="str">
        <f>'common foods'!C60</f>
        <v>Rice, brown</v>
      </c>
      <c r="M132" s="171" t="str">
        <f>'common foods'!D60</f>
        <v>03055</v>
      </c>
      <c r="N132" t="s">
        <v>601</v>
      </c>
      <c r="O132" t="s">
        <v>602</v>
      </c>
      <c r="P132">
        <v>1000</v>
      </c>
      <c r="Q132" t="s">
        <v>596</v>
      </c>
      <c r="R132" s="172">
        <v>1.79</v>
      </c>
      <c r="S132" s="172">
        <v>0.18</v>
      </c>
      <c r="T132" s="172">
        <f>S132/2.4</f>
        <v>7.4999999999999997E-2</v>
      </c>
    </row>
    <row r="133" spans="1:20" x14ac:dyDescent="0.25">
      <c r="A133" s="106" t="s">
        <v>584</v>
      </c>
      <c r="B133" s="106" t="s">
        <v>585</v>
      </c>
      <c r="C133" t="s">
        <v>586</v>
      </c>
      <c r="D133" t="s">
        <v>587</v>
      </c>
      <c r="E133" s="170">
        <v>231019</v>
      </c>
      <c r="F133" t="s">
        <v>588</v>
      </c>
      <c r="G133" t="s">
        <v>589</v>
      </c>
      <c r="H133" s="107" t="s">
        <v>590</v>
      </c>
      <c r="I133" t="s">
        <v>598</v>
      </c>
      <c r="J133" t="s">
        <v>592</v>
      </c>
      <c r="K133" s="112" t="s">
        <v>593</v>
      </c>
      <c r="L133" s="184" t="str">
        <f>'common foods'!C60</f>
        <v>Rice, brown</v>
      </c>
      <c r="M133" s="171" t="str">
        <f>'common foods'!D60</f>
        <v>03055</v>
      </c>
      <c r="N133" t="s">
        <v>634</v>
      </c>
      <c r="O133" t="s">
        <v>595</v>
      </c>
      <c r="P133">
        <v>5000</v>
      </c>
      <c r="Q133" t="s">
        <v>596</v>
      </c>
      <c r="R133" s="172">
        <v>10</v>
      </c>
      <c r="S133" s="172">
        <v>0.2</v>
      </c>
      <c r="T133" s="172">
        <f>S133/2.4</f>
        <v>8.3333333333333343E-2</v>
      </c>
    </row>
    <row r="134" spans="1:20" ht="15.75" x14ac:dyDescent="0.25">
      <c r="A134" s="106" t="s">
        <v>584</v>
      </c>
      <c r="B134" s="106" t="s">
        <v>585</v>
      </c>
      <c r="C134" t="s">
        <v>586</v>
      </c>
      <c r="D134" t="s">
        <v>587</v>
      </c>
      <c r="E134" s="170">
        <v>231019</v>
      </c>
      <c r="F134" t="s">
        <v>588</v>
      </c>
      <c r="G134" t="s">
        <v>589</v>
      </c>
      <c r="H134" s="107" t="s">
        <v>590</v>
      </c>
      <c r="I134" t="s">
        <v>591</v>
      </c>
      <c r="J134" t="s">
        <v>592</v>
      </c>
      <c r="K134" s="112" t="s">
        <v>605</v>
      </c>
      <c r="L134" s="1" t="str">
        <f>'common foods'!C95</f>
        <v>Fish fillets, fresh</v>
      </c>
      <c r="M134" s="171" t="str">
        <f>'common foods'!D95</f>
        <v>05079</v>
      </c>
      <c r="N134" t="s">
        <v>589</v>
      </c>
      <c r="O134" t="s">
        <v>589</v>
      </c>
      <c r="P134">
        <v>1000</v>
      </c>
      <c r="Q134" t="s">
        <v>596</v>
      </c>
      <c r="R134" s="172">
        <v>22.79</v>
      </c>
      <c r="S134" s="172">
        <v>2.2799999999999998</v>
      </c>
      <c r="T134" s="172">
        <f>S134/0.85</f>
        <v>2.6823529411764704</v>
      </c>
    </row>
    <row r="135" spans="1:20" ht="15.75" x14ac:dyDescent="0.25">
      <c r="A135" s="106" t="s">
        <v>584</v>
      </c>
      <c r="B135" s="106" t="s">
        <v>585</v>
      </c>
      <c r="C135" t="s">
        <v>586</v>
      </c>
      <c r="D135" t="s">
        <v>587</v>
      </c>
      <c r="E135" s="170">
        <v>231019</v>
      </c>
      <c r="F135" t="s">
        <v>588</v>
      </c>
      <c r="G135" t="s">
        <v>589</v>
      </c>
      <c r="H135" s="107" t="s">
        <v>590</v>
      </c>
      <c r="I135" t="s">
        <v>597</v>
      </c>
      <c r="J135" t="s">
        <v>592</v>
      </c>
      <c r="K135" s="112" t="s">
        <v>605</v>
      </c>
      <c r="L135" s="1" t="s">
        <v>213</v>
      </c>
      <c r="M135" s="171" t="str">
        <f>'common foods'!D95</f>
        <v>05079</v>
      </c>
      <c r="N135" t="s">
        <v>589</v>
      </c>
      <c r="O135" t="s">
        <v>589</v>
      </c>
      <c r="P135">
        <v>1000</v>
      </c>
      <c r="Q135" t="s">
        <v>596</v>
      </c>
      <c r="R135" s="172">
        <v>22.99</v>
      </c>
      <c r="S135" s="172">
        <v>2.2999999999999998</v>
      </c>
      <c r="T135" s="172">
        <f>S135/0.85</f>
        <v>2.7058823529411762</v>
      </c>
    </row>
    <row r="136" spans="1:20" ht="15.75" x14ac:dyDescent="0.25">
      <c r="A136" s="106" t="s">
        <v>584</v>
      </c>
      <c r="B136" s="106" t="s">
        <v>585</v>
      </c>
      <c r="C136" t="s">
        <v>586</v>
      </c>
      <c r="D136" t="s">
        <v>587</v>
      </c>
      <c r="E136" s="170">
        <v>231019</v>
      </c>
      <c r="F136" t="s">
        <v>588</v>
      </c>
      <c r="G136" t="s">
        <v>589</v>
      </c>
      <c r="H136" s="107" t="s">
        <v>590</v>
      </c>
      <c r="I136" t="s">
        <v>598</v>
      </c>
      <c r="J136" t="s">
        <v>592</v>
      </c>
      <c r="K136" s="112" t="s">
        <v>605</v>
      </c>
      <c r="L136" s="1" t="s">
        <v>213</v>
      </c>
      <c r="M136" s="171" t="str">
        <f>'common foods'!D95</f>
        <v>05079</v>
      </c>
      <c r="N136" t="s">
        <v>589</v>
      </c>
      <c r="O136" t="s">
        <v>589</v>
      </c>
      <c r="P136">
        <v>1000</v>
      </c>
      <c r="Q136" t="s">
        <v>596</v>
      </c>
      <c r="R136" s="172">
        <v>28</v>
      </c>
      <c r="S136" s="172">
        <f>R136/10</f>
        <v>2.8</v>
      </c>
      <c r="T136" s="172">
        <f>S136/0.85</f>
        <v>3.2941176470588234</v>
      </c>
    </row>
    <row r="137" spans="1:20" x14ac:dyDescent="0.25">
      <c r="A137" s="106" t="s">
        <v>584</v>
      </c>
      <c r="B137" s="106" t="s">
        <v>585</v>
      </c>
      <c r="C137" t="s">
        <v>586</v>
      </c>
      <c r="D137" t="s">
        <v>587</v>
      </c>
      <c r="E137" s="170">
        <v>231019</v>
      </c>
      <c r="F137" t="s">
        <v>588</v>
      </c>
      <c r="G137" t="s">
        <v>589</v>
      </c>
      <c r="H137" s="107" t="s">
        <v>590</v>
      </c>
      <c r="I137" t="s">
        <v>591</v>
      </c>
      <c r="J137" t="s">
        <v>592</v>
      </c>
      <c r="K137" s="112" t="s">
        <v>605</v>
      </c>
      <c r="L137" s="189" t="str">
        <f>'common foods'!C103</f>
        <v>Baked Beans 50% less sugar</v>
      </c>
      <c r="M137" s="171" t="str">
        <f>'common foods'!D103</f>
        <v>05088</v>
      </c>
      <c r="N137" t="s">
        <v>443</v>
      </c>
      <c r="O137" t="s">
        <v>595</v>
      </c>
      <c r="P137">
        <v>420</v>
      </c>
      <c r="Q137" t="s">
        <v>596</v>
      </c>
      <c r="R137" s="172">
        <v>1.99</v>
      </c>
      <c r="S137" s="172">
        <f>R137/4.2</f>
        <v>0.47380952380952379</v>
      </c>
      <c r="T137" s="172">
        <f>S137*1</f>
        <v>0.47380952380952379</v>
      </c>
    </row>
    <row r="138" spans="1:20" x14ac:dyDescent="0.25">
      <c r="A138" s="106" t="s">
        <v>584</v>
      </c>
      <c r="B138" s="106" t="s">
        <v>585</v>
      </c>
      <c r="C138" t="s">
        <v>586</v>
      </c>
      <c r="D138" t="s">
        <v>587</v>
      </c>
      <c r="E138" s="170">
        <v>231019</v>
      </c>
      <c r="F138" t="s">
        <v>588</v>
      </c>
      <c r="G138" t="s">
        <v>589</v>
      </c>
      <c r="H138" s="107" t="s">
        <v>590</v>
      </c>
      <c r="I138" t="s">
        <v>597</v>
      </c>
      <c r="J138" t="s">
        <v>592</v>
      </c>
      <c r="K138" s="112" t="s">
        <v>605</v>
      </c>
      <c r="L138" s="189" t="str">
        <f>'common foods'!C103</f>
        <v>Baked Beans 50% less sugar</v>
      </c>
      <c r="M138" s="171" t="str">
        <f>'common foods'!D103</f>
        <v>05088</v>
      </c>
      <c r="N138" t="s">
        <v>443</v>
      </c>
      <c r="O138" t="s">
        <v>595</v>
      </c>
      <c r="P138">
        <v>420</v>
      </c>
      <c r="Q138" t="s">
        <v>596</v>
      </c>
      <c r="R138" s="172">
        <v>2.39</v>
      </c>
      <c r="S138" s="172">
        <f>R138/4.2</f>
        <v>0.56904761904761902</v>
      </c>
      <c r="T138" s="172">
        <f>S138*1</f>
        <v>0.56904761904761902</v>
      </c>
    </row>
    <row r="139" spans="1:20" x14ac:dyDescent="0.25">
      <c r="A139" s="106" t="s">
        <v>584</v>
      </c>
      <c r="B139" s="106" t="s">
        <v>585</v>
      </c>
      <c r="C139" t="s">
        <v>586</v>
      </c>
      <c r="D139" t="s">
        <v>587</v>
      </c>
      <c r="E139" s="170">
        <v>231019</v>
      </c>
      <c r="F139" t="s">
        <v>588</v>
      </c>
      <c r="G139" t="s">
        <v>589</v>
      </c>
      <c r="H139" s="107" t="s">
        <v>590</v>
      </c>
      <c r="I139" t="s">
        <v>598</v>
      </c>
      <c r="J139" t="s">
        <v>592</v>
      </c>
      <c r="K139" s="112" t="s">
        <v>605</v>
      </c>
      <c r="L139" s="189" t="str">
        <f>'common foods'!C103</f>
        <v>Baked Beans 50% less sugar</v>
      </c>
      <c r="M139" s="171" t="str">
        <f>'common foods'!D103</f>
        <v>05088</v>
      </c>
      <c r="N139" t="s">
        <v>443</v>
      </c>
      <c r="O139" t="s">
        <v>595</v>
      </c>
      <c r="P139">
        <v>420</v>
      </c>
      <c r="Q139" t="s">
        <v>596</v>
      </c>
      <c r="R139" s="172">
        <v>2.4</v>
      </c>
      <c r="S139" s="172">
        <f>R139/4.2</f>
        <v>0.5714285714285714</v>
      </c>
      <c r="T139" s="172">
        <f>S139*1</f>
        <v>0.5714285714285714</v>
      </c>
    </row>
    <row r="140" spans="1:20" x14ac:dyDescent="0.25">
      <c r="A140" s="106" t="s">
        <v>584</v>
      </c>
      <c r="B140" s="106" t="s">
        <v>585</v>
      </c>
      <c r="C140" t="s">
        <v>586</v>
      </c>
      <c r="D140" t="s">
        <v>587</v>
      </c>
      <c r="E140" s="170">
        <v>231019</v>
      </c>
      <c r="F140" t="s">
        <v>588</v>
      </c>
      <c r="G140" t="s">
        <v>589</v>
      </c>
      <c r="H140" s="107" t="s">
        <v>590</v>
      </c>
      <c r="I140" t="s">
        <v>591</v>
      </c>
      <c r="J140" t="s">
        <v>592</v>
      </c>
      <c r="K140" s="112" t="s">
        <v>605</v>
      </c>
      <c r="L140" s="184" t="str">
        <f>'common foods'!C93</f>
        <v>Lamb shoulder chops</v>
      </c>
      <c r="M140" s="171" t="str">
        <f>'common foods'!D93</f>
        <v>05073</v>
      </c>
      <c r="N140" t="s">
        <v>589</v>
      </c>
      <c r="O140" t="s">
        <v>589</v>
      </c>
      <c r="P140">
        <v>1000</v>
      </c>
      <c r="Q140" t="s">
        <v>596</v>
      </c>
      <c r="R140" s="172">
        <v>13.99</v>
      </c>
      <c r="S140" s="172">
        <v>1.4</v>
      </c>
      <c r="T140" s="172">
        <f>S140/0.6</f>
        <v>2.3333333333333335</v>
      </c>
    </row>
    <row r="141" spans="1:20" x14ac:dyDescent="0.25">
      <c r="A141" s="106" t="s">
        <v>584</v>
      </c>
      <c r="B141" s="106" t="s">
        <v>585</v>
      </c>
      <c r="C141" t="s">
        <v>586</v>
      </c>
      <c r="D141" t="s">
        <v>587</v>
      </c>
      <c r="E141" s="170">
        <v>231019</v>
      </c>
      <c r="F141" t="s">
        <v>588</v>
      </c>
      <c r="G141" t="s">
        <v>589</v>
      </c>
      <c r="H141" s="107" t="s">
        <v>590</v>
      </c>
      <c r="I141" t="s">
        <v>597</v>
      </c>
      <c r="J141" t="s">
        <v>592</v>
      </c>
      <c r="K141" s="112" t="s">
        <v>605</v>
      </c>
      <c r="L141" s="184" t="str">
        <f>'common foods'!C93</f>
        <v>Lamb shoulder chops</v>
      </c>
      <c r="M141" s="171" t="str">
        <f>'common foods'!D93</f>
        <v>05073</v>
      </c>
      <c r="N141" t="s">
        <v>589</v>
      </c>
      <c r="O141" t="s">
        <v>589</v>
      </c>
      <c r="P141">
        <v>1000</v>
      </c>
      <c r="Q141" t="s">
        <v>596</v>
      </c>
      <c r="R141" s="172">
        <v>12.99</v>
      </c>
      <c r="S141" s="172">
        <v>1.3</v>
      </c>
      <c r="T141" s="172">
        <f>S141/0.6</f>
        <v>2.166666666666667</v>
      </c>
    </row>
    <row r="142" spans="1:20" x14ac:dyDescent="0.25">
      <c r="A142" s="106" t="s">
        <v>584</v>
      </c>
      <c r="B142" s="106" t="s">
        <v>585</v>
      </c>
      <c r="C142" t="s">
        <v>586</v>
      </c>
      <c r="D142" t="s">
        <v>587</v>
      </c>
      <c r="E142" s="170">
        <v>231019</v>
      </c>
      <c r="F142" t="s">
        <v>588</v>
      </c>
      <c r="G142" t="s">
        <v>589</v>
      </c>
      <c r="H142" s="107" t="s">
        <v>590</v>
      </c>
      <c r="I142" t="s">
        <v>598</v>
      </c>
      <c r="J142" t="s">
        <v>592</v>
      </c>
      <c r="K142" s="112" t="s">
        <v>605</v>
      </c>
      <c r="L142" s="184" t="str">
        <f>'common foods'!C93</f>
        <v>Lamb shoulder chops</v>
      </c>
      <c r="M142" s="171" t="str">
        <f>'common foods'!D93</f>
        <v>05073</v>
      </c>
      <c r="N142" t="s">
        <v>589</v>
      </c>
      <c r="O142" t="s">
        <v>589</v>
      </c>
      <c r="P142">
        <v>1000</v>
      </c>
      <c r="Q142" t="s">
        <v>596</v>
      </c>
      <c r="R142" s="172">
        <v>17.5</v>
      </c>
      <c r="S142" s="172">
        <f>R142/10</f>
        <v>1.75</v>
      </c>
      <c r="T142" s="172">
        <f>S142/0.6</f>
        <v>2.916666666666667</v>
      </c>
    </row>
    <row r="143" spans="1:20" x14ac:dyDescent="0.25">
      <c r="A143" s="106" t="s">
        <v>584</v>
      </c>
      <c r="B143" s="106" t="s">
        <v>585</v>
      </c>
      <c r="C143" t="s">
        <v>586</v>
      </c>
      <c r="D143" t="s">
        <v>587</v>
      </c>
      <c r="E143" s="170">
        <v>231019</v>
      </c>
      <c r="F143" t="s">
        <v>588</v>
      </c>
      <c r="G143" t="s">
        <v>589</v>
      </c>
      <c r="H143" s="107" t="s">
        <v>590</v>
      </c>
      <c r="I143" t="s">
        <v>591</v>
      </c>
      <c r="J143" t="s">
        <v>592</v>
      </c>
      <c r="K143" s="112" t="s">
        <v>605</v>
      </c>
      <c r="L143" s="184" t="str">
        <f>'common foods'!C94</f>
        <v>Pork leg roast</v>
      </c>
      <c r="M143" s="171" t="str">
        <f>'common foods'!D94</f>
        <v>05074</v>
      </c>
      <c r="N143" t="s">
        <v>589</v>
      </c>
      <c r="O143" t="s">
        <v>589</v>
      </c>
      <c r="P143">
        <v>1000</v>
      </c>
      <c r="Q143" t="s">
        <v>596</v>
      </c>
      <c r="R143" s="172">
        <v>9.99</v>
      </c>
      <c r="S143" s="172">
        <v>1</v>
      </c>
      <c r="T143" s="172">
        <f>S143/0.66</f>
        <v>1.5151515151515151</v>
      </c>
    </row>
    <row r="144" spans="1:20" x14ac:dyDescent="0.25">
      <c r="A144" s="106" t="s">
        <v>584</v>
      </c>
      <c r="B144" s="106" t="s">
        <v>585</v>
      </c>
      <c r="C144" t="s">
        <v>586</v>
      </c>
      <c r="D144" t="s">
        <v>587</v>
      </c>
      <c r="E144" s="170">
        <v>231019</v>
      </c>
      <c r="F144" t="s">
        <v>588</v>
      </c>
      <c r="G144" t="s">
        <v>589</v>
      </c>
      <c r="H144" s="107" t="s">
        <v>590</v>
      </c>
      <c r="I144" t="s">
        <v>597</v>
      </c>
      <c r="J144" t="s">
        <v>592</v>
      </c>
      <c r="K144" s="112" t="s">
        <v>605</v>
      </c>
      <c r="L144" s="184" t="str">
        <f>'common foods'!C94</f>
        <v>Pork leg roast</v>
      </c>
      <c r="M144" s="171" t="str">
        <f>'common foods'!D94</f>
        <v>05074</v>
      </c>
      <c r="N144" t="s">
        <v>589</v>
      </c>
      <c r="O144" t="s">
        <v>589</v>
      </c>
      <c r="P144">
        <v>1000</v>
      </c>
      <c r="Q144" t="s">
        <v>596</v>
      </c>
      <c r="R144" s="172">
        <v>10.99</v>
      </c>
      <c r="S144" s="172">
        <v>1.1000000000000001</v>
      </c>
      <c r="T144" s="172">
        <f>S144/0.66</f>
        <v>1.6666666666666667</v>
      </c>
    </row>
    <row r="145" spans="1:20" x14ac:dyDescent="0.25">
      <c r="A145" s="106" t="s">
        <v>584</v>
      </c>
      <c r="B145" s="106" t="s">
        <v>585</v>
      </c>
      <c r="C145" t="s">
        <v>586</v>
      </c>
      <c r="D145" t="s">
        <v>587</v>
      </c>
      <c r="E145" s="170">
        <v>231019</v>
      </c>
      <c r="F145" t="s">
        <v>588</v>
      </c>
      <c r="G145" t="s">
        <v>589</v>
      </c>
      <c r="H145" s="107" t="s">
        <v>590</v>
      </c>
      <c r="I145" t="s">
        <v>598</v>
      </c>
      <c r="J145" t="s">
        <v>592</v>
      </c>
      <c r="K145" s="112" t="s">
        <v>605</v>
      </c>
      <c r="L145" s="184" t="str">
        <f>'common foods'!C94</f>
        <v>Pork leg roast</v>
      </c>
      <c r="M145" s="171" t="str">
        <f>'common foods'!D94</f>
        <v>05074</v>
      </c>
      <c r="N145" t="s">
        <v>589</v>
      </c>
      <c r="O145" t="s">
        <v>589</v>
      </c>
      <c r="P145">
        <v>1000</v>
      </c>
      <c r="Q145" t="s">
        <v>596</v>
      </c>
      <c r="R145" s="172">
        <v>12</v>
      </c>
      <c r="S145" s="172">
        <f>R145/10</f>
        <v>1.2</v>
      </c>
      <c r="T145" s="172">
        <f>S145/0.66</f>
        <v>1.8181818181818181</v>
      </c>
    </row>
    <row r="146" spans="1:20" x14ac:dyDescent="0.25">
      <c r="A146" s="106" t="s">
        <v>584</v>
      </c>
      <c r="B146" s="106" t="s">
        <v>585</v>
      </c>
      <c r="C146" t="s">
        <v>586</v>
      </c>
      <c r="D146" t="s">
        <v>587</v>
      </c>
      <c r="E146" s="170">
        <v>231019</v>
      </c>
      <c r="F146" t="s">
        <v>588</v>
      </c>
      <c r="G146" t="s">
        <v>589</v>
      </c>
      <c r="H146" s="107" t="s">
        <v>590</v>
      </c>
      <c r="I146" t="s">
        <v>591</v>
      </c>
      <c r="J146" t="s">
        <v>592</v>
      </c>
      <c r="K146" s="112" t="s">
        <v>609</v>
      </c>
      <c r="L146" s="184" t="str">
        <f>'common foods'!C20</f>
        <v>Carrots, fresh</v>
      </c>
      <c r="M146" s="171" t="str">
        <f>'common foods'!D20</f>
        <v>02015</v>
      </c>
      <c r="N146" t="s">
        <v>589</v>
      </c>
      <c r="O146" t="s">
        <v>589</v>
      </c>
      <c r="P146">
        <v>1000</v>
      </c>
      <c r="Q146" t="s">
        <v>596</v>
      </c>
      <c r="R146" s="172">
        <v>1.79</v>
      </c>
      <c r="S146" s="172">
        <v>0.18</v>
      </c>
      <c r="T146" s="172">
        <f>S146/0.87</f>
        <v>0.20689655172413793</v>
      </c>
    </row>
    <row r="147" spans="1:20" x14ac:dyDescent="0.25">
      <c r="A147" s="106" t="s">
        <v>584</v>
      </c>
      <c r="B147" s="106" t="s">
        <v>585</v>
      </c>
      <c r="C147" t="s">
        <v>586</v>
      </c>
      <c r="D147" t="s">
        <v>587</v>
      </c>
      <c r="E147" s="170">
        <v>231019</v>
      </c>
      <c r="F147" t="s">
        <v>588</v>
      </c>
      <c r="G147" t="s">
        <v>589</v>
      </c>
      <c r="H147" s="107" t="s">
        <v>590</v>
      </c>
      <c r="I147" t="s">
        <v>597</v>
      </c>
      <c r="J147" t="s">
        <v>592</v>
      </c>
      <c r="K147" s="112" t="s">
        <v>609</v>
      </c>
      <c r="L147" s="184" t="str">
        <f>'common foods'!C20</f>
        <v>Carrots, fresh</v>
      </c>
      <c r="M147" s="171" t="str">
        <f>'common foods'!D20</f>
        <v>02015</v>
      </c>
      <c r="N147" t="s">
        <v>589</v>
      </c>
      <c r="O147" t="s">
        <v>589</v>
      </c>
      <c r="P147">
        <v>1000</v>
      </c>
      <c r="Q147" t="s">
        <v>596</v>
      </c>
      <c r="R147" s="172">
        <v>1.99</v>
      </c>
      <c r="S147" s="172">
        <v>0.2</v>
      </c>
      <c r="T147" s="172">
        <f>S147/0.87</f>
        <v>0.22988505747126439</v>
      </c>
    </row>
    <row r="148" spans="1:20" x14ac:dyDescent="0.25">
      <c r="A148" s="106" t="s">
        <v>584</v>
      </c>
      <c r="B148" s="106" t="s">
        <v>585</v>
      </c>
      <c r="C148" t="s">
        <v>586</v>
      </c>
      <c r="D148" t="s">
        <v>587</v>
      </c>
      <c r="E148" s="170">
        <v>231019</v>
      </c>
      <c r="F148" t="s">
        <v>588</v>
      </c>
      <c r="G148" t="s">
        <v>589</v>
      </c>
      <c r="H148" s="107" t="s">
        <v>590</v>
      </c>
      <c r="I148" t="s">
        <v>598</v>
      </c>
      <c r="J148" t="s">
        <v>592</v>
      </c>
      <c r="K148" s="112" t="s">
        <v>609</v>
      </c>
      <c r="L148" s="184" t="str">
        <f>'common foods'!C20</f>
        <v>Carrots, fresh</v>
      </c>
      <c r="M148" s="171" t="str">
        <f>'common foods'!D20</f>
        <v>02015</v>
      </c>
      <c r="N148" t="s">
        <v>589</v>
      </c>
      <c r="O148" t="s">
        <v>589</v>
      </c>
      <c r="P148">
        <v>1000</v>
      </c>
      <c r="Q148" t="s">
        <v>596</v>
      </c>
      <c r="R148" s="172">
        <v>2.29</v>
      </c>
      <c r="S148" s="172">
        <f>R148/10</f>
        <v>0.22900000000000001</v>
      </c>
      <c r="T148" s="172">
        <f>S148/0.87</f>
        <v>0.26321839080459769</v>
      </c>
    </row>
    <row r="149" spans="1:20" x14ac:dyDescent="0.25">
      <c r="A149" s="106" t="s">
        <v>584</v>
      </c>
      <c r="B149" s="106" t="s">
        <v>585</v>
      </c>
      <c r="C149" t="s">
        <v>586</v>
      </c>
      <c r="D149" t="s">
        <v>587</v>
      </c>
      <c r="E149" s="170">
        <v>231019</v>
      </c>
      <c r="F149" t="s">
        <v>588</v>
      </c>
      <c r="G149" t="s">
        <v>589</v>
      </c>
      <c r="H149" s="107" t="s">
        <v>590</v>
      </c>
      <c r="I149" t="s">
        <v>591</v>
      </c>
      <c r="J149" t="s">
        <v>592</v>
      </c>
      <c r="K149" s="112" t="s">
        <v>605</v>
      </c>
      <c r="L149" s="184" t="str">
        <f>'common foods'!C120</f>
        <v>Red Kidney Beans, canned</v>
      </c>
      <c r="M149" s="171" t="str">
        <f>'common foods'!D120</f>
        <v>05109</v>
      </c>
      <c r="N149" t="s">
        <v>606</v>
      </c>
      <c r="O149" t="s">
        <v>602</v>
      </c>
      <c r="P149">
        <v>400</v>
      </c>
      <c r="Q149" t="s">
        <v>596</v>
      </c>
      <c r="R149" s="172">
        <v>0.89</v>
      </c>
      <c r="S149" s="172">
        <v>0.22</v>
      </c>
      <c r="T149" s="186">
        <f>S149/0.6</f>
        <v>0.3666666666666667</v>
      </c>
    </row>
    <row r="150" spans="1:20" x14ac:dyDescent="0.25">
      <c r="A150" s="106" t="s">
        <v>584</v>
      </c>
      <c r="B150" s="106" t="s">
        <v>585</v>
      </c>
      <c r="C150" t="s">
        <v>586</v>
      </c>
      <c r="D150" t="s">
        <v>587</v>
      </c>
      <c r="E150" s="170">
        <v>231019</v>
      </c>
      <c r="F150" t="s">
        <v>588</v>
      </c>
      <c r="G150" t="s">
        <v>589</v>
      </c>
      <c r="H150" s="107" t="s">
        <v>590</v>
      </c>
      <c r="I150" t="s">
        <v>597</v>
      </c>
      <c r="J150" t="s">
        <v>592</v>
      </c>
      <c r="K150" s="112" t="s">
        <v>605</v>
      </c>
      <c r="L150" s="184" t="str">
        <f>'common foods'!C120</f>
        <v>Red Kidney Beans, canned</v>
      </c>
      <c r="M150" s="171" t="str">
        <f>'common foods'!D120</f>
        <v>05109</v>
      </c>
      <c r="N150" t="s">
        <v>606</v>
      </c>
      <c r="O150" t="s">
        <v>602</v>
      </c>
      <c r="P150">
        <v>400</v>
      </c>
      <c r="Q150" t="s">
        <v>596</v>
      </c>
      <c r="R150" s="172">
        <v>1.29</v>
      </c>
      <c r="S150" s="172">
        <v>0.32</v>
      </c>
      <c r="T150" s="186">
        <f>S150/0.6</f>
        <v>0.53333333333333333</v>
      </c>
    </row>
    <row r="151" spans="1:20" x14ac:dyDescent="0.25">
      <c r="A151" s="106" t="s">
        <v>584</v>
      </c>
      <c r="B151" s="106" t="s">
        <v>585</v>
      </c>
      <c r="C151" t="s">
        <v>586</v>
      </c>
      <c r="D151" t="s">
        <v>587</v>
      </c>
      <c r="E151" s="170">
        <v>231019</v>
      </c>
      <c r="F151" t="s">
        <v>588</v>
      </c>
      <c r="G151" t="s">
        <v>589</v>
      </c>
      <c r="H151" s="107" t="s">
        <v>590</v>
      </c>
      <c r="I151" t="s">
        <v>598</v>
      </c>
      <c r="J151" t="s">
        <v>592</v>
      </c>
      <c r="K151" s="112" t="s">
        <v>605</v>
      </c>
      <c r="L151" s="184" t="str">
        <f>'common foods'!C120</f>
        <v>Red Kidney Beans, canned</v>
      </c>
      <c r="M151" s="171" t="str">
        <f>'common foods'!D120</f>
        <v>05109</v>
      </c>
      <c r="N151" t="s">
        <v>598</v>
      </c>
      <c r="O151" t="s">
        <v>602</v>
      </c>
      <c r="P151">
        <v>420</v>
      </c>
      <c r="Q151" t="s">
        <v>596</v>
      </c>
      <c r="R151" s="172">
        <v>1.2</v>
      </c>
      <c r="S151" s="172">
        <v>0.28999999999999998</v>
      </c>
      <c r="T151" s="186">
        <f>S151/0.6</f>
        <v>0.48333333333333334</v>
      </c>
    </row>
    <row r="152" spans="1:20" x14ac:dyDescent="0.25">
      <c r="A152" s="106" t="s">
        <v>584</v>
      </c>
      <c r="B152" s="106" t="s">
        <v>585</v>
      </c>
      <c r="C152" t="s">
        <v>586</v>
      </c>
      <c r="D152" t="s">
        <v>587</v>
      </c>
      <c r="E152" s="170">
        <v>231019</v>
      </c>
      <c r="F152" t="s">
        <v>588</v>
      </c>
      <c r="G152" t="s">
        <v>589</v>
      </c>
      <c r="H152" s="107" t="s">
        <v>590</v>
      </c>
      <c r="I152" t="s">
        <v>591</v>
      </c>
      <c r="J152" t="s">
        <v>592</v>
      </c>
      <c r="K152" s="112" t="s">
        <v>609</v>
      </c>
      <c r="L152" s="184" t="str">
        <f>'common foods'!C28</f>
        <v>Onions, fresh</v>
      </c>
      <c r="M152" s="171" t="str">
        <f>'common foods'!D28</f>
        <v>02024</v>
      </c>
      <c r="N152" t="s">
        <v>589</v>
      </c>
      <c r="O152" t="s">
        <v>589</v>
      </c>
      <c r="P152">
        <v>1000</v>
      </c>
      <c r="Q152" t="s">
        <v>596</v>
      </c>
      <c r="R152" s="172">
        <v>1.99</v>
      </c>
      <c r="S152" s="172">
        <v>0.2</v>
      </c>
      <c r="T152" s="172">
        <f>S152/0.85</f>
        <v>0.23529411764705885</v>
      </c>
    </row>
    <row r="153" spans="1:20" x14ac:dyDescent="0.25">
      <c r="A153" s="106" t="s">
        <v>584</v>
      </c>
      <c r="B153" s="106" t="s">
        <v>585</v>
      </c>
      <c r="C153" t="s">
        <v>586</v>
      </c>
      <c r="D153" t="s">
        <v>587</v>
      </c>
      <c r="E153" s="170">
        <v>231019</v>
      </c>
      <c r="F153" t="s">
        <v>588</v>
      </c>
      <c r="G153" t="s">
        <v>589</v>
      </c>
      <c r="H153" s="107" t="s">
        <v>590</v>
      </c>
      <c r="I153" t="s">
        <v>597</v>
      </c>
      <c r="J153" t="s">
        <v>592</v>
      </c>
      <c r="K153" s="112" t="s">
        <v>609</v>
      </c>
      <c r="L153" s="184" t="str">
        <f>'common foods'!C28</f>
        <v>Onions, fresh</v>
      </c>
      <c r="M153" s="171" t="str">
        <f>'common foods'!D28</f>
        <v>02024</v>
      </c>
      <c r="N153" t="s">
        <v>589</v>
      </c>
      <c r="O153" t="s">
        <v>589</v>
      </c>
      <c r="P153">
        <v>1000</v>
      </c>
      <c r="Q153" t="s">
        <v>596</v>
      </c>
      <c r="R153" s="172">
        <v>1.99</v>
      </c>
      <c r="S153" s="172">
        <v>0.2</v>
      </c>
      <c r="T153" s="172">
        <f>S153/0.85</f>
        <v>0.23529411764705885</v>
      </c>
    </row>
    <row r="154" spans="1:20" x14ac:dyDescent="0.25">
      <c r="A154" s="106" t="s">
        <v>584</v>
      </c>
      <c r="B154" s="106" t="s">
        <v>585</v>
      </c>
      <c r="C154" t="s">
        <v>586</v>
      </c>
      <c r="D154" t="s">
        <v>587</v>
      </c>
      <c r="E154" s="170">
        <v>231019</v>
      </c>
      <c r="F154" t="s">
        <v>588</v>
      </c>
      <c r="G154" t="s">
        <v>589</v>
      </c>
      <c r="H154" s="107" t="s">
        <v>590</v>
      </c>
      <c r="I154" t="s">
        <v>598</v>
      </c>
      <c r="J154" t="s">
        <v>592</v>
      </c>
      <c r="K154" s="112" t="s">
        <v>609</v>
      </c>
      <c r="L154" s="184" t="str">
        <f>'common foods'!C28</f>
        <v>Onions, fresh</v>
      </c>
      <c r="M154" s="171" t="str">
        <f>'common foods'!D28</f>
        <v>02024</v>
      </c>
      <c r="N154" t="s">
        <v>589</v>
      </c>
      <c r="O154" t="s">
        <v>589</v>
      </c>
      <c r="P154">
        <v>1000</v>
      </c>
      <c r="Q154" t="s">
        <v>596</v>
      </c>
      <c r="R154" s="172">
        <v>2</v>
      </c>
      <c r="S154" s="172">
        <f>R154/10</f>
        <v>0.2</v>
      </c>
      <c r="T154" s="172">
        <f>S154/0.85</f>
        <v>0.23529411764705885</v>
      </c>
    </row>
    <row r="155" spans="1:20" x14ac:dyDescent="0.25">
      <c r="A155" s="106" t="s">
        <v>584</v>
      </c>
      <c r="B155" s="106" t="s">
        <v>585</v>
      </c>
      <c r="C155" t="s">
        <v>586</v>
      </c>
      <c r="D155" t="s">
        <v>587</v>
      </c>
      <c r="E155" s="170">
        <v>311019</v>
      </c>
      <c r="F155" t="s">
        <v>588</v>
      </c>
      <c r="G155" t="s">
        <v>589</v>
      </c>
      <c r="H155" s="107" t="s">
        <v>590</v>
      </c>
      <c r="I155" t="s">
        <v>591</v>
      </c>
      <c r="J155" t="s">
        <v>592</v>
      </c>
      <c r="K155" s="112" t="s">
        <v>605</v>
      </c>
      <c r="L155" s="184" t="str">
        <f>'common foods'!C101</f>
        <v>Peanuts, plain</v>
      </c>
      <c r="M155" s="171" t="str">
        <f>'common foods'!D101</f>
        <v>05085</v>
      </c>
      <c r="N155" t="s">
        <v>589</v>
      </c>
      <c r="O155" t="s">
        <v>589</v>
      </c>
      <c r="P155">
        <v>1000</v>
      </c>
      <c r="Q155" t="s">
        <v>596</v>
      </c>
      <c r="R155" s="172">
        <v>9.9</v>
      </c>
      <c r="S155" s="172">
        <f>R155/10</f>
        <v>0.99</v>
      </c>
      <c r="T155" s="172">
        <f t="shared" ref="T155:T160" si="12">S155/1</f>
        <v>0.99</v>
      </c>
    </row>
    <row r="156" spans="1:20" x14ac:dyDescent="0.25">
      <c r="A156" s="106" t="s">
        <v>584</v>
      </c>
      <c r="B156" s="106" t="s">
        <v>585</v>
      </c>
      <c r="C156" t="s">
        <v>586</v>
      </c>
      <c r="D156" t="s">
        <v>587</v>
      </c>
      <c r="E156" s="170">
        <v>311019</v>
      </c>
      <c r="F156" t="s">
        <v>588</v>
      </c>
      <c r="G156" t="s">
        <v>589</v>
      </c>
      <c r="H156" s="107" t="s">
        <v>590</v>
      </c>
      <c r="I156" t="s">
        <v>597</v>
      </c>
      <c r="J156" t="s">
        <v>592</v>
      </c>
      <c r="K156" s="112" t="s">
        <v>605</v>
      </c>
      <c r="L156" s="184" t="str">
        <f>'common foods'!C101</f>
        <v>Peanuts, plain</v>
      </c>
      <c r="M156" s="171" t="str">
        <f>'common foods'!D101</f>
        <v>05085</v>
      </c>
      <c r="N156" t="s">
        <v>589</v>
      </c>
      <c r="O156" t="s">
        <v>589</v>
      </c>
      <c r="P156">
        <v>1000</v>
      </c>
      <c r="Q156" t="s">
        <v>596</v>
      </c>
      <c r="R156" s="172">
        <v>10.9</v>
      </c>
      <c r="S156" s="172">
        <f>R156/10</f>
        <v>1.0900000000000001</v>
      </c>
      <c r="T156" s="172">
        <f t="shared" si="12"/>
        <v>1.0900000000000001</v>
      </c>
    </row>
    <row r="157" spans="1:20" x14ac:dyDescent="0.25">
      <c r="A157" s="106" t="s">
        <v>584</v>
      </c>
      <c r="B157" s="106" t="s">
        <v>585</v>
      </c>
      <c r="C157" t="s">
        <v>586</v>
      </c>
      <c r="D157" t="s">
        <v>587</v>
      </c>
      <c r="E157" s="170">
        <v>311019</v>
      </c>
      <c r="F157" t="s">
        <v>588</v>
      </c>
      <c r="G157" t="s">
        <v>589</v>
      </c>
      <c r="H157" s="107" t="s">
        <v>590</v>
      </c>
      <c r="I157" t="s">
        <v>598</v>
      </c>
      <c r="J157" t="s">
        <v>592</v>
      </c>
      <c r="K157" s="112" t="s">
        <v>605</v>
      </c>
      <c r="L157" s="184" t="str">
        <f>'common foods'!C101</f>
        <v>Peanuts, plain</v>
      </c>
      <c r="M157" s="171" t="str">
        <f>'common foods'!D101</f>
        <v>05085</v>
      </c>
      <c r="N157" t="s">
        <v>598</v>
      </c>
      <c r="O157" t="s">
        <v>602</v>
      </c>
      <c r="P157">
        <v>200</v>
      </c>
      <c r="Q157" t="s">
        <v>596</v>
      </c>
      <c r="R157" s="172">
        <v>1.8</v>
      </c>
      <c r="S157" s="172">
        <f>R157/2</f>
        <v>0.9</v>
      </c>
      <c r="T157" s="172">
        <f t="shared" si="12"/>
        <v>0.9</v>
      </c>
    </row>
    <row r="158" spans="1:20" x14ac:dyDescent="0.25">
      <c r="A158" s="106" t="s">
        <v>584</v>
      </c>
      <c r="B158" s="106" t="s">
        <v>585</v>
      </c>
      <c r="C158" t="s">
        <v>586</v>
      </c>
      <c r="D158" t="s">
        <v>587</v>
      </c>
      <c r="E158" s="170">
        <v>311019</v>
      </c>
      <c r="F158" t="s">
        <v>588</v>
      </c>
      <c r="G158" t="s">
        <v>589</v>
      </c>
      <c r="H158" s="107" t="s">
        <v>590</v>
      </c>
      <c r="I158" t="s">
        <v>591</v>
      </c>
      <c r="J158" t="s">
        <v>592</v>
      </c>
      <c r="K158" s="112" t="s">
        <v>593</v>
      </c>
      <c r="L158" s="184" t="str">
        <f>'common foods'!C67</f>
        <v>Corn Chips</v>
      </c>
      <c r="M158" s="171" t="str">
        <f>'common foods'!D67</f>
        <v>03069</v>
      </c>
      <c r="N158" t="s">
        <v>635</v>
      </c>
      <c r="O158" t="s">
        <v>595</v>
      </c>
      <c r="P158">
        <v>300</v>
      </c>
      <c r="Q158" t="s">
        <v>596</v>
      </c>
      <c r="R158" s="172">
        <v>2.8</v>
      </c>
      <c r="S158" s="172">
        <f>R158/3</f>
        <v>0.93333333333333324</v>
      </c>
      <c r="T158" s="172">
        <f t="shared" si="12"/>
        <v>0.93333333333333324</v>
      </c>
    </row>
    <row r="159" spans="1:20" x14ac:dyDescent="0.25">
      <c r="A159" s="106" t="s">
        <v>584</v>
      </c>
      <c r="B159" s="106" t="s">
        <v>585</v>
      </c>
      <c r="C159" t="s">
        <v>586</v>
      </c>
      <c r="D159" t="s">
        <v>587</v>
      </c>
      <c r="E159" s="170">
        <v>311019</v>
      </c>
      <c r="F159" t="s">
        <v>588</v>
      </c>
      <c r="G159" t="s">
        <v>589</v>
      </c>
      <c r="H159" s="107" t="s">
        <v>590</v>
      </c>
      <c r="I159" t="s">
        <v>597</v>
      </c>
      <c r="J159" t="s">
        <v>592</v>
      </c>
      <c r="K159" s="112" t="s">
        <v>593</v>
      </c>
      <c r="L159" s="184" t="str">
        <f>'common foods'!C67</f>
        <v>Corn Chips</v>
      </c>
      <c r="M159" s="171" t="str">
        <f>'common foods'!D67</f>
        <v>03069</v>
      </c>
      <c r="N159" t="s">
        <v>635</v>
      </c>
      <c r="O159" t="s">
        <v>595</v>
      </c>
      <c r="P159">
        <v>300</v>
      </c>
      <c r="Q159" t="s">
        <v>596</v>
      </c>
      <c r="R159" s="172">
        <v>3.59</v>
      </c>
      <c r="S159" s="172">
        <f>R159/3</f>
        <v>1.1966666666666665</v>
      </c>
      <c r="T159" s="172">
        <f t="shared" si="12"/>
        <v>1.1966666666666665</v>
      </c>
    </row>
    <row r="160" spans="1:20" x14ac:dyDescent="0.25">
      <c r="A160" s="106" t="s">
        <v>584</v>
      </c>
      <c r="B160" s="106" t="s">
        <v>585</v>
      </c>
      <c r="C160" t="s">
        <v>586</v>
      </c>
      <c r="D160" t="s">
        <v>587</v>
      </c>
      <c r="E160" s="170">
        <v>311019</v>
      </c>
      <c r="F160" t="s">
        <v>588</v>
      </c>
      <c r="G160" t="s">
        <v>589</v>
      </c>
      <c r="H160" s="107" t="s">
        <v>590</v>
      </c>
      <c r="I160" t="s">
        <v>598</v>
      </c>
      <c r="J160" t="s">
        <v>592</v>
      </c>
      <c r="K160" s="112" t="s">
        <v>593</v>
      </c>
      <c r="L160" s="184" t="str">
        <f>'common foods'!C67</f>
        <v>Corn Chips</v>
      </c>
      <c r="M160" s="171" t="str">
        <f>'common foods'!D67</f>
        <v>03069</v>
      </c>
      <c r="N160" t="s">
        <v>635</v>
      </c>
      <c r="O160" t="s">
        <v>595</v>
      </c>
      <c r="P160">
        <v>300</v>
      </c>
      <c r="Q160" t="s">
        <v>596</v>
      </c>
      <c r="R160" s="172">
        <v>3.59</v>
      </c>
      <c r="S160" s="172">
        <f>R160/3</f>
        <v>1.1966666666666665</v>
      </c>
      <c r="T160" s="172">
        <f t="shared" si="12"/>
        <v>1.1966666666666665</v>
      </c>
    </row>
    <row r="161" spans="1:20" x14ac:dyDescent="0.25">
      <c r="A161" s="106" t="s">
        <v>584</v>
      </c>
      <c r="B161" s="106" t="s">
        <v>585</v>
      </c>
      <c r="C161" t="s">
        <v>586</v>
      </c>
      <c r="D161" t="s">
        <v>587</v>
      </c>
      <c r="E161" s="170">
        <v>241019</v>
      </c>
      <c r="F161" t="s">
        <v>588</v>
      </c>
      <c r="G161" t="s">
        <v>589</v>
      </c>
      <c r="H161" s="107" t="s">
        <v>590</v>
      </c>
      <c r="I161" t="s">
        <v>591</v>
      </c>
      <c r="J161" t="s">
        <v>592</v>
      </c>
      <c r="K161" s="112" t="s">
        <v>599</v>
      </c>
      <c r="L161" t="str">
        <f>'common foods'!C80</f>
        <v>Almond milk</v>
      </c>
      <c r="M161" s="171" t="str">
        <f>'common foods'!D80</f>
        <v>04065</v>
      </c>
      <c r="N161" t="s">
        <v>594</v>
      </c>
      <c r="O161" t="s">
        <v>595</v>
      </c>
      <c r="P161">
        <v>1000</v>
      </c>
      <c r="Q161" t="s">
        <v>596</v>
      </c>
      <c r="R161" s="172">
        <v>3.59</v>
      </c>
      <c r="S161" s="172">
        <v>0.36</v>
      </c>
      <c r="T161" s="186">
        <f t="shared" ref="T161:T169" si="13">S161*1</f>
        <v>0.36</v>
      </c>
    </row>
    <row r="162" spans="1:20" x14ac:dyDescent="0.25">
      <c r="A162" s="106" t="s">
        <v>584</v>
      </c>
      <c r="B162" s="106" t="s">
        <v>585</v>
      </c>
      <c r="C162" t="s">
        <v>586</v>
      </c>
      <c r="D162" t="s">
        <v>587</v>
      </c>
      <c r="E162" s="170">
        <v>241019</v>
      </c>
      <c r="F162" t="s">
        <v>588</v>
      </c>
      <c r="G162" t="s">
        <v>589</v>
      </c>
      <c r="H162" s="107" t="s">
        <v>590</v>
      </c>
      <c r="I162" t="s">
        <v>597</v>
      </c>
      <c r="J162" t="s">
        <v>592</v>
      </c>
      <c r="K162" s="112" t="s">
        <v>599</v>
      </c>
      <c r="L162" t="str">
        <f>'common foods'!C80</f>
        <v>Almond milk</v>
      </c>
      <c r="M162" s="171" t="str">
        <f>'common foods'!D80</f>
        <v>04065</v>
      </c>
      <c r="N162" t="s">
        <v>594</v>
      </c>
      <c r="O162" t="s">
        <v>595</v>
      </c>
      <c r="P162">
        <v>1000</v>
      </c>
      <c r="Q162" t="s">
        <v>596</v>
      </c>
      <c r="R162" s="172">
        <v>4.3899999999999997</v>
      </c>
      <c r="S162" s="172">
        <v>0.44</v>
      </c>
      <c r="T162" s="186">
        <f t="shared" si="13"/>
        <v>0.44</v>
      </c>
    </row>
    <row r="163" spans="1:20" x14ac:dyDescent="0.25">
      <c r="A163" s="106" t="s">
        <v>584</v>
      </c>
      <c r="B163" s="106" t="s">
        <v>585</v>
      </c>
      <c r="C163" t="s">
        <v>586</v>
      </c>
      <c r="D163" t="s">
        <v>587</v>
      </c>
      <c r="E163" s="170">
        <v>241019</v>
      </c>
      <c r="F163" t="s">
        <v>588</v>
      </c>
      <c r="G163" t="s">
        <v>589</v>
      </c>
      <c r="H163" s="107" t="s">
        <v>590</v>
      </c>
      <c r="I163" t="s">
        <v>598</v>
      </c>
      <c r="J163" t="s">
        <v>592</v>
      </c>
      <c r="K163" s="112" t="s">
        <v>599</v>
      </c>
      <c r="L163" t="str">
        <f>'common foods'!C80</f>
        <v>Almond milk</v>
      </c>
      <c r="M163" s="171" t="str">
        <f>'common foods'!D80</f>
        <v>04065</v>
      </c>
      <c r="N163" t="s">
        <v>594</v>
      </c>
      <c r="O163" t="s">
        <v>595</v>
      </c>
      <c r="P163">
        <v>1000</v>
      </c>
      <c r="Q163" t="s">
        <v>596</v>
      </c>
      <c r="R163" s="172">
        <v>4.4000000000000004</v>
      </c>
      <c r="S163" s="172">
        <f>R163/10</f>
        <v>0.44000000000000006</v>
      </c>
      <c r="T163" s="186">
        <f t="shared" si="13"/>
        <v>0.44000000000000006</v>
      </c>
    </row>
    <row r="164" spans="1:20" x14ac:dyDescent="0.25">
      <c r="A164" s="106" t="s">
        <v>584</v>
      </c>
      <c r="B164" s="106" t="s">
        <v>585</v>
      </c>
      <c r="C164" t="s">
        <v>586</v>
      </c>
      <c r="D164" t="s">
        <v>587</v>
      </c>
      <c r="E164" s="170">
        <v>241019</v>
      </c>
      <c r="F164" t="s">
        <v>588</v>
      </c>
      <c r="G164" t="s">
        <v>589</v>
      </c>
      <c r="H164" s="107" t="s">
        <v>590</v>
      </c>
      <c r="I164" t="s">
        <v>591</v>
      </c>
      <c r="J164" t="s">
        <v>592</v>
      </c>
      <c r="K164" s="112" t="s">
        <v>599</v>
      </c>
      <c r="L164" t="str">
        <f>'common foods'!C81</f>
        <v>Soy yoghurt with berriers</v>
      </c>
      <c r="M164" s="171" t="str">
        <f>'common foods'!D81</f>
        <v>04066</v>
      </c>
      <c r="O164" t="s">
        <v>595</v>
      </c>
      <c r="P164">
        <v>250</v>
      </c>
      <c r="Q164" t="s">
        <v>596</v>
      </c>
      <c r="R164" s="172">
        <v>3.39</v>
      </c>
      <c r="S164" s="172">
        <f t="shared" ref="S164:S169" si="14">R164/2.5</f>
        <v>1.3560000000000001</v>
      </c>
      <c r="T164" s="186">
        <f t="shared" si="13"/>
        <v>1.3560000000000001</v>
      </c>
    </row>
    <row r="165" spans="1:20" x14ac:dyDescent="0.25">
      <c r="A165" s="106" t="s">
        <v>584</v>
      </c>
      <c r="B165" s="106" t="s">
        <v>585</v>
      </c>
      <c r="C165" t="s">
        <v>586</v>
      </c>
      <c r="D165" t="s">
        <v>587</v>
      </c>
      <c r="E165" s="170">
        <v>241019</v>
      </c>
      <c r="F165" t="s">
        <v>588</v>
      </c>
      <c r="G165" t="s">
        <v>589</v>
      </c>
      <c r="H165" s="107" t="s">
        <v>590</v>
      </c>
      <c r="I165" t="s">
        <v>597</v>
      </c>
      <c r="J165" t="s">
        <v>592</v>
      </c>
      <c r="K165" s="112" t="s">
        <v>599</v>
      </c>
      <c r="L165" t="str">
        <f>'common foods'!C81</f>
        <v>Soy yoghurt with berriers</v>
      </c>
      <c r="M165" s="171" t="str">
        <f>'common foods'!D81</f>
        <v>04066</v>
      </c>
      <c r="O165" t="s">
        <v>595</v>
      </c>
      <c r="P165">
        <v>250</v>
      </c>
      <c r="Q165" t="s">
        <v>596</v>
      </c>
      <c r="R165" s="172">
        <v>3.29</v>
      </c>
      <c r="S165" s="172">
        <f t="shared" si="14"/>
        <v>1.3160000000000001</v>
      </c>
      <c r="T165" s="186">
        <f t="shared" si="13"/>
        <v>1.3160000000000001</v>
      </c>
    </row>
    <row r="166" spans="1:20" x14ac:dyDescent="0.25">
      <c r="A166" s="106" t="s">
        <v>584</v>
      </c>
      <c r="B166" s="106" t="s">
        <v>585</v>
      </c>
      <c r="C166" t="s">
        <v>586</v>
      </c>
      <c r="D166" t="s">
        <v>587</v>
      </c>
      <c r="E166" s="170">
        <v>241019</v>
      </c>
      <c r="F166" t="s">
        <v>588</v>
      </c>
      <c r="G166" t="s">
        <v>589</v>
      </c>
      <c r="H166" s="107" t="s">
        <v>590</v>
      </c>
      <c r="I166" t="s">
        <v>598</v>
      </c>
      <c r="J166" t="s">
        <v>592</v>
      </c>
      <c r="K166" s="112" t="s">
        <v>599</v>
      </c>
      <c r="L166" t="str">
        <f>'common foods'!C81</f>
        <v>Soy yoghurt with berriers</v>
      </c>
      <c r="M166" s="171" t="str">
        <f>'common foods'!D81</f>
        <v>04066</v>
      </c>
      <c r="O166" t="s">
        <v>595</v>
      </c>
      <c r="P166">
        <v>250</v>
      </c>
      <c r="Q166" t="s">
        <v>596</v>
      </c>
      <c r="R166" s="172">
        <v>3.5</v>
      </c>
      <c r="S166" s="172">
        <f t="shared" si="14"/>
        <v>1.4</v>
      </c>
      <c r="T166" s="186">
        <f t="shared" si="13"/>
        <v>1.4</v>
      </c>
    </row>
    <row r="167" spans="1:20" x14ac:dyDescent="0.25">
      <c r="A167" s="106" t="s">
        <v>584</v>
      </c>
      <c r="B167" s="106" t="s">
        <v>585</v>
      </c>
      <c r="C167" t="s">
        <v>586</v>
      </c>
      <c r="D167" t="s">
        <v>587</v>
      </c>
      <c r="E167" s="170">
        <v>241019</v>
      </c>
      <c r="F167" t="s">
        <v>588</v>
      </c>
      <c r="G167" t="s">
        <v>589</v>
      </c>
      <c r="H167" s="107" t="s">
        <v>590</v>
      </c>
      <c r="I167" t="s">
        <v>591</v>
      </c>
      <c r="J167" t="s">
        <v>592</v>
      </c>
      <c r="K167" s="112" t="s">
        <v>599</v>
      </c>
      <c r="L167" t="str">
        <f>'common foods'!C82</f>
        <v>Soy yoghurt with mango and peach</v>
      </c>
      <c r="M167" s="171" t="str">
        <f>'common foods'!D82</f>
        <v>04067</v>
      </c>
      <c r="O167" t="s">
        <v>595</v>
      </c>
      <c r="P167">
        <v>250</v>
      </c>
      <c r="Q167" t="s">
        <v>596</v>
      </c>
      <c r="R167" s="172">
        <v>3.29</v>
      </c>
      <c r="S167" s="172">
        <f t="shared" si="14"/>
        <v>1.3160000000000001</v>
      </c>
      <c r="T167" s="186">
        <f t="shared" si="13"/>
        <v>1.3160000000000001</v>
      </c>
    </row>
    <row r="168" spans="1:20" x14ac:dyDescent="0.25">
      <c r="A168" s="106" t="s">
        <v>584</v>
      </c>
      <c r="B168" s="106" t="s">
        <v>585</v>
      </c>
      <c r="C168" t="s">
        <v>586</v>
      </c>
      <c r="D168" t="s">
        <v>587</v>
      </c>
      <c r="E168" s="170">
        <v>241019</v>
      </c>
      <c r="F168" t="s">
        <v>588</v>
      </c>
      <c r="G168" t="s">
        <v>589</v>
      </c>
      <c r="H168" s="107" t="s">
        <v>590</v>
      </c>
      <c r="I168" t="s">
        <v>597</v>
      </c>
      <c r="J168" t="s">
        <v>592</v>
      </c>
      <c r="K168" s="112" t="s">
        <v>599</v>
      </c>
      <c r="L168" t="str">
        <f>'common foods'!C82</f>
        <v>Soy yoghurt with mango and peach</v>
      </c>
      <c r="M168" s="171" t="str">
        <f>'common foods'!D82</f>
        <v>04067</v>
      </c>
      <c r="O168" t="s">
        <v>595</v>
      </c>
      <c r="P168">
        <v>250</v>
      </c>
      <c r="Q168" t="s">
        <v>596</v>
      </c>
      <c r="R168" s="172">
        <v>3.29</v>
      </c>
      <c r="S168" s="172">
        <f t="shared" si="14"/>
        <v>1.3160000000000001</v>
      </c>
      <c r="T168" s="186">
        <f t="shared" si="13"/>
        <v>1.3160000000000001</v>
      </c>
    </row>
    <row r="169" spans="1:20" x14ac:dyDescent="0.25">
      <c r="A169" s="106" t="s">
        <v>584</v>
      </c>
      <c r="B169" s="106" t="s">
        <v>585</v>
      </c>
      <c r="C169" t="s">
        <v>586</v>
      </c>
      <c r="D169" t="s">
        <v>587</v>
      </c>
      <c r="E169" s="170">
        <v>241019</v>
      </c>
      <c r="F169" t="s">
        <v>588</v>
      </c>
      <c r="G169" t="s">
        <v>589</v>
      </c>
      <c r="H169" s="107" t="s">
        <v>590</v>
      </c>
      <c r="I169" t="s">
        <v>598</v>
      </c>
      <c r="J169" t="s">
        <v>592</v>
      </c>
      <c r="K169" s="112" t="s">
        <v>599</v>
      </c>
      <c r="L169" t="str">
        <f>'common foods'!C82</f>
        <v>Soy yoghurt with mango and peach</v>
      </c>
      <c r="M169" s="171" t="str">
        <f>'common foods'!D82</f>
        <v>04067</v>
      </c>
      <c r="O169" t="s">
        <v>595</v>
      </c>
      <c r="P169">
        <v>250</v>
      </c>
      <c r="Q169" t="s">
        <v>596</v>
      </c>
      <c r="R169" s="172">
        <v>3.5</v>
      </c>
      <c r="S169" s="172">
        <f t="shared" si="14"/>
        <v>1.4</v>
      </c>
      <c r="T169" s="186">
        <f t="shared" si="13"/>
        <v>1.4</v>
      </c>
    </row>
    <row r="170" spans="1:20" x14ac:dyDescent="0.25">
      <c r="A170" s="106" t="s">
        <v>584</v>
      </c>
      <c r="B170" s="106" t="s">
        <v>585</v>
      </c>
      <c r="C170" t="s">
        <v>586</v>
      </c>
      <c r="D170" t="s">
        <v>587</v>
      </c>
      <c r="E170" s="170" t="s">
        <v>636</v>
      </c>
      <c r="F170" t="s">
        <v>588</v>
      </c>
      <c r="G170" t="s">
        <v>589</v>
      </c>
      <c r="H170" s="107" t="s">
        <v>590</v>
      </c>
      <c r="I170" t="s">
        <v>591</v>
      </c>
      <c r="J170" t="s">
        <v>592</v>
      </c>
      <c r="K170" t="s">
        <v>603</v>
      </c>
      <c r="L170" t="str">
        <f>'common foods'!C4</f>
        <v>Grapes, fresh</v>
      </c>
      <c r="M170" s="171" t="str">
        <f>'common foods'!D4</f>
        <v>01003</v>
      </c>
      <c r="N170" t="s">
        <v>589</v>
      </c>
      <c r="O170" t="s">
        <v>589</v>
      </c>
      <c r="P170">
        <v>1000</v>
      </c>
      <c r="Q170" t="s">
        <v>596</v>
      </c>
      <c r="R170" s="172">
        <v>7.99</v>
      </c>
      <c r="S170" s="172">
        <f>R170/10</f>
        <v>0.79900000000000004</v>
      </c>
      <c r="T170" s="172">
        <f>S170/'edible cooking yield factors'!F4</f>
        <v>0.83229166666666676</v>
      </c>
    </row>
    <row r="171" spans="1:20" x14ac:dyDescent="0.25">
      <c r="A171" s="106" t="s">
        <v>584</v>
      </c>
      <c r="B171" s="106" t="s">
        <v>585</v>
      </c>
      <c r="C171" t="s">
        <v>586</v>
      </c>
      <c r="D171" t="s">
        <v>587</v>
      </c>
      <c r="E171" s="170" t="s">
        <v>636</v>
      </c>
      <c r="F171" t="s">
        <v>588</v>
      </c>
      <c r="G171" t="s">
        <v>589</v>
      </c>
      <c r="H171" s="107" t="s">
        <v>590</v>
      </c>
      <c r="I171" t="s">
        <v>597</v>
      </c>
      <c r="J171" t="s">
        <v>592</v>
      </c>
      <c r="K171" t="s">
        <v>603</v>
      </c>
      <c r="L171" t="str">
        <f>'common foods'!C4</f>
        <v>Grapes, fresh</v>
      </c>
      <c r="M171" s="171" t="str">
        <f>'common foods'!D4</f>
        <v>01003</v>
      </c>
      <c r="N171" t="s">
        <v>637</v>
      </c>
      <c r="O171" t="s">
        <v>595</v>
      </c>
      <c r="P171">
        <v>500</v>
      </c>
      <c r="Q171" t="s">
        <v>596</v>
      </c>
      <c r="R171" s="172">
        <v>3.99</v>
      </c>
      <c r="S171" s="172">
        <f>R171/4</f>
        <v>0.99750000000000005</v>
      </c>
      <c r="T171" s="172">
        <f>S171/'edible cooking yield factors'!F4</f>
        <v>1.0390625</v>
      </c>
    </row>
    <row r="172" spans="1:20" x14ac:dyDescent="0.25">
      <c r="A172" s="106" t="s">
        <v>584</v>
      </c>
      <c r="B172" s="106" t="s">
        <v>585</v>
      </c>
      <c r="C172" t="s">
        <v>586</v>
      </c>
      <c r="D172" t="s">
        <v>587</v>
      </c>
      <c r="E172" s="170" t="s">
        <v>636</v>
      </c>
      <c r="F172" t="s">
        <v>588</v>
      </c>
      <c r="G172" t="s">
        <v>589</v>
      </c>
      <c r="H172" s="107" t="s">
        <v>590</v>
      </c>
      <c r="I172" t="s">
        <v>598</v>
      </c>
      <c r="J172" t="s">
        <v>592</v>
      </c>
      <c r="K172" t="s">
        <v>603</v>
      </c>
      <c r="L172" t="str">
        <f>'common foods'!C4</f>
        <v>Grapes, fresh</v>
      </c>
      <c r="M172" s="171" t="str">
        <f>'common foods'!D4</f>
        <v>01003</v>
      </c>
      <c r="N172" t="s">
        <v>589</v>
      </c>
      <c r="O172" t="s">
        <v>589</v>
      </c>
      <c r="P172">
        <v>1000</v>
      </c>
      <c r="Q172" t="s">
        <v>596</v>
      </c>
      <c r="R172" s="172">
        <v>7</v>
      </c>
      <c r="S172" s="172">
        <f>R172/10</f>
        <v>0.7</v>
      </c>
      <c r="T172" s="172">
        <f>S172/'edible cooking yield factors'!F4</f>
        <v>0.72916666666666663</v>
      </c>
    </row>
    <row r="173" spans="1:20" x14ac:dyDescent="0.25">
      <c r="A173" s="106" t="s">
        <v>584</v>
      </c>
      <c r="B173" s="106" t="s">
        <v>585</v>
      </c>
      <c r="C173" t="s">
        <v>586</v>
      </c>
      <c r="D173" t="s">
        <v>587</v>
      </c>
      <c r="E173" s="170" t="s">
        <v>636</v>
      </c>
      <c r="F173" t="s">
        <v>588</v>
      </c>
      <c r="G173" t="s">
        <v>589</v>
      </c>
      <c r="H173" s="107" t="s">
        <v>590</v>
      </c>
      <c r="I173" t="s">
        <v>591</v>
      </c>
      <c r="J173" t="s">
        <v>592</v>
      </c>
      <c r="K173" t="s">
        <v>603</v>
      </c>
      <c r="L173" t="str">
        <f>'common foods'!C9</f>
        <v>Pears, fresh</v>
      </c>
      <c r="M173" s="171" t="str">
        <f>'common foods'!D9</f>
        <v>01008</v>
      </c>
      <c r="N173" t="s">
        <v>589</v>
      </c>
      <c r="O173" t="s">
        <v>589</v>
      </c>
      <c r="P173">
        <v>1000</v>
      </c>
      <c r="Q173" t="s">
        <v>596</v>
      </c>
      <c r="R173" s="172">
        <v>4.49</v>
      </c>
      <c r="S173" s="172">
        <f>R173/10</f>
        <v>0.44900000000000001</v>
      </c>
      <c r="T173" s="172">
        <f>S173/'edible cooking yield factors'!F9</f>
        <v>0.51022727272727275</v>
      </c>
    </row>
    <row r="174" spans="1:20" x14ac:dyDescent="0.25">
      <c r="A174" s="106" t="s">
        <v>584</v>
      </c>
      <c r="B174" s="106" t="s">
        <v>585</v>
      </c>
      <c r="C174" t="s">
        <v>586</v>
      </c>
      <c r="D174" t="s">
        <v>587</v>
      </c>
      <c r="E174" s="170" t="s">
        <v>636</v>
      </c>
      <c r="F174" t="s">
        <v>588</v>
      </c>
      <c r="G174" t="s">
        <v>589</v>
      </c>
      <c r="H174" s="107" t="s">
        <v>590</v>
      </c>
      <c r="I174" t="s">
        <v>597</v>
      </c>
      <c r="J174" t="s">
        <v>592</v>
      </c>
      <c r="K174" t="s">
        <v>603</v>
      </c>
      <c r="L174" t="s">
        <v>28</v>
      </c>
      <c r="M174" s="171" t="str">
        <f>'common foods'!D9</f>
        <v>01008</v>
      </c>
      <c r="N174" t="s">
        <v>589</v>
      </c>
      <c r="O174" t="s">
        <v>589</v>
      </c>
      <c r="P174">
        <v>1000</v>
      </c>
      <c r="Q174" t="s">
        <v>596</v>
      </c>
      <c r="R174" s="172">
        <v>4.99</v>
      </c>
      <c r="S174" s="172">
        <f>R174/10</f>
        <v>0.499</v>
      </c>
      <c r="T174" s="172">
        <f>S174/'edible cooking yield factors'!F9</f>
        <v>0.56704545454545452</v>
      </c>
    </row>
    <row r="175" spans="1:20" x14ac:dyDescent="0.25">
      <c r="A175" s="106" t="s">
        <v>584</v>
      </c>
      <c r="B175" s="106" t="s">
        <v>585</v>
      </c>
      <c r="C175" t="s">
        <v>586</v>
      </c>
      <c r="D175" t="s">
        <v>587</v>
      </c>
      <c r="E175" s="170" t="s">
        <v>636</v>
      </c>
      <c r="F175" t="s">
        <v>588</v>
      </c>
      <c r="G175" t="s">
        <v>589</v>
      </c>
      <c r="H175" s="107" t="s">
        <v>590</v>
      </c>
      <c r="I175" t="s">
        <v>598</v>
      </c>
      <c r="J175" t="s">
        <v>592</v>
      </c>
      <c r="K175" t="s">
        <v>603</v>
      </c>
      <c r="L175" t="s">
        <v>28</v>
      </c>
      <c r="M175" s="171" t="str">
        <f>'common foods'!D9</f>
        <v>01008</v>
      </c>
      <c r="N175" t="s">
        <v>589</v>
      </c>
      <c r="O175" t="s">
        <v>589</v>
      </c>
      <c r="P175">
        <v>1000</v>
      </c>
      <c r="Q175" t="s">
        <v>596</v>
      </c>
      <c r="R175" s="172">
        <v>3.9</v>
      </c>
      <c r="S175" s="172">
        <f>R175/10</f>
        <v>0.39</v>
      </c>
      <c r="T175" s="172">
        <f>S175/'edible cooking yield factors'!F9</f>
        <v>0.44318181818181818</v>
      </c>
    </row>
    <row r="176" spans="1:20" x14ac:dyDescent="0.25">
      <c r="A176" s="106" t="s">
        <v>584</v>
      </c>
      <c r="B176" s="106" t="s">
        <v>585</v>
      </c>
      <c r="C176" t="s">
        <v>586</v>
      </c>
      <c r="D176" t="s">
        <v>587</v>
      </c>
      <c r="E176" s="170" t="s">
        <v>636</v>
      </c>
      <c r="F176" t="s">
        <v>588</v>
      </c>
      <c r="G176" t="s">
        <v>589</v>
      </c>
      <c r="H176" s="107" t="s">
        <v>590</v>
      </c>
      <c r="I176" t="s">
        <v>591</v>
      </c>
      <c r="J176" t="s">
        <v>592</v>
      </c>
      <c r="K176" t="s">
        <v>603</v>
      </c>
      <c r="L176" t="s">
        <v>30</v>
      </c>
      <c r="M176" s="171" t="str">
        <f>'common foods'!D10</f>
        <v>01009</v>
      </c>
      <c r="N176" t="s">
        <v>601</v>
      </c>
      <c r="O176" t="s">
        <v>602</v>
      </c>
      <c r="P176">
        <v>750</v>
      </c>
      <c r="Q176" t="s">
        <v>596</v>
      </c>
      <c r="R176" s="172">
        <v>3.69</v>
      </c>
      <c r="S176" s="172">
        <f>R176/7.5</f>
        <v>0.49199999999999999</v>
      </c>
      <c r="T176" s="172">
        <f>S176*'edible cooking yield factors'!F10</f>
        <v>0.49199999999999999</v>
      </c>
    </row>
    <row r="177" spans="1:20" x14ac:dyDescent="0.25">
      <c r="A177" s="106" t="s">
        <v>584</v>
      </c>
      <c r="B177" s="106" t="s">
        <v>585</v>
      </c>
      <c r="C177" t="s">
        <v>586</v>
      </c>
      <c r="D177" t="s">
        <v>587</v>
      </c>
      <c r="E177" s="170" t="s">
        <v>636</v>
      </c>
      <c r="F177" t="s">
        <v>588</v>
      </c>
      <c r="G177" t="s">
        <v>589</v>
      </c>
      <c r="H177" s="107" t="s">
        <v>590</v>
      </c>
      <c r="I177" t="s">
        <v>597</v>
      </c>
      <c r="J177" t="s">
        <v>592</v>
      </c>
      <c r="K177" t="s">
        <v>603</v>
      </c>
      <c r="L177" t="s">
        <v>30</v>
      </c>
      <c r="M177" s="171" t="str">
        <f>'common foods'!D10</f>
        <v>01009</v>
      </c>
      <c r="N177" t="s">
        <v>606</v>
      </c>
      <c r="O177" t="s">
        <v>602</v>
      </c>
      <c r="P177">
        <v>400</v>
      </c>
      <c r="Q177" t="s">
        <v>596</v>
      </c>
      <c r="R177" s="172">
        <v>1.99</v>
      </c>
      <c r="S177" s="172">
        <f>R177/4</f>
        <v>0.4975</v>
      </c>
      <c r="T177" s="172">
        <f>S177*'edible cooking yield factors'!F10</f>
        <v>0.4975</v>
      </c>
    </row>
    <row r="178" spans="1:20" x14ac:dyDescent="0.25">
      <c r="A178" s="106" t="s">
        <v>584</v>
      </c>
      <c r="B178" s="106" t="s">
        <v>585</v>
      </c>
      <c r="C178" t="s">
        <v>586</v>
      </c>
      <c r="D178" t="s">
        <v>587</v>
      </c>
      <c r="E178" s="170" t="s">
        <v>636</v>
      </c>
      <c r="F178" t="s">
        <v>588</v>
      </c>
      <c r="G178" t="s">
        <v>589</v>
      </c>
      <c r="H178" s="107" t="s">
        <v>590</v>
      </c>
      <c r="I178" t="s">
        <v>598</v>
      </c>
      <c r="J178" t="s">
        <v>592</v>
      </c>
      <c r="K178" t="s">
        <v>603</v>
      </c>
      <c r="L178" t="s">
        <v>30</v>
      </c>
      <c r="M178" s="171" t="str">
        <f>'common foods'!D10</f>
        <v>01009</v>
      </c>
      <c r="N178" t="s">
        <v>598</v>
      </c>
      <c r="O178" t="s">
        <v>602</v>
      </c>
      <c r="P178">
        <v>950</v>
      </c>
      <c r="Q178" t="s">
        <v>596</v>
      </c>
      <c r="R178" s="172">
        <v>5.5</v>
      </c>
      <c r="S178" s="172">
        <f>R178/9.5</f>
        <v>0.57894736842105265</v>
      </c>
      <c r="T178" s="172">
        <f>S178*'edible cooking yield factors'!F10</f>
        <v>0.57894736842105265</v>
      </c>
    </row>
    <row r="179" spans="1:20" x14ac:dyDescent="0.25">
      <c r="A179" s="106" t="s">
        <v>584</v>
      </c>
      <c r="B179" s="106" t="s">
        <v>585</v>
      </c>
      <c r="C179" t="s">
        <v>586</v>
      </c>
      <c r="D179" t="s">
        <v>587</v>
      </c>
      <c r="E179" s="170" t="s">
        <v>636</v>
      </c>
      <c r="F179" t="s">
        <v>588</v>
      </c>
      <c r="G179" t="s">
        <v>589</v>
      </c>
      <c r="H179" s="107" t="s">
        <v>590</v>
      </c>
      <c r="I179" t="s">
        <v>591</v>
      </c>
      <c r="J179" t="s">
        <v>592</v>
      </c>
      <c r="K179" t="s">
        <v>603</v>
      </c>
      <c r="L179" t="s">
        <v>34</v>
      </c>
      <c r="M179" s="171" t="str">
        <f>'common foods'!D12</f>
        <v>01011</v>
      </c>
      <c r="N179" t="s">
        <v>601</v>
      </c>
      <c r="O179" t="s">
        <v>602</v>
      </c>
      <c r="P179">
        <v>410</v>
      </c>
      <c r="Q179" t="s">
        <v>596</v>
      </c>
      <c r="R179" s="172">
        <v>1.05</v>
      </c>
      <c r="S179" s="172">
        <f>R179/4.1</f>
        <v>0.25609756097560976</v>
      </c>
      <c r="T179" s="172">
        <f>S179/'edible cooking yield factors'!F12</f>
        <v>0.42682926829268297</v>
      </c>
    </row>
    <row r="180" spans="1:20" x14ac:dyDescent="0.25">
      <c r="A180" s="106" t="s">
        <v>584</v>
      </c>
      <c r="B180" s="106" t="s">
        <v>585</v>
      </c>
      <c r="C180" t="s">
        <v>586</v>
      </c>
      <c r="D180" t="s">
        <v>587</v>
      </c>
      <c r="E180" s="170" t="s">
        <v>636</v>
      </c>
      <c r="F180" t="s">
        <v>588</v>
      </c>
      <c r="G180" t="s">
        <v>589</v>
      </c>
      <c r="H180" s="107" t="s">
        <v>590</v>
      </c>
      <c r="I180" t="s">
        <v>597</v>
      </c>
      <c r="J180" t="s">
        <v>592</v>
      </c>
      <c r="K180" t="s">
        <v>603</v>
      </c>
      <c r="L180" t="s">
        <v>34</v>
      </c>
      <c r="M180" s="171" t="str">
        <f>'common foods'!D12</f>
        <v>01011</v>
      </c>
      <c r="N180" t="s">
        <v>601</v>
      </c>
      <c r="O180" t="s">
        <v>602</v>
      </c>
      <c r="P180">
        <v>410</v>
      </c>
      <c r="Q180" t="s">
        <v>596</v>
      </c>
      <c r="R180" s="172">
        <v>1.0900000000000001</v>
      </c>
      <c r="S180" s="172">
        <f>R180/4.1</f>
        <v>0.26585365853658544</v>
      </c>
      <c r="T180" s="172">
        <f>S180/'edible cooking yield factors'!F12</f>
        <v>0.44308943089430908</v>
      </c>
    </row>
    <row r="181" spans="1:20" x14ac:dyDescent="0.25">
      <c r="A181" s="106" t="s">
        <v>584</v>
      </c>
      <c r="B181" s="106" t="s">
        <v>585</v>
      </c>
      <c r="C181" t="s">
        <v>586</v>
      </c>
      <c r="D181" t="s">
        <v>587</v>
      </c>
      <c r="E181" s="170" t="s">
        <v>636</v>
      </c>
      <c r="F181" t="s">
        <v>588</v>
      </c>
      <c r="G181" t="s">
        <v>589</v>
      </c>
      <c r="H181" s="107" t="s">
        <v>590</v>
      </c>
      <c r="I181" t="s">
        <v>598</v>
      </c>
      <c r="J181" t="s">
        <v>592</v>
      </c>
      <c r="K181" t="s">
        <v>603</v>
      </c>
      <c r="L181" t="s">
        <v>34</v>
      </c>
      <c r="M181" s="171" t="str">
        <f>'common foods'!D12</f>
        <v>01011</v>
      </c>
      <c r="N181" t="s">
        <v>598</v>
      </c>
      <c r="O181" t="s">
        <v>602</v>
      </c>
      <c r="P181">
        <v>825</v>
      </c>
      <c r="Q181" t="s">
        <v>596</v>
      </c>
      <c r="R181" s="172">
        <v>2.1</v>
      </c>
      <c r="S181" s="172">
        <f>R181/8.25</f>
        <v>0.25454545454545457</v>
      </c>
      <c r="T181" s="172">
        <f>S181/'edible cooking yield factors'!F12</f>
        <v>0.42424242424242431</v>
      </c>
    </row>
    <row r="182" spans="1:20" x14ac:dyDescent="0.25">
      <c r="A182" s="106" t="s">
        <v>584</v>
      </c>
      <c r="B182" s="106" t="s">
        <v>585</v>
      </c>
      <c r="C182" t="s">
        <v>586</v>
      </c>
      <c r="D182" t="s">
        <v>587</v>
      </c>
      <c r="E182" s="170" t="s">
        <v>636</v>
      </c>
      <c r="F182" t="s">
        <v>588</v>
      </c>
      <c r="G182" t="s">
        <v>589</v>
      </c>
      <c r="H182" s="107" t="s">
        <v>590</v>
      </c>
      <c r="I182" t="s">
        <v>591</v>
      </c>
      <c r="J182" t="s">
        <v>592</v>
      </c>
      <c r="K182" t="s">
        <v>603</v>
      </c>
      <c r="L182" t="s">
        <v>36</v>
      </c>
      <c r="M182" s="171" t="str">
        <f>'common foods'!D13</f>
        <v>01012</v>
      </c>
      <c r="N182" t="s">
        <v>443</v>
      </c>
      <c r="O182" t="s">
        <v>595</v>
      </c>
      <c r="P182" s="112">
        <v>400</v>
      </c>
      <c r="Q182" s="112" t="s">
        <v>596</v>
      </c>
      <c r="R182" s="172">
        <v>1.49</v>
      </c>
      <c r="S182" s="172">
        <f>R182/4</f>
        <v>0.3725</v>
      </c>
      <c r="T182" s="172">
        <f>S182/'edible cooking yield factors'!F13</f>
        <v>0.62083333333333335</v>
      </c>
    </row>
    <row r="183" spans="1:20" x14ac:dyDescent="0.25">
      <c r="A183" s="106" t="s">
        <v>584</v>
      </c>
      <c r="B183" s="106" t="s">
        <v>585</v>
      </c>
      <c r="C183" t="s">
        <v>586</v>
      </c>
      <c r="D183" t="s">
        <v>587</v>
      </c>
      <c r="E183" s="170" t="s">
        <v>636</v>
      </c>
      <c r="F183" t="s">
        <v>588</v>
      </c>
      <c r="G183" t="s">
        <v>589</v>
      </c>
      <c r="H183" s="107" t="s">
        <v>590</v>
      </c>
      <c r="I183" t="s">
        <v>597</v>
      </c>
      <c r="J183" t="s">
        <v>592</v>
      </c>
      <c r="K183" t="s">
        <v>603</v>
      </c>
      <c r="L183" t="s">
        <v>36</v>
      </c>
      <c r="M183" s="171" t="str">
        <f>'common foods'!D13</f>
        <v>01012</v>
      </c>
      <c r="N183" t="s">
        <v>443</v>
      </c>
      <c r="O183" t="s">
        <v>595</v>
      </c>
      <c r="P183" s="112">
        <v>400</v>
      </c>
      <c r="Q183" s="112" t="s">
        <v>596</v>
      </c>
      <c r="R183" s="172">
        <v>1.99</v>
      </c>
      <c r="S183" s="172">
        <f>R183/4</f>
        <v>0.4975</v>
      </c>
      <c r="T183" s="172">
        <f>S183/'edible cooking yield factors'!F13</f>
        <v>0.82916666666666672</v>
      </c>
    </row>
    <row r="184" spans="1:20" x14ac:dyDescent="0.25">
      <c r="A184" s="106" t="s">
        <v>584</v>
      </c>
      <c r="B184" s="106" t="s">
        <v>585</v>
      </c>
      <c r="C184" t="s">
        <v>586</v>
      </c>
      <c r="D184" t="s">
        <v>587</v>
      </c>
      <c r="E184" s="170" t="s">
        <v>636</v>
      </c>
      <c r="F184" t="s">
        <v>588</v>
      </c>
      <c r="G184" t="s">
        <v>589</v>
      </c>
      <c r="H184" s="107" t="s">
        <v>590</v>
      </c>
      <c r="I184" t="s">
        <v>598</v>
      </c>
      <c r="J184" t="s">
        <v>592</v>
      </c>
      <c r="K184" t="s">
        <v>603</v>
      </c>
      <c r="L184" t="s">
        <v>36</v>
      </c>
      <c r="M184" s="171" t="str">
        <f>'common foods'!D13</f>
        <v>01012</v>
      </c>
      <c r="N184" t="s">
        <v>443</v>
      </c>
      <c r="O184" t="s">
        <v>595</v>
      </c>
      <c r="P184" s="112">
        <v>400</v>
      </c>
      <c r="Q184" s="112" t="s">
        <v>596</v>
      </c>
      <c r="R184" s="172">
        <v>2.29</v>
      </c>
      <c r="S184" s="172">
        <f>R184/4</f>
        <v>0.57250000000000001</v>
      </c>
      <c r="T184" s="172">
        <f>S184/'edible cooking yield factors'!F13</f>
        <v>0.95416666666666672</v>
      </c>
    </row>
    <row r="185" spans="1:20" s="187" customFormat="1" x14ac:dyDescent="0.25">
      <c r="A185" s="174" t="s">
        <v>584</v>
      </c>
      <c r="B185" s="174" t="s">
        <v>585</v>
      </c>
      <c r="C185" s="187" t="s">
        <v>586</v>
      </c>
      <c r="D185" s="187" t="s">
        <v>587</v>
      </c>
      <c r="E185" s="191">
        <v>280120</v>
      </c>
      <c r="F185" s="187" t="s">
        <v>638</v>
      </c>
      <c r="G185" s="187" t="s">
        <v>589</v>
      </c>
      <c r="H185" s="175" t="s">
        <v>590</v>
      </c>
      <c r="I185" s="187" t="s">
        <v>591</v>
      </c>
      <c r="J185" s="187" t="s">
        <v>592</v>
      </c>
      <c r="K185" s="187" t="s">
        <v>603</v>
      </c>
      <c r="L185" s="187" t="str">
        <f>'common foods'!C11</f>
        <v>Peaches, canned in clear juice</v>
      </c>
      <c r="M185" s="192" t="str">
        <f>'common foods'!D11</f>
        <v>01010</v>
      </c>
      <c r="N185" s="187" t="s">
        <v>606</v>
      </c>
      <c r="O185" s="187" t="s">
        <v>602</v>
      </c>
      <c r="P185" s="193">
        <v>410</v>
      </c>
      <c r="Q185" s="193" t="s">
        <v>596</v>
      </c>
      <c r="R185" s="186">
        <v>1.29</v>
      </c>
      <c r="S185" s="186">
        <f>R185/4.1</f>
        <v>0.31463414634146347</v>
      </c>
      <c r="T185" s="186">
        <f>S186/'edible cooking yield factors'!F14</f>
        <v>0.56504065040650409</v>
      </c>
    </row>
    <row r="186" spans="1:20" s="187" customFormat="1" x14ac:dyDescent="0.25">
      <c r="A186" s="174" t="s">
        <v>584</v>
      </c>
      <c r="B186" s="174" t="s">
        <v>585</v>
      </c>
      <c r="C186" s="187" t="s">
        <v>586</v>
      </c>
      <c r="D186" s="187" t="s">
        <v>587</v>
      </c>
      <c r="E186" s="191">
        <v>280120</v>
      </c>
      <c r="F186" s="187" t="s">
        <v>638</v>
      </c>
      <c r="G186" s="187" t="s">
        <v>589</v>
      </c>
      <c r="H186" s="175" t="s">
        <v>590</v>
      </c>
      <c r="I186" s="187" t="s">
        <v>597</v>
      </c>
      <c r="J186" s="187" t="s">
        <v>592</v>
      </c>
      <c r="K186" s="187" t="s">
        <v>603</v>
      </c>
      <c r="L186" s="187" t="s">
        <v>32</v>
      </c>
      <c r="M186" s="192" t="str">
        <f>'common foods'!D11</f>
        <v>01010</v>
      </c>
      <c r="N186" s="187" t="s">
        <v>606</v>
      </c>
      <c r="O186" s="187" t="s">
        <v>602</v>
      </c>
      <c r="P186" s="193">
        <v>410</v>
      </c>
      <c r="Q186" s="193" t="s">
        <v>596</v>
      </c>
      <c r="R186" s="186">
        <v>1.39</v>
      </c>
      <c r="S186" s="186">
        <f>R186/4.1</f>
        <v>0.33902439024390246</v>
      </c>
      <c r="T186" s="186">
        <f>S186/'edible cooking yield factors'!F11</f>
        <v>0.56504065040650409</v>
      </c>
    </row>
    <row r="187" spans="1:20" s="187" customFormat="1" x14ac:dyDescent="0.25">
      <c r="A187" s="174" t="s">
        <v>584</v>
      </c>
      <c r="B187" s="174" t="s">
        <v>585</v>
      </c>
      <c r="C187" s="187" t="s">
        <v>586</v>
      </c>
      <c r="D187" s="187" t="s">
        <v>587</v>
      </c>
      <c r="E187" s="191">
        <v>280120</v>
      </c>
      <c r="F187" s="187" t="s">
        <v>638</v>
      </c>
      <c r="G187" s="187" t="s">
        <v>589</v>
      </c>
      <c r="H187" s="175" t="s">
        <v>590</v>
      </c>
      <c r="I187" s="187" t="s">
        <v>598</v>
      </c>
      <c r="J187" s="187" t="s">
        <v>592</v>
      </c>
      <c r="K187" s="187" t="s">
        <v>603</v>
      </c>
      <c r="L187" s="187" t="s">
        <v>32</v>
      </c>
      <c r="M187" s="192" t="str">
        <f>'common foods'!D11</f>
        <v>01010</v>
      </c>
      <c r="N187" s="187" t="s">
        <v>611</v>
      </c>
      <c r="O187" s="187" t="s">
        <v>602</v>
      </c>
      <c r="P187" s="193">
        <v>410</v>
      </c>
      <c r="Q187" s="193" t="s">
        <v>596</v>
      </c>
      <c r="R187" s="186">
        <v>1.3</v>
      </c>
      <c r="S187" s="186">
        <f>R187/4.1</f>
        <v>0.31707317073170738</v>
      </c>
      <c r="T187" s="186">
        <f>S187/'edible cooking yield factors'!F11</f>
        <v>0.52845528455284563</v>
      </c>
    </row>
    <row r="188" spans="1:20" s="187" customFormat="1" x14ac:dyDescent="0.25">
      <c r="A188" s="174" t="s">
        <v>584</v>
      </c>
      <c r="B188" s="174" t="s">
        <v>585</v>
      </c>
      <c r="C188" s="187" t="s">
        <v>586</v>
      </c>
      <c r="D188" s="187" t="s">
        <v>587</v>
      </c>
      <c r="E188" s="191">
        <v>280120</v>
      </c>
      <c r="F188" s="187" t="s">
        <v>638</v>
      </c>
      <c r="G188" s="187" t="s">
        <v>589</v>
      </c>
      <c r="H188" s="175" t="s">
        <v>590</v>
      </c>
      <c r="I188" s="187" t="s">
        <v>591</v>
      </c>
      <c r="J188" s="187" t="s">
        <v>592</v>
      </c>
      <c r="K188" s="187" t="s">
        <v>603</v>
      </c>
      <c r="L188" s="187" t="str">
        <f>'common foods'!C14</f>
        <v>Canned fruit salad in juice</v>
      </c>
      <c r="M188" s="192" t="str">
        <f>'common foods'!D14</f>
        <v>01013</v>
      </c>
      <c r="N188" s="187" t="s">
        <v>606</v>
      </c>
      <c r="O188" s="187" t="s">
        <v>602</v>
      </c>
      <c r="P188" s="193">
        <v>410</v>
      </c>
      <c r="Q188" s="193" t="s">
        <v>596</v>
      </c>
      <c r="R188" s="186">
        <v>1.29</v>
      </c>
      <c r="S188" s="186">
        <f>R188/4.1</f>
        <v>0.31463414634146347</v>
      </c>
      <c r="T188" s="186">
        <f>S188/'edible cooking yield factors'!F14</f>
        <v>0.52439024390243916</v>
      </c>
    </row>
    <row r="189" spans="1:20" s="187" customFormat="1" x14ac:dyDescent="0.25">
      <c r="A189" s="174" t="s">
        <v>584</v>
      </c>
      <c r="B189" s="174" t="s">
        <v>585</v>
      </c>
      <c r="C189" s="187" t="s">
        <v>586</v>
      </c>
      <c r="D189" s="187" t="s">
        <v>587</v>
      </c>
      <c r="E189" s="191">
        <v>280120</v>
      </c>
      <c r="F189" s="187" t="s">
        <v>638</v>
      </c>
      <c r="G189" s="187" t="s">
        <v>589</v>
      </c>
      <c r="H189" s="175" t="s">
        <v>590</v>
      </c>
      <c r="I189" s="187" t="s">
        <v>597</v>
      </c>
      <c r="J189" s="187" t="s">
        <v>592</v>
      </c>
      <c r="K189" s="187" t="s">
        <v>603</v>
      </c>
      <c r="L189" s="187" t="s">
        <v>38</v>
      </c>
      <c r="M189" s="192" t="str">
        <f>'common foods'!D14</f>
        <v>01013</v>
      </c>
      <c r="N189" s="187" t="s">
        <v>606</v>
      </c>
      <c r="O189" s="187" t="s">
        <v>602</v>
      </c>
      <c r="P189" s="193">
        <v>410</v>
      </c>
      <c r="Q189" s="193" t="s">
        <v>596</v>
      </c>
      <c r="R189" s="186">
        <v>1.39</v>
      </c>
      <c r="S189" s="186">
        <f>R189/4.1</f>
        <v>0.33902439024390246</v>
      </c>
      <c r="T189" s="186">
        <f>S189/'edible cooking yield factors'!F14</f>
        <v>0.56504065040650409</v>
      </c>
    </row>
    <row r="190" spans="1:20" s="187" customFormat="1" x14ac:dyDescent="0.25">
      <c r="A190" s="174" t="s">
        <v>584</v>
      </c>
      <c r="B190" s="174" t="s">
        <v>585</v>
      </c>
      <c r="C190" s="187" t="s">
        <v>586</v>
      </c>
      <c r="D190" s="187" t="s">
        <v>587</v>
      </c>
      <c r="E190" s="191">
        <v>280120</v>
      </c>
      <c r="F190" s="187" t="s">
        <v>638</v>
      </c>
      <c r="G190" s="187" t="s">
        <v>589</v>
      </c>
      <c r="H190" s="175" t="s">
        <v>590</v>
      </c>
      <c r="I190" s="187" t="s">
        <v>598</v>
      </c>
      <c r="J190" s="187" t="s">
        <v>592</v>
      </c>
      <c r="K190" s="187" t="s">
        <v>603</v>
      </c>
      <c r="L190" s="187" t="s">
        <v>38</v>
      </c>
      <c r="M190" s="192" t="str">
        <f>'common foods'!D14</f>
        <v>01013</v>
      </c>
      <c r="N190" s="187" t="s">
        <v>639</v>
      </c>
      <c r="O190" s="187" t="s">
        <v>595</v>
      </c>
      <c r="P190" s="193">
        <v>432</v>
      </c>
      <c r="Q190" s="193" t="s">
        <v>596</v>
      </c>
      <c r="R190" s="186">
        <v>2.29</v>
      </c>
      <c r="S190" s="186">
        <f>R190/4.32</f>
        <v>0.53009259259259256</v>
      </c>
      <c r="T190" s="186">
        <f>S190/'edible cooking yield factors'!F14</f>
        <v>0.88348765432098764</v>
      </c>
    </row>
    <row r="191" spans="1:20" s="187" customFormat="1" x14ac:dyDescent="0.25">
      <c r="A191" s="174" t="s">
        <v>584</v>
      </c>
      <c r="B191" s="174" t="s">
        <v>585</v>
      </c>
      <c r="C191" s="187" t="s">
        <v>586</v>
      </c>
      <c r="D191" s="187" t="s">
        <v>587</v>
      </c>
      <c r="E191" s="191">
        <v>280120</v>
      </c>
      <c r="F191" s="187" t="s">
        <v>638</v>
      </c>
      <c r="G191" s="187" t="s">
        <v>589</v>
      </c>
      <c r="H191" s="175" t="s">
        <v>590</v>
      </c>
      <c r="I191" s="187" t="s">
        <v>591</v>
      </c>
      <c r="J191" s="187" t="s">
        <v>592</v>
      </c>
      <c r="K191" s="187" t="s">
        <v>603</v>
      </c>
      <c r="L191" s="187" t="s">
        <v>41</v>
      </c>
      <c r="M191" s="192" t="str">
        <f>'common foods'!D15</f>
        <v>01014</v>
      </c>
      <c r="N191" s="187" t="s">
        <v>601</v>
      </c>
      <c r="O191" s="187" t="s">
        <v>602</v>
      </c>
      <c r="P191" s="193">
        <v>410</v>
      </c>
      <c r="Q191" s="193" t="s">
        <v>596</v>
      </c>
      <c r="R191" s="186">
        <v>1.05</v>
      </c>
      <c r="S191" s="186">
        <f>R191/4.1</f>
        <v>0.25609756097560976</v>
      </c>
      <c r="T191" s="186">
        <f>S191/'edible cooking yield factors'!F15</f>
        <v>0.42682926829268297</v>
      </c>
    </row>
    <row r="192" spans="1:20" s="187" customFormat="1" x14ac:dyDescent="0.25">
      <c r="A192" s="174" t="s">
        <v>584</v>
      </c>
      <c r="B192" s="174" t="s">
        <v>585</v>
      </c>
      <c r="C192" s="187" t="s">
        <v>586</v>
      </c>
      <c r="D192" s="187" t="s">
        <v>587</v>
      </c>
      <c r="E192" s="191">
        <v>280120</v>
      </c>
      <c r="F192" s="187" t="s">
        <v>638</v>
      </c>
      <c r="G192" s="187" t="s">
        <v>589</v>
      </c>
      <c r="H192" s="175" t="s">
        <v>590</v>
      </c>
      <c r="I192" s="187" t="s">
        <v>597</v>
      </c>
      <c r="J192" s="187" t="s">
        <v>592</v>
      </c>
      <c r="K192" s="187" t="s">
        <v>603</v>
      </c>
      <c r="L192" s="187" t="s">
        <v>41</v>
      </c>
      <c r="M192" s="192" t="str">
        <f>'common foods'!D15</f>
        <v>01014</v>
      </c>
      <c r="N192" s="187" t="s">
        <v>601</v>
      </c>
      <c r="O192" s="187" t="s">
        <v>602</v>
      </c>
      <c r="P192" s="193">
        <v>410</v>
      </c>
      <c r="Q192" s="193" t="s">
        <v>596</v>
      </c>
      <c r="R192" s="186">
        <v>1.0900000000000001</v>
      </c>
      <c r="S192" s="186">
        <f>R192/4.1</f>
        <v>0.26585365853658544</v>
      </c>
      <c r="T192" s="186">
        <f>S191/'edible cooking yield factors'!F16</f>
        <v>0.36585365853658541</v>
      </c>
    </row>
    <row r="193" spans="1:20" s="187" customFormat="1" x14ac:dyDescent="0.25">
      <c r="A193" s="174" t="s">
        <v>584</v>
      </c>
      <c r="B193" s="174" t="s">
        <v>585</v>
      </c>
      <c r="C193" s="187" t="s">
        <v>586</v>
      </c>
      <c r="D193" s="187" t="s">
        <v>587</v>
      </c>
      <c r="E193" s="191">
        <v>280120</v>
      </c>
      <c r="F193" s="187" t="s">
        <v>638</v>
      </c>
      <c r="G193" s="187" t="s">
        <v>589</v>
      </c>
      <c r="H193" s="175" t="s">
        <v>590</v>
      </c>
      <c r="I193" s="187" t="s">
        <v>598</v>
      </c>
      <c r="J193" s="187" t="s">
        <v>592</v>
      </c>
      <c r="K193" s="187" t="s">
        <v>603</v>
      </c>
      <c r="L193" s="187" t="s">
        <v>41</v>
      </c>
      <c r="M193" s="192" t="str">
        <f>'common foods'!D15</f>
        <v>01014</v>
      </c>
      <c r="N193" s="187" t="s">
        <v>640</v>
      </c>
      <c r="O193" s="187" t="s">
        <v>595</v>
      </c>
      <c r="P193" s="193">
        <v>410</v>
      </c>
      <c r="Q193" s="193" t="s">
        <v>596</v>
      </c>
      <c r="R193" s="186">
        <v>1.5</v>
      </c>
      <c r="S193" s="186">
        <f>R193/4.1</f>
        <v>0.36585365853658541</v>
      </c>
      <c r="T193" s="186">
        <f>S191/'edible cooking yield factors'!F17</f>
        <v>0.36585365853658541</v>
      </c>
    </row>
    <row r="194" spans="1:20" s="187" customFormat="1" x14ac:dyDescent="0.25">
      <c r="A194" s="174" t="s">
        <v>584</v>
      </c>
      <c r="B194" s="174" t="s">
        <v>585</v>
      </c>
      <c r="C194" s="187" t="s">
        <v>586</v>
      </c>
      <c r="D194" s="187" t="s">
        <v>587</v>
      </c>
      <c r="E194" s="191">
        <v>280120</v>
      </c>
      <c r="F194" s="187" t="s">
        <v>638</v>
      </c>
      <c r="G194" s="187" t="s">
        <v>589</v>
      </c>
      <c r="H194" s="175" t="s">
        <v>590</v>
      </c>
      <c r="I194" s="187" t="s">
        <v>591</v>
      </c>
      <c r="J194" s="187" t="s">
        <v>592</v>
      </c>
      <c r="K194" s="187" t="s">
        <v>609</v>
      </c>
      <c r="L194" s="187" t="str">
        <f>'common foods'!C38</f>
        <v>Cassava, frozen</v>
      </c>
      <c r="M194" s="192" t="str">
        <f>'common foods'!D38</f>
        <v>02036</v>
      </c>
      <c r="N194" s="187" t="s">
        <v>641</v>
      </c>
      <c r="O194" s="187" t="s">
        <v>595</v>
      </c>
      <c r="P194" s="193">
        <v>2000</v>
      </c>
      <c r="Q194" s="193" t="s">
        <v>596</v>
      </c>
      <c r="R194" s="186">
        <v>4.49</v>
      </c>
      <c r="S194" s="186">
        <f>R194/20</f>
        <v>0.22450000000000001</v>
      </c>
      <c r="T194" s="186">
        <f>S194*'edible cooking yield factors'!F36</f>
        <v>0.22450000000000001</v>
      </c>
    </row>
    <row r="195" spans="1:20" s="187" customFormat="1" x14ac:dyDescent="0.25">
      <c r="A195" s="174" t="s">
        <v>584</v>
      </c>
      <c r="B195" s="174" t="s">
        <v>585</v>
      </c>
      <c r="C195" s="187" t="s">
        <v>586</v>
      </c>
      <c r="D195" s="187" t="s">
        <v>587</v>
      </c>
      <c r="E195" s="191">
        <v>280120</v>
      </c>
      <c r="F195" s="187" t="s">
        <v>638</v>
      </c>
      <c r="G195" s="187" t="s">
        <v>589</v>
      </c>
      <c r="H195" s="175" t="s">
        <v>590</v>
      </c>
      <c r="I195" s="187" t="s">
        <v>597</v>
      </c>
      <c r="J195" s="187" t="s">
        <v>592</v>
      </c>
      <c r="K195" s="187" t="s">
        <v>609</v>
      </c>
      <c r="L195" s="187" t="s">
        <v>88</v>
      </c>
      <c r="M195" s="192" t="str">
        <f>'common foods'!D38</f>
        <v>02036</v>
      </c>
      <c r="N195" s="187" t="s">
        <v>589</v>
      </c>
      <c r="O195" s="187" t="s">
        <v>589</v>
      </c>
      <c r="P195" s="187" t="s">
        <v>589</v>
      </c>
      <c r="Q195" s="187" t="s">
        <v>589</v>
      </c>
      <c r="R195" s="187" t="s">
        <v>589</v>
      </c>
      <c r="S195" s="187" t="s">
        <v>589</v>
      </c>
      <c r="T195" s="187" t="s">
        <v>589</v>
      </c>
    </row>
    <row r="196" spans="1:20" s="187" customFormat="1" x14ac:dyDescent="0.25">
      <c r="A196" s="174" t="s">
        <v>584</v>
      </c>
      <c r="B196" s="174" t="s">
        <v>585</v>
      </c>
      <c r="C196" s="187" t="s">
        <v>586</v>
      </c>
      <c r="D196" s="187" t="s">
        <v>587</v>
      </c>
      <c r="E196" s="191">
        <v>280120</v>
      </c>
      <c r="F196" s="187" t="s">
        <v>638</v>
      </c>
      <c r="G196" s="187" t="s">
        <v>589</v>
      </c>
      <c r="H196" s="175" t="s">
        <v>590</v>
      </c>
      <c r="I196" s="187" t="s">
        <v>598</v>
      </c>
      <c r="J196" s="187" t="s">
        <v>592</v>
      </c>
      <c r="K196" s="187" t="s">
        <v>609</v>
      </c>
      <c r="L196" s="187" t="s">
        <v>88</v>
      </c>
      <c r="M196" s="192" t="str">
        <f>'common foods'!D38</f>
        <v>02036</v>
      </c>
      <c r="N196" s="187" t="s">
        <v>589</v>
      </c>
      <c r="O196" s="187" t="s">
        <v>589</v>
      </c>
      <c r="P196" s="187" t="s">
        <v>589</v>
      </c>
      <c r="Q196" s="187" t="s">
        <v>589</v>
      </c>
      <c r="R196" s="187" t="s">
        <v>589</v>
      </c>
      <c r="S196" s="187" t="s">
        <v>589</v>
      </c>
      <c r="T196" s="187" t="s">
        <v>589</v>
      </c>
    </row>
    <row r="197" spans="1:20" x14ac:dyDescent="0.25">
      <c r="A197" s="106" t="s">
        <v>584</v>
      </c>
      <c r="B197" s="106" t="s">
        <v>585</v>
      </c>
      <c r="C197" t="s">
        <v>586</v>
      </c>
      <c r="D197" t="s">
        <v>587</v>
      </c>
      <c r="E197" s="170" t="s">
        <v>636</v>
      </c>
      <c r="F197" t="s">
        <v>588</v>
      </c>
      <c r="G197" t="s">
        <v>589</v>
      </c>
      <c r="H197" s="107" t="s">
        <v>590</v>
      </c>
      <c r="I197" t="s">
        <v>591</v>
      </c>
      <c r="J197" t="s">
        <v>592</v>
      </c>
      <c r="K197" t="s">
        <v>609</v>
      </c>
      <c r="L197" t="s">
        <v>46</v>
      </c>
      <c r="M197" s="171" t="str">
        <f>'common foods'!D17</f>
        <v>02012</v>
      </c>
      <c r="N197" t="s">
        <v>589</v>
      </c>
      <c r="O197" t="s">
        <v>589</v>
      </c>
      <c r="P197" s="112">
        <v>390</v>
      </c>
      <c r="Q197" s="112" t="s">
        <v>596</v>
      </c>
      <c r="R197" s="172">
        <v>2.4900000000000002</v>
      </c>
      <c r="S197" s="172">
        <f>R197/3.9</f>
        <v>0.63846153846153852</v>
      </c>
      <c r="T197" s="172">
        <f>S197/'edible cooking yield factors'!F17</f>
        <v>0.91208791208791229</v>
      </c>
    </row>
    <row r="198" spans="1:20" x14ac:dyDescent="0.25">
      <c r="A198" s="106" t="s">
        <v>584</v>
      </c>
      <c r="B198" s="106" t="s">
        <v>585</v>
      </c>
      <c r="C198" t="s">
        <v>586</v>
      </c>
      <c r="D198" t="s">
        <v>587</v>
      </c>
      <c r="E198" s="170" t="s">
        <v>636</v>
      </c>
      <c r="F198" t="s">
        <v>588</v>
      </c>
      <c r="G198" t="s">
        <v>589</v>
      </c>
      <c r="H198" s="107" t="s">
        <v>590</v>
      </c>
      <c r="I198" t="s">
        <v>597</v>
      </c>
      <c r="J198" t="s">
        <v>592</v>
      </c>
      <c r="K198" t="s">
        <v>609</v>
      </c>
      <c r="L198" t="s">
        <v>46</v>
      </c>
      <c r="M198" s="171" t="str">
        <f>'common foods'!D17</f>
        <v>02012</v>
      </c>
      <c r="N198" t="s">
        <v>589</v>
      </c>
      <c r="O198" t="s">
        <v>589</v>
      </c>
      <c r="P198" s="112">
        <v>390</v>
      </c>
      <c r="Q198" s="112" t="s">
        <v>596</v>
      </c>
      <c r="R198" s="172">
        <v>2.69</v>
      </c>
      <c r="S198" s="172">
        <f>R198/3.9</f>
        <v>0.68974358974358974</v>
      </c>
      <c r="T198" s="172">
        <f>S198/'edible cooking yield factors'!F17</f>
        <v>0.9853479853479854</v>
      </c>
    </row>
    <row r="199" spans="1:20" x14ac:dyDescent="0.25">
      <c r="A199" s="106" t="s">
        <v>584</v>
      </c>
      <c r="B199" s="106" t="s">
        <v>585</v>
      </c>
      <c r="C199" t="s">
        <v>586</v>
      </c>
      <c r="D199" t="s">
        <v>587</v>
      </c>
      <c r="E199" s="170" t="s">
        <v>636</v>
      </c>
      <c r="F199" t="s">
        <v>588</v>
      </c>
      <c r="G199" t="s">
        <v>589</v>
      </c>
      <c r="H199" s="107" t="s">
        <v>590</v>
      </c>
      <c r="I199" t="s">
        <v>598</v>
      </c>
      <c r="J199" t="s">
        <v>592</v>
      </c>
      <c r="K199" t="s">
        <v>609</v>
      </c>
      <c r="L199" t="s">
        <v>46</v>
      </c>
      <c r="M199" s="171" t="str">
        <f>'common foods'!D17</f>
        <v>02012</v>
      </c>
      <c r="N199" t="s">
        <v>589</v>
      </c>
      <c r="O199" t="s">
        <v>589</v>
      </c>
      <c r="P199" s="112">
        <v>390</v>
      </c>
      <c r="Q199" s="112" t="s">
        <v>596</v>
      </c>
      <c r="R199" s="172">
        <v>2.5</v>
      </c>
      <c r="S199" s="172">
        <f>R199/3.9</f>
        <v>0.64102564102564108</v>
      </c>
      <c r="T199" s="172">
        <f>S199/'edible cooking yield factors'!F17</f>
        <v>0.91575091575091594</v>
      </c>
    </row>
    <row r="200" spans="1:20" x14ac:dyDescent="0.25">
      <c r="A200" s="106" t="s">
        <v>584</v>
      </c>
      <c r="B200" s="106" t="s">
        <v>585</v>
      </c>
      <c r="C200" t="s">
        <v>586</v>
      </c>
      <c r="D200" t="s">
        <v>587</v>
      </c>
      <c r="E200" s="170" t="s">
        <v>636</v>
      </c>
      <c r="F200" t="s">
        <v>588</v>
      </c>
      <c r="G200" t="s">
        <v>589</v>
      </c>
      <c r="H200" s="107" t="s">
        <v>590</v>
      </c>
      <c r="I200" t="s">
        <v>591</v>
      </c>
      <c r="J200" t="s">
        <v>592</v>
      </c>
      <c r="K200" t="s">
        <v>609</v>
      </c>
      <c r="L200" t="s">
        <v>56</v>
      </c>
      <c r="M200" s="171" t="str">
        <f>'common foods'!D22</f>
        <v>02017</v>
      </c>
      <c r="N200" t="s">
        <v>606</v>
      </c>
      <c r="O200" t="s">
        <v>602</v>
      </c>
      <c r="P200" s="112">
        <v>1000</v>
      </c>
      <c r="Q200" s="112" t="s">
        <v>596</v>
      </c>
      <c r="R200" s="172">
        <v>2.79</v>
      </c>
      <c r="S200" s="172">
        <f>R200/10</f>
        <v>0.27900000000000003</v>
      </c>
      <c r="T200" s="172">
        <f>S200*'edible cooking yield factors'!F22</f>
        <v>0.27900000000000003</v>
      </c>
    </row>
    <row r="201" spans="1:20" x14ac:dyDescent="0.25">
      <c r="A201" s="106" t="s">
        <v>584</v>
      </c>
      <c r="B201" s="106" t="s">
        <v>585</v>
      </c>
      <c r="C201" t="s">
        <v>586</v>
      </c>
      <c r="D201" t="s">
        <v>587</v>
      </c>
      <c r="E201" s="170" t="s">
        <v>636</v>
      </c>
      <c r="F201" t="s">
        <v>588</v>
      </c>
      <c r="G201" t="s">
        <v>589</v>
      </c>
      <c r="H201" s="107" t="s">
        <v>590</v>
      </c>
      <c r="I201" t="s">
        <v>597</v>
      </c>
      <c r="J201" t="s">
        <v>592</v>
      </c>
      <c r="K201" t="s">
        <v>609</v>
      </c>
      <c r="L201" t="s">
        <v>56</v>
      </c>
      <c r="M201" s="171" t="str">
        <f>'common foods'!D22</f>
        <v>02017</v>
      </c>
      <c r="N201" t="s">
        <v>642</v>
      </c>
      <c r="O201" t="s">
        <v>595</v>
      </c>
      <c r="P201" s="112">
        <v>500</v>
      </c>
      <c r="Q201" s="112" t="s">
        <v>596</v>
      </c>
      <c r="R201" s="172">
        <v>1.99</v>
      </c>
      <c r="S201" s="172">
        <f>R201/5</f>
        <v>0.39800000000000002</v>
      </c>
      <c r="T201" s="172">
        <f>S201*'edible cooking yield factors'!F22</f>
        <v>0.39800000000000002</v>
      </c>
    </row>
    <row r="202" spans="1:20" x14ac:dyDescent="0.25">
      <c r="A202" s="106" t="s">
        <v>584</v>
      </c>
      <c r="B202" s="106" t="s">
        <v>585</v>
      </c>
      <c r="C202" t="s">
        <v>586</v>
      </c>
      <c r="D202" t="s">
        <v>587</v>
      </c>
      <c r="E202" s="170" t="s">
        <v>636</v>
      </c>
      <c r="F202" t="s">
        <v>588</v>
      </c>
      <c r="G202" t="s">
        <v>589</v>
      </c>
      <c r="H202" s="107" t="s">
        <v>590</v>
      </c>
      <c r="I202" t="s">
        <v>598</v>
      </c>
      <c r="J202" t="s">
        <v>592</v>
      </c>
      <c r="K202" t="s">
        <v>609</v>
      </c>
      <c r="L202" t="s">
        <v>56</v>
      </c>
      <c r="M202" s="171" t="str">
        <f>'common foods'!D22</f>
        <v>02017</v>
      </c>
      <c r="N202" t="s">
        <v>598</v>
      </c>
      <c r="O202" t="s">
        <v>602</v>
      </c>
      <c r="P202">
        <v>750</v>
      </c>
      <c r="Q202" t="s">
        <v>596</v>
      </c>
      <c r="R202" s="172">
        <v>3</v>
      </c>
      <c r="S202" s="172">
        <f>R202/7.5</f>
        <v>0.4</v>
      </c>
      <c r="T202" s="172">
        <f>S202*'edible cooking yield factors'!F22</f>
        <v>0.4</v>
      </c>
    </row>
    <row r="203" spans="1:20" x14ac:dyDescent="0.25">
      <c r="A203" s="106" t="s">
        <v>584</v>
      </c>
      <c r="B203" s="106" t="s">
        <v>585</v>
      </c>
      <c r="C203" t="s">
        <v>586</v>
      </c>
      <c r="D203" t="s">
        <v>587</v>
      </c>
      <c r="E203" s="170" t="s">
        <v>636</v>
      </c>
      <c r="F203" t="s">
        <v>588</v>
      </c>
      <c r="G203" t="s">
        <v>589</v>
      </c>
      <c r="H203" s="107" t="s">
        <v>590</v>
      </c>
      <c r="I203" t="s">
        <v>591</v>
      </c>
      <c r="J203" t="s">
        <v>592</v>
      </c>
      <c r="K203" t="s">
        <v>609</v>
      </c>
      <c r="L203" t="s">
        <v>70</v>
      </c>
      <c r="M203" s="171" t="str">
        <f>'common foods'!D29</f>
        <v>02028</v>
      </c>
      <c r="N203" t="s">
        <v>606</v>
      </c>
      <c r="O203" s="112" t="s">
        <v>602</v>
      </c>
      <c r="P203" s="112">
        <v>1000</v>
      </c>
      <c r="Q203" s="112" t="s">
        <v>596</v>
      </c>
      <c r="R203" s="172">
        <v>2.59</v>
      </c>
      <c r="S203" s="172">
        <f>R203/10</f>
        <v>0.25900000000000001</v>
      </c>
      <c r="T203" s="172">
        <f>S203*'edible cooking yield factors'!F29</f>
        <v>0.25900000000000001</v>
      </c>
    </row>
    <row r="204" spans="1:20" x14ac:dyDescent="0.25">
      <c r="A204" s="106" t="s">
        <v>584</v>
      </c>
      <c r="B204" s="106" t="s">
        <v>585</v>
      </c>
      <c r="C204" t="s">
        <v>586</v>
      </c>
      <c r="D204" t="s">
        <v>587</v>
      </c>
      <c r="E204" s="170" t="s">
        <v>636</v>
      </c>
      <c r="F204" t="s">
        <v>588</v>
      </c>
      <c r="G204" t="s">
        <v>589</v>
      </c>
      <c r="H204" s="107" t="s">
        <v>590</v>
      </c>
      <c r="I204" t="s">
        <v>597</v>
      </c>
      <c r="J204" t="s">
        <v>592</v>
      </c>
      <c r="K204" t="s">
        <v>609</v>
      </c>
      <c r="L204" t="s">
        <v>70</v>
      </c>
      <c r="M204" s="171" t="str">
        <f>'common foods'!D29</f>
        <v>02028</v>
      </c>
      <c r="N204" t="s">
        <v>606</v>
      </c>
      <c r="O204" s="112" t="s">
        <v>602</v>
      </c>
      <c r="P204" s="112">
        <v>1000</v>
      </c>
      <c r="Q204" s="112" t="s">
        <v>596</v>
      </c>
      <c r="R204" s="172">
        <v>2.99</v>
      </c>
      <c r="S204" s="172">
        <f>R204/10</f>
        <v>0.29900000000000004</v>
      </c>
      <c r="T204" s="172">
        <f>S204*'edible cooking yield factors'!F29</f>
        <v>0.29900000000000004</v>
      </c>
    </row>
    <row r="205" spans="1:20" x14ac:dyDescent="0.25">
      <c r="A205" s="106" t="s">
        <v>584</v>
      </c>
      <c r="B205" s="106" t="s">
        <v>585</v>
      </c>
      <c r="C205" t="s">
        <v>586</v>
      </c>
      <c r="D205" t="s">
        <v>587</v>
      </c>
      <c r="E205" s="170" t="s">
        <v>636</v>
      </c>
      <c r="F205" t="s">
        <v>588</v>
      </c>
      <c r="G205" t="s">
        <v>589</v>
      </c>
      <c r="H205" s="107" t="s">
        <v>590</v>
      </c>
      <c r="I205" t="s">
        <v>598</v>
      </c>
      <c r="J205" t="s">
        <v>592</v>
      </c>
      <c r="K205" t="s">
        <v>609</v>
      </c>
      <c r="L205" t="s">
        <v>70</v>
      </c>
      <c r="M205" s="171" t="str">
        <f>'common foods'!D29</f>
        <v>02028</v>
      </c>
      <c r="N205" t="s">
        <v>617</v>
      </c>
      <c r="O205" s="112" t="s">
        <v>602</v>
      </c>
      <c r="P205" s="112">
        <v>1000</v>
      </c>
      <c r="Q205" s="112" t="s">
        <v>596</v>
      </c>
      <c r="R205" s="172">
        <v>2.29</v>
      </c>
      <c r="S205" s="172">
        <f>R205/10</f>
        <v>0.22900000000000001</v>
      </c>
      <c r="T205" s="172">
        <f>S205*'edible cooking yield factors'!F29</f>
        <v>0.22900000000000001</v>
      </c>
    </row>
    <row r="206" spans="1:20" x14ac:dyDescent="0.25">
      <c r="A206" s="106" t="s">
        <v>584</v>
      </c>
      <c r="B206" s="106" t="s">
        <v>585</v>
      </c>
      <c r="C206" t="s">
        <v>586</v>
      </c>
      <c r="D206" t="s">
        <v>587</v>
      </c>
      <c r="E206" s="170" t="s">
        <v>636</v>
      </c>
      <c r="F206" t="s">
        <v>588</v>
      </c>
      <c r="G206" t="s">
        <v>589</v>
      </c>
      <c r="H206" s="107" t="s">
        <v>590</v>
      </c>
      <c r="I206" t="s">
        <v>591</v>
      </c>
      <c r="J206" t="s">
        <v>592</v>
      </c>
      <c r="K206" t="s">
        <v>609</v>
      </c>
      <c r="L206" t="s">
        <v>72</v>
      </c>
      <c r="M206" s="171" t="str">
        <f>'common foods'!D30</f>
        <v>02029</v>
      </c>
      <c r="N206" t="s">
        <v>589</v>
      </c>
      <c r="O206" s="112" t="s">
        <v>589</v>
      </c>
      <c r="P206" s="112">
        <v>690</v>
      </c>
      <c r="Q206" s="112" t="s">
        <v>596</v>
      </c>
      <c r="R206" s="172">
        <v>1.99</v>
      </c>
      <c r="S206" s="172">
        <f>R206/6.9</f>
        <v>0.28840579710144926</v>
      </c>
      <c r="T206" s="172">
        <f>S206/'edible cooking yield factors'!F30</f>
        <v>0.34747686397764971</v>
      </c>
    </row>
    <row r="207" spans="1:20" x14ac:dyDescent="0.25">
      <c r="A207" s="106" t="s">
        <v>584</v>
      </c>
      <c r="B207" s="106" t="s">
        <v>585</v>
      </c>
      <c r="C207" t="s">
        <v>586</v>
      </c>
      <c r="D207" t="s">
        <v>587</v>
      </c>
      <c r="E207" s="170" t="s">
        <v>636</v>
      </c>
      <c r="F207" t="s">
        <v>588</v>
      </c>
      <c r="G207" t="s">
        <v>589</v>
      </c>
      <c r="H207" s="107" t="s">
        <v>590</v>
      </c>
      <c r="I207" t="s">
        <v>597</v>
      </c>
      <c r="J207" t="s">
        <v>592</v>
      </c>
      <c r="K207" t="s">
        <v>609</v>
      </c>
      <c r="L207" t="s">
        <v>72</v>
      </c>
      <c r="M207" s="171" t="str">
        <f>'common foods'!D30</f>
        <v>02029</v>
      </c>
      <c r="N207" t="s">
        <v>589</v>
      </c>
      <c r="O207" s="112" t="s">
        <v>589</v>
      </c>
      <c r="P207" s="112">
        <v>690</v>
      </c>
      <c r="Q207" s="112" t="s">
        <v>596</v>
      </c>
      <c r="R207" s="172">
        <v>3.69</v>
      </c>
      <c r="S207" s="172">
        <f>R207/6.9</f>
        <v>0.53478260869565208</v>
      </c>
      <c r="T207" s="172">
        <f>S207/'edible cooking yield factors'!F30</f>
        <v>0.64431639601885793</v>
      </c>
    </row>
    <row r="208" spans="1:20" x14ac:dyDescent="0.25">
      <c r="A208" s="106" t="s">
        <v>584</v>
      </c>
      <c r="B208" s="106" t="s">
        <v>585</v>
      </c>
      <c r="C208" t="s">
        <v>586</v>
      </c>
      <c r="D208" t="s">
        <v>587</v>
      </c>
      <c r="E208" s="170" t="s">
        <v>636</v>
      </c>
      <c r="F208" t="s">
        <v>588</v>
      </c>
      <c r="G208" t="s">
        <v>589</v>
      </c>
      <c r="H208" s="107" t="s">
        <v>590</v>
      </c>
      <c r="I208" t="s">
        <v>598</v>
      </c>
      <c r="J208" t="s">
        <v>592</v>
      </c>
      <c r="K208" t="s">
        <v>609</v>
      </c>
      <c r="L208" t="s">
        <v>72</v>
      </c>
      <c r="M208" s="171" t="str">
        <f>'common foods'!D30</f>
        <v>02029</v>
      </c>
      <c r="N208" t="s">
        <v>589</v>
      </c>
      <c r="O208" s="112" t="s">
        <v>589</v>
      </c>
      <c r="P208" s="112">
        <v>690</v>
      </c>
      <c r="Q208" s="112" t="s">
        <v>596</v>
      </c>
      <c r="R208" s="172">
        <v>3</v>
      </c>
      <c r="S208" s="172">
        <f>R208/6.9</f>
        <v>0.43478260869565216</v>
      </c>
      <c r="T208" s="172">
        <f>S208/'edible cooking yield factors'!F30</f>
        <v>0.52383446830801472</v>
      </c>
    </row>
    <row r="209" spans="1:20" s="187" customFormat="1" x14ac:dyDescent="0.25">
      <c r="A209" s="174" t="s">
        <v>584</v>
      </c>
      <c r="B209" s="174" t="s">
        <v>585</v>
      </c>
      <c r="C209" s="187" t="s">
        <v>586</v>
      </c>
      <c r="D209" s="187" t="s">
        <v>587</v>
      </c>
      <c r="E209" s="191" t="s">
        <v>636</v>
      </c>
      <c r="F209" s="187" t="s">
        <v>588</v>
      </c>
      <c r="G209" s="187" t="s">
        <v>589</v>
      </c>
      <c r="H209" s="175" t="s">
        <v>590</v>
      </c>
      <c r="I209" s="187" t="s">
        <v>591</v>
      </c>
      <c r="J209" s="187" t="s">
        <v>592</v>
      </c>
      <c r="K209" s="187" t="s">
        <v>609</v>
      </c>
      <c r="L209" s="187" t="str">
        <f>'common foods'!C33</f>
        <v>Garlic, fresh</v>
      </c>
      <c r="M209" s="192" t="str">
        <f>'common foods'!D33</f>
        <v>02039</v>
      </c>
      <c r="N209" s="187" t="s">
        <v>589</v>
      </c>
      <c r="O209" s="193" t="s">
        <v>589</v>
      </c>
      <c r="P209" s="193">
        <v>1000</v>
      </c>
      <c r="Q209" s="193" t="s">
        <v>596</v>
      </c>
      <c r="R209" s="186">
        <v>15.99</v>
      </c>
      <c r="S209" s="186">
        <f t="shared" ref="S209:S214" si="15">R209/10</f>
        <v>1.599</v>
      </c>
      <c r="T209" s="186">
        <f>S209*'edible cooking yield factors'!F148</f>
        <v>1.599</v>
      </c>
    </row>
    <row r="210" spans="1:20" s="187" customFormat="1" x14ac:dyDescent="0.25">
      <c r="A210" s="174" t="s">
        <v>584</v>
      </c>
      <c r="B210" s="174" t="s">
        <v>585</v>
      </c>
      <c r="C210" s="187" t="s">
        <v>586</v>
      </c>
      <c r="D210" s="187" t="s">
        <v>587</v>
      </c>
      <c r="E210" s="191" t="s">
        <v>636</v>
      </c>
      <c r="F210" s="187" t="s">
        <v>588</v>
      </c>
      <c r="G210" s="187" t="s">
        <v>589</v>
      </c>
      <c r="H210" s="175" t="s">
        <v>590</v>
      </c>
      <c r="I210" s="187" t="s">
        <v>597</v>
      </c>
      <c r="J210" s="187" t="s">
        <v>592</v>
      </c>
      <c r="K210" s="187" t="s">
        <v>609</v>
      </c>
      <c r="L210" s="187" t="s">
        <v>78</v>
      </c>
      <c r="M210" s="192" t="str">
        <f>'common foods'!D33</f>
        <v>02039</v>
      </c>
      <c r="N210" s="187" t="s">
        <v>589</v>
      </c>
      <c r="O210" s="193" t="s">
        <v>589</v>
      </c>
      <c r="P210" s="193">
        <v>1000</v>
      </c>
      <c r="Q210" s="193" t="s">
        <v>596</v>
      </c>
      <c r="R210" s="186">
        <v>25.99</v>
      </c>
      <c r="S210" s="186">
        <f t="shared" si="15"/>
        <v>2.5989999999999998</v>
      </c>
      <c r="T210" s="186">
        <f>S210*'edible cooking yield factors'!F148</f>
        <v>2.5989999999999998</v>
      </c>
    </row>
    <row r="211" spans="1:20" s="187" customFormat="1" x14ac:dyDescent="0.25">
      <c r="A211" s="174" t="s">
        <v>584</v>
      </c>
      <c r="B211" s="174" t="s">
        <v>585</v>
      </c>
      <c r="C211" s="187" t="s">
        <v>586</v>
      </c>
      <c r="D211" s="187" t="s">
        <v>587</v>
      </c>
      <c r="E211" s="191" t="s">
        <v>636</v>
      </c>
      <c r="F211" s="187" t="s">
        <v>588</v>
      </c>
      <c r="G211" s="187" t="s">
        <v>589</v>
      </c>
      <c r="H211" s="175" t="s">
        <v>590</v>
      </c>
      <c r="I211" s="187" t="s">
        <v>598</v>
      </c>
      <c r="J211" s="187" t="s">
        <v>592</v>
      </c>
      <c r="K211" s="187" t="s">
        <v>609</v>
      </c>
      <c r="L211" s="187" t="s">
        <v>78</v>
      </c>
      <c r="M211" s="192" t="str">
        <f>'common foods'!D33</f>
        <v>02039</v>
      </c>
      <c r="N211" s="187" t="s">
        <v>589</v>
      </c>
      <c r="O211" s="193" t="s">
        <v>589</v>
      </c>
      <c r="P211" s="193">
        <v>1000</v>
      </c>
      <c r="Q211" s="193" t="s">
        <v>596</v>
      </c>
      <c r="R211" s="186">
        <v>27.99</v>
      </c>
      <c r="S211" s="186">
        <f t="shared" si="15"/>
        <v>2.7989999999999999</v>
      </c>
      <c r="T211" s="186">
        <f>S211*'edible cooking yield factors'!F148</f>
        <v>2.7989999999999999</v>
      </c>
    </row>
    <row r="212" spans="1:20" x14ac:dyDescent="0.25">
      <c r="A212" s="106" t="s">
        <v>584</v>
      </c>
      <c r="B212" s="106" t="s">
        <v>585</v>
      </c>
      <c r="C212" t="s">
        <v>586</v>
      </c>
      <c r="D212" t="s">
        <v>587</v>
      </c>
      <c r="E212" s="170" t="s">
        <v>636</v>
      </c>
      <c r="F212" t="s">
        <v>588</v>
      </c>
      <c r="G212" t="s">
        <v>589</v>
      </c>
      <c r="H212" s="107" t="s">
        <v>590</v>
      </c>
      <c r="I212" t="s">
        <v>591</v>
      </c>
      <c r="J212" t="s">
        <v>592</v>
      </c>
      <c r="K212" t="s">
        <v>609</v>
      </c>
      <c r="L212" t="s">
        <v>320</v>
      </c>
      <c r="M212" s="171" t="str">
        <f>'common foods'!D151</f>
        <v>02034</v>
      </c>
      <c r="N212" t="s">
        <v>606</v>
      </c>
      <c r="O212" s="112" t="s">
        <v>602</v>
      </c>
      <c r="P212" s="112">
        <v>1000</v>
      </c>
      <c r="Q212" s="112" t="s">
        <v>596</v>
      </c>
      <c r="R212" s="172">
        <v>2.65</v>
      </c>
      <c r="S212" s="172">
        <f t="shared" si="15"/>
        <v>0.26500000000000001</v>
      </c>
      <c r="T212" s="172">
        <f>S212*'edible cooking yield factors'!F151</f>
        <v>0.26500000000000001</v>
      </c>
    </row>
    <row r="213" spans="1:20" x14ac:dyDescent="0.25">
      <c r="A213" s="106" t="s">
        <v>584</v>
      </c>
      <c r="B213" s="106" t="s">
        <v>585</v>
      </c>
      <c r="C213" t="s">
        <v>586</v>
      </c>
      <c r="D213" t="s">
        <v>587</v>
      </c>
      <c r="E213" s="170" t="s">
        <v>636</v>
      </c>
      <c r="F213" t="s">
        <v>588</v>
      </c>
      <c r="G213" t="s">
        <v>589</v>
      </c>
      <c r="H213" s="107" t="s">
        <v>590</v>
      </c>
      <c r="I213" t="s">
        <v>597</v>
      </c>
      <c r="J213" t="s">
        <v>592</v>
      </c>
      <c r="K213" t="s">
        <v>609</v>
      </c>
      <c r="L213" t="s">
        <v>320</v>
      </c>
      <c r="M213" s="171" t="str">
        <f>'common foods'!D151</f>
        <v>02034</v>
      </c>
      <c r="N213" t="s">
        <v>606</v>
      </c>
      <c r="O213" s="112" t="s">
        <v>602</v>
      </c>
      <c r="P213" s="112">
        <v>1000</v>
      </c>
      <c r="Q213" s="112" t="s">
        <v>596</v>
      </c>
      <c r="R213" s="172">
        <v>2.69</v>
      </c>
      <c r="S213" s="172">
        <f t="shared" si="15"/>
        <v>0.26900000000000002</v>
      </c>
      <c r="T213" s="172">
        <f>S213*'edible cooking yield factors'!F151</f>
        <v>0.26900000000000002</v>
      </c>
    </row>
    <row r="214" spans="1:20" x14ac:dyDescent="0.25">
      <c r="A214" s="106" t="s">
        <v>584</v>
      </c>
      <c r="B214" s="106" t="s">
        <v>585</v>
      </c>
      <c r="C214" t="s">
        <v>586</v>
      </c>
      <c r="D214" t="s">
        <v>587</v>
      </c>
      <c r="E214" s="170" t="s">
        <v>636</v>
      </c>
      <c r="F214" t="s">
        <v>588</v>
      </c>
      <c r="G214" t="s">
        <v>589</v>
      </c>
      <c r="H214" s="107" t="s">
        <v>590</v>
      </c>
      <c r="I214" t="s">
        <v>598</v>
      </c>
      <c r="J214" t="s">
        <v>592</v>
      </c>
      <c r="K214" t="s">
        <v>609</v>
      </c>
      <c r="L214" t="s">
        <v>320</v>
      </c>
      <c r="M214" s="171" t="str">
        <f>'common foods'!D151</f>
        <v>02034</v>
      </c>
      <c r="N214" t="s">
        <v>617</v>
      </c>
      <c r="O214" s="112" t="s">
        <v>602</v>
      </c>
      <c r="P214" s="112">
        <v>1000</v>
      </c>
      <c r="Q214" s="112" t="s">
        <v>596</v>
      </c>
      <c r="R214" s="172">
        <v>2</v>
      </c>
      <c r="S214" s="172">
        <f t="shared" si="15"/>
        <v>0.2</v>
      </c>
      <c r="T214" s="172">
        <f>S214*'edible cooking yield factors'!F151</f>
        <v>0.2</v>
      </c>
    </row>
    <row r="215" spans="1:20" s="187" customFormat="1" x14ac:dyDescent="0.25">
      <c r="A215" s="174" t="s">
        <v>584</v>
      </c>
      <c r="B215" s="174" t="s">
        <v>585</v>
      </c>
      <c r="C215" s="187" t="s">
        <v>586</v>
      </c>
      <c r="D215" s="187" t="s">
        <v>587</v>
      </c>
      <c r="E215" s="191" t="s">
        <v>643</v>
      </c>
      <c r="F215" s="187" t="s">
        <v>638</v>
      </c>
      <c r="G215" s="187" t="s">
        <v>589</v>
      </c>
      <c r="H215" s="175" t="s">
        <v>590</v>
      </c>
      <c r="I215" s="187" t="s">
        <v>591</v>
      </c>
      <c r="J215" s="187" t="s">
        <v>592</v>
      </c>
      <c r="K215" s="187" t="s">
        <v>609</v>
      </c>
      <c r="L215" s="187" t="str">
        <f>'common foods'!C32</f>
        <v>Tomatoes, canned, regular</v>
      </c>
      <c r="M215" s="192" t="str">
        <f>'common foods'!D32</f>
        <v>02031</v>
      </c>
      <c r="N215" s="187" t="s">
        <v>606</v>
      </c>
      <c r="O215" s="193" t="s">
        <v>602</v>
      </c>
      <c r="P215" s="193">
        <v>400</v>
      </c>
      <c r="Q215" s="193" t="s">
        <v>596</v>
      </c>
      <c r="R215" s="186">
        <v>0.85</v>
      </c>
      <c r="S215" s="186">
        <f t="shared" ref="S215:S220" si="16">R215/4</f>
        <v>0.21249999999999999</v>
      </c>
      <c r="T215" s="186">
        <f>S215*'edible cooking yield factors'!F29</f>
        <v>0.21249999999999999</v>
      </c>
    </row>
    <row r="216" spans="1:20" s="187" customFormat="1" x14ac:dyDescent="0.25">
      <c r="A216" s="174" t="s">
        <v>584</v>
      </c>
      <c r="B216" s="174" t="s">
        <v>585</v>
      </c>
      <c r="C216" s="187" t="s">
        <v>586</v>
      </c>
      <c r="D216" s="187" t="s">
        <v>587</v>
      </c>
      <c r="E216" s="191" t="s">
        <v>643</v>
      </c>
      <c r="F216" s="187" t="s">
        <v>638</v>
      </c>
      <c r="G216" s="187" t="s">
        <v>589</v>
      </c>
      <c r="H216" s="175" t="s">
        <v>590</v>
      </c>
      <c r="I216" s="187" t="s">
        <v>597</v>
      </c>
      <c r="J216" s="187" t="s">
        <v>592</v>
      </c>
      <c r="K216" s="187" t="s">
        <v>609</v>
      </c>
      <c r="L216" s="187" t="s">
        <v>76</v>
      </c>
      <c r="M216" s="192" t="str">
        <f>'common foods'!D32</f>
        <v>02031</v>
      </c>
      <c r="N216" s="187" t="s">
        <v>606</v>
      </c>
      <c r="O216" s="187" t="s">
        <v>602</v>
      </c>
      <c r="P216" s="187">
        <v>400</v>
      </c>
      <c r="Q216" s="187" t="s">
        <v>596</v>
      </c>
      <c r="R216" s="186">
        <v>0.9</v>
      </c>
      <c r="S216" s="186">
        <f t="shared" si="16"/>
        <v>0.22500000000000001</v>
      </c>
      <c r="T216" s="186">
        <f>S216*'edible cooking yield factors'!F29</f>
        <v>0.22500000000000001</v>
      </c>
    </row>
    <row r="217" spans="1:20" s="187" customFormat="1" x14ac:dyDescent="0.25">
      <c r="A217" s="174" t="s">
        <v>584</v>
      </c>
      <c r="B217" s="174" t="s">
        <v>585</v>
      </c>
      <c r="C217" s="187" t="s">
        <v>586</v>
      </c>
      <c r="D217" s="187" t="s">
        <v>587</v>
      </c>
      <c r="E217" s="191" t="s">
        <v>643</v>
      </c>
      <c r="F217" s="187" t="s">
        <v>638</v>
      </c>
      <c r="G217" s="187" t="s">
        <v>589</v>
      </c>
      <c r="H217" s="175" t="s">
        <v>590</v>
      </c>
      <c r="I217" s="187" t="s">
        <v>598</v>
      </c>
      <c r="J217" s="187" t="s">
        <v>592</v>
      </c>
      <c r="K217" s="187" t="s">
        <v>609</v>
      </c>
      <c r="L217" s="187" t="s">
        <v>76</v>
      </c>
      <c r="M217" s="192" t="str">
        <f>'common foods'!D32</f>
        <v>02031</v>
      </c>
      <c r="N217" s="187" t="s">
        <v>598</v>
      </c>
      <c r="O217" s="187" t="s">
        <v>602</v>
      </c>
      <c r="P217" s="187">
        <v>400</v>
      </c>
      <c r="Q217" s="187" t="s">
        <v>596</v>
      </c>
      <c r="R217" s="186">
        <v>0.9</v>
      </c>
      <c r="S217" s="186">
        <f t="shared" si="16"/>
        <v>0.22500000000000001</v>
      </c>
      <c r="T217" s="186">
        <f>S217*'edible cooking yield factors'!F29</f>
        <v>0.22500000000000001</v>
      </c>
    </row>
    <row r="218" spans="1:20" x14ac:dyDescent="0.25">
      <c r="A218" s="106" t="s">
        <v>584</v>
      </c>
      <c r="B218" s="106" t="s">
        <v>585</v>
      </c>
      <c r="C218" t="s">
        <v>586</v>
      </c>
      <c r="D218" t="s">
        <v>587</v>
      </c>
      <c r="E218" s="170" t="s">
        <v>636</v>
      </c>
      <c r="F218" t="s">
        <v>588</v>
      </c>
      <c r="G218" t="s">
        <v>589</v>
      </c>
      <c r="H218" s="107" t="s">
        <v>590</v>
      </c>
      <c r="I218" t="s">
        <v>591</v>
      </c>
      <c r="J218" t="s">
        <v>592</v>
      </c>
      <c r="K218" t="s">
        <v>609</v>
      </c>
      <c r="L218" t="s">
        <v>80</v>
      </c>
      <c r="M218" s="171" t="str">
        <f>'common foods'!D34</f>
        <v>02040</v>
      </c>
      <c r="N218" t="s">
        <v>606</v>
      </c>
      <c r="O218" s="112" t="s">
        <v>602</v>
      </c>
      <c r="P218" s="112">
        <v>400</v>
      </c>
      <c r="Q218" s="112" t="s">
        <v>596</v>
      </c>
      <c r="R218" s="172">
        <v>0.85</v>
      </c>
      <c r="S218" s="172">
        <f t="shared" si="16"/>
        <v>0.21249999999999999</v>
      </c>
      <c r="T218" s="172">
        <f>S218/'edible cooking yield factors'!F32</f>
        <v>0.35416666666666669</v>
      </c>
    </row>
    <row r="219" spans="1:20" x14ac:dyDescent="0.25">
      <c r="A219" s="106" t="s">
        <v>584</v>
      </c>
      <c r="B219" s="106" t="s">
        <v>585</v>
      </c>
      <c r="C219" t="s">
        <v>586</v>
      </c>
      <c r="D219" t="s">
        <v>587</v>
      </c>
      <c r="E219" s="170" t="s">
        <v>636</v>
      </c>
      <c r="F219" t="s">
        <v>588</v>
      </c>
      <c r="G219" t="s">
        <v>589</v>
      </c>
      <c r="H219" s="107" t="s">
        <v>590</v>
      </c>
      <c r="I219" t="s">
        <v>597</v>
      </c>
      <c r="J219" t="s">
        <v>592</v>
      </c>
      <c r="K219" t="s">
        <v>609</v>
      </c>
      <c r="L219" t="s">
        <v>80</v>
      </c>
      <c r="M219" s="171" t="str">
        <f>'common foods'!D34</f>
        <v>02040</v>
      </c>
      <c r="N219" t="s">
        <v>606</v>
      </c>
      <c r="O219" t="s">
        <v>602</v>
      </c>
      <c r="P219">
        <v>400</v>
      </c>
      <c r="Q219" t="s">
        <v>596</v>
      </c>
      <c r="R219" s="172">
        <v>0.9</v>
      </c>
      <c r="S219" s="172">
        <f t="shared" si="16"/>
        <v>0.22500000000000001</v>
      </c>
      <c r="T219" s="172">
        <f>S219/'edible cooking yield factors'!F32</f>
        <v>0.375</v>
      </c>
    </row>
    <row r="220" spans="1:20" x14ac:dyDescent="0.25">
      <c r="A220" s="106" t="s">
        <v>584</v>
      </c>
      <c r="B220" s="106" t="s">
        <v>585</v>
      </c>
      <c r="C220" t="s">
        <v>586</v>
      </c>
      <c r="D220" t="s">
        <v>587</v>
      </c>
      <c r="E220" s="170" t="s">
        <v>636</v>
      </c>
      <c r="F220" t="s">
        <v>588</v>
      </c>
      <c r="G220" t="s">
        <v>589</v>
      </c>
      <c r="H220" s="107" t="s">
        <v>590</v>
      </c>
      <c r="I220" t="s">
        <v>598</v>
      </c>
      <c r="J220" t="s">
        <v>592</v>
      </c>
      <c r="K220" t="s">
        <v>609</v>
      </c>
      <c r="L220" t="s">
        <v>80</v>
      </c>
      <c r="M220" s="171" t="str">
        <f>'common foods'!D34</f>
        <v>02040</v>
      </c>
      <c r="N220" t="s">
        <v>617</v>
      </c>
      <c r="O220" t="s">
        <v>602</v>
      </c>
      <c r="P220">
        <v>400</v>
      </c>
      <c r="Q220" t="s">
        <v>596</v>
      </c>
      <c r="R220" s="172">
        <v>0.9</v>
      </c>
      <c r="S220" s="172">
        <f t="shared" si="16"/>
        <v>0.22500000000000001</v>
      </c>
      <c r="T220" s="172">
        <f>S220/'edible cooking yield factors'!F32</f>
        <v>0.375</v>
      </c>
    </row>
    <row r="221" spans="1:20" x14ac:dyDescent="0.25">
      <c r="A221" s="106" t="s">
        <v>584</v>
      </c>
      <c r="B221" s="106" t="s">
        <v>585</v>
      </c>
      <c r="C221" t="s">
        <v>586</v>
      </c>
      <c r="D221" t="s">
        <v>587</v>
      </c>
      <c r="E221" s="170" t="s">
        <v>636</v>
      </c>
      <c r="F221" t="s">
        <v>588</v>
      </c>
      <c r="G221" t="s">
        <v>589</v>
      </c>
      <c r="H221" s="107" t="s">
        <v>590</v>
      </c>
      <c r="I221" t="s">
        <v>591</v>
      </c>
      <c r="J221" t="s">
        <v>592</v>
      </c>
      <c r="K221" t="s">
        <v>593</v>
      </c>
      <c r="L221" t="s">
        <v>107</v>
      </c>
      <c r="M221" s="171" t="str">
        <f>'common foods'!D47</f>
        <v>03036</v>
      </c>
      <c r="N221" t="s">
        <v>601</v>
      </c>
      <c r="O221" t="s">
        <v>602</v>
      </c>
      <c r="P221">
        <v>600</v>
      </c>
      <c r="Q221" t="s">
        <v>596</v>
      </c>
      <c r="R221" s="172">
        <v>1.19</v>
      </c>
      <c r="S221" s="172">
        <f t="shared" ref="S221:S226" si="17">R221/6</f>
        <v>0.19833333333333333</v>
      </c>
      <c r="T221" s="172">
        <f>S221*'edible cooking yield factors'!F47</f>
        <v>0.19833333333333333</v>
      </c>
    </row>
    <row r="222" spans="1:20" x14ac:dyDescent="0.25">
      <c r="A222" s="106" t="s">
        <v>584</v>
      </c>
      <c r="B222" s="106" t="s">
        <v>585</v>
      </c>
      <c r="C222" t="s">
        <v>586</v>
      </c>
      <c r="D222" t="s">
        <v>587</v>
      </c>
      <c r="E222" s="170" t="s">
        <v>636</v>
      </c>
      <c r="F222" t="s">
        <v>588</v>
      </c>
      <c r="G222" t="s">
        <v>589</v>
      </c>
      <c r="H222" s="107" t="s">
        <v>590</v>
      </c>
      <c r="I222" t="s">
        <v>597</v>
      </c>
      <c r="J222" t="s">
        <v>592</v>
      </c>
      <c r="K222" t="s">
        <v>593</v>
      </c>
      <c r="L222" t="s">
        <v>107</v>
      </c>
      <c r="M222" s="171" t="str">
        <f>'common foods'!D47</f>
        <v>03036</v>
      </c>
      <c r="N222" t="s">
        <v>601</v>
      </c>
      <c r="O222" t="s">
        <v>602</v>
      </c>
      <c r="P222">
        <v>600</v>
      </c>
      <c r="Q222" t="s">
        <v>596</v>
      </c>
      <c r="R222" s="172">
        <v>1.2</v>
      </c>
      <c r="S222" s="172">
        <f t="shared" si="17"/>
        <v>0.19999999999999998</v>
      </c>
      <c r="T222" s="172">
        <f>S222*'edible cooking yield factors'!F47</f>
        <v>0.19999999999999998</v>
      </c>
    </row>
    <row r="223" spans="1:20" x14ac:dyDescent="0.25">
      <c r="A223" s="106" t="s">
        <v>584</v>
      </c>
      <c r="B223" s="106" t="s">
        <v>585</v>
      </c>
      <c r="C223" t="s">
        <v>586</v>
      </c>
      <c r="D223" t="s">
        <v>587</v>
      </c>
      <c r="E223" s="170" t="s">
        <v>636</v>
      </c>
      <c r="F223" t="s">
        <v>588</v>
      </c>
      <c r="G223" t="s">
        <v>589</v>
      </c>
      <c r="H223" s="107" t="s">
        <v>590</v>
      </c>
      <c r="I223" t="s">
        <v>598</v>
      </c>
      <c r="J223" t="s">
        <v>592</v>
      </c>
      <c r="K223" t="s">
        <v>593</v>
      </c>
      <c r="L223" t="s">
        <v>107</v>
      </c>
      <c r="M223" s="171" t="str">
        <f>'common foods'!D47</f>
        <v>03036</v>
      </c>
      <c r="N223" t="s">
        <v>644</v>
      </c>
      <c r="O223" t="s">
        <v>602</v>
      </c>
      <c r="P223">
        <v>600</v>
      </c>
      <c r="Q223" t="s">
        <v>596</v>
      </c>
      <c r="R223" s="172">
        <v>1.2</v>
      </c>
      <c r="S223" s="172">
        <f t="shared" si="17"/>
        <v>0.19999999999999998</v>
      </c>
      <c r="T223" s="172">
        <f>S223*'edible cooking yield factors'!F47</f>
        <v>0.19999999999999998</v>
      </c>
    </row>
    <row r="224" spans="1:20" x14ac:dyDescent="0.25">
      <c r="A224" s="106" t="s">
        <v>584</v>
      </c>
      <c r="B224" s="106" t="s">
        <v>585</v>
      </c>
      <c r="C224" t="s">
        <v>586</v>
      </c>
      <c r="D224" t="s">
        <v>587</v>
      </c>
      <c r="E224" s="170" t="s">
        <v>636</v>
      </c>
      <c r="F224" t="s">
        <v>588</v>
      </c>
      <c r="G224" t="s">
        <v>589</v>
      </c>
      <c r="H224" s="107" t="s">
        <v>590</v>
      </c>
      <c r="I224" t="s">
        <v>591</v>
      </c>
      <c r="J224" t="s">
        <v>592</v>
      </c>
      <c r="K224" t="s">
        <v>593</v>
      </c>
      <c r="L224" t="s">
        <v>109</v>
      </c>
      <c r="M224" s="171" t="str">
        <f>'common foods'!D48</f>
        <v>03037</v>
      </c>
      <c r="N224" t="s">
        <v>601</v>
      </c>
      <c r="O224" t="s">
        <v>602</v>
      </c>
      <c r="P224">
        <v>600</v>
      </c>
      <c r="Q224" t="s">
        <v>596</v>
      </c>
      <c r="R224" s="172">
        <v>1.19</v>
      </c>
      <c r="S224" s="172">
        <f t="shared" si="17"/>
        <v>0.19833333333333333</v>
      </c>
      <c r="T224" s="172">
        <f>S224*'edible cooking yield factors'!F48</f>
        <v>0.19833333333333333</v>
      </c>
    </row>
    <row r="225" spans="1:20" x14ac:dyDescent="0.25">
      <c r="A225" s="106" t="s">
        <v>584</v>
      </c>
      <c r="B225" s="106" t="s">
        <v>585</v>
      </c>
      <c r="C225" t="s">
        <v>586</v>
      </c>
      <c r="D225" t="s">
        <v>587</v>
      </c>
      <c r="E225" s="170" t="s">
        <v>636</v>
      </c>
      <c r="F225" t="s">
        <v>588</v>
      </c>
      <c r="G225" t="s">
        <v>589</v>
      </c>
      <c r="H225" s="107" t="s">
        <v>590</v>
      </c>
      <c r="I225" t="s">
        <v>597</v>
      </c>
      <c r="J225" t="s">
        <v>592</v>
      </c>
      <c r="K225" t="s">
        <v>593</v>
      </c>
      <c r="L225" t="s">
        <v>109</v>
      </c>
      <c r="M225" s="171" t="str">
        <f>'common foods'!D48</f>
        <v>03037</v>
      </c>
      <c r="N225" t="s">
        <v>601</v>
      </c>
      <c r="O225" t="s">
        <v>602</v>
      </c>
      <c r="P225">
        <v>600</v>
      </c>
      <c r="Q225" t="s">
        <v>596</v>
      </c>
      <c r="R225" s="172">
        <v>1.2</v>
      </c>
      <c r="S225" s="172">
        <f t="shared" si="17"/>
        <v>0.19999999999999998</v>
      </c>
      <c r="T225" s="172">
        <f>S225*'edible cooking yield factors'!F48</f>
        <v>0.19999999999999998</v>
      </c>
    </row>
    <row r="226" spans="1:20" x14ac:dyDescent="0.25">
      <c r="A226" s="106" t="s">
        <v>584</v>
      </c>
      <c r="B226" s="106" t="s">
        <v>585</v>
      </c>
      <c r="C226" t="s">
        <v>586</v>
      </c>
      <c r="D226" t="s">
        <v>587</v>
      </c>
      <c r="E226" s="170" t="s">
        <v>636</v>
      </c>
      <c r="F226" t="s">
        <v>588</v>
      </c>
      <c r="G226" t="s">
        <v>589</v>
      </c>
      <c r="H226" s="107" t="s">
        <v>590</v>
      </c>
      <c r="I226" t="s">
        <v>598</v>
      </c>
      <c r="J226" t="s">
        <v>592</v>
      </c>
      <c r="K226" t="s">
        <v>593</v>
      </c>
      <c r="L226" t="s">
        <v>109</v>
      </c>
      <c r="M226" s="171" t="str">
        <f>'common foods'!D48</f>
        <v>03037</v>
      </c>
      <c r="N226" t="s">
        <v>644</v>
      </c>
      <c r="O226" t="s">
        <v>602</v>
      </c>
      <c r="P226">
        <v>600</v>
      </c>
      <c r="Q226" t="s">
        <v>596</v>
      </c>
      <c r="R226" s="172">
        <v>1.2</v>
      </c>
      <c r="S226" s="172">
        <f t="shared" si="17"/>
        <v>0.19999999999999998</v>
      </c>
      <c r="T226" s="172">
        <f>S226*'edible cooking yield factors'!F48</f>
        <v>0.19999999999999998</v>
      </c>
    </row>
    <row r="227" spans="1:20" x14ac:dyDescent="0.25">
      <c r="A227" s="106" t="s">
        <v>584</v>
      </c>
      <c r="B227" s="106" t="s">
        <v>585</v>
      </c>
      <c r="C227" t="s">
        <v>586</v>
      </c>
      <c r="D227" t="s">
        <v>587</v>
      </c>
      <c r="E227" s="170">
        <v>191119</v>
      </c>
      <c r="F227" t="s">
        <v>588</v>
      </c>
      <c r="G227" t="s">
        <v>589</v>
      </c>
      <c r="H227" s="107" t="s">
        <v>590</v>
      </c>
      <c r="I227" t="s">
        <v>591</v>
      </c>
      <c r="J227" t="s">
        <v>592</v>
      </c>
      <c r="K227" t="s">
        <v>593</v>
      </c>
      <c r="L227" t="str">
        <f>'common foods'!C50</f>
        <v>Pita bread</v>
      </c>
      <c r="M227" s="171" t="str">
        <f>'common foods'!D50</f>
        <v>03039</v>
      </c>
      <c r="N227" t="s">
        <v>645</v>
      </c>
      <c r="O227" t="s">
        <v>595</v>
      </c>
      <c r="P227">
        <f>75*5</f>
        <v>375</v>
      </c>
      <c r="Q227" t="s">
        <v>596</v>
      </c>
      <c r="R227" s="172">
        <v>2.89</v>
      </c>
      <c r="S227" s="172">
        <f>R227/3.75</f>
        <v>0.77066666666666672</v>
      </c>
      <c r="T227" s="172">
        <f>S227*'edible cooking yield factors'!F49</f>
        <v>0.77066666666666672</v>
      </c>
    </row>
    <row r="228" spans="1:20" x14ac:dyDescent="0.25">
      <c r="A228" s="106" t="s">
        <v>584</v>
      </c>
      <c r="B228" s="106" t="s">
        <v>585</v>
      </c>
      <c r="C228" t="s">
        <v>586</v>
      </c>
      <c r="D228" t="s">
        <v>587</v>
      </c>
      <c r="E228" s="170">
        <v>191119</v>
      </c>
      <c r="F228" t="s">
        <v>588</v>
      </c>
      <c r="G228" t="s">
        <v>589</v>
      </c>
      <c r="H228" s="107" t="s">
        <v>590</v>
      </c>
      <c r="I228" t="s">
        <v>597</v>
      </c>
      <c r="J228" t="s">
        <v>592</v>
      </c>
      <c r="K228" t="s">
        <v>593</v>
      </c>
      <c r="L228" t="str">
        <f>'common foods'!C50</f>
        <v>Pita bread</v>
      </c>
      <c r="M228" s="171" t="str">
        <f>'common foods'!D50</f>
        <v>03039</v>
      </c>
      <c r="N228" t="s">
        <v>645</v>
      </c>
      <c r="O228" t="s">
        <v>595</v>
      </c>
      <c r="P228">
        <f>75*5</f>
        <v>375</v>
      </c>
      <c r="Q228" t="s">
        <v>596</v>
      </c>
      <c r="R228" s="172">
        <v>2.99</v>
      </c>
      <c r="S228" s="172">
        <f>R228/3.75</f>
        <v>0.79733333333333334</v>
      </c>
      <c r="T228" s="172">
        <f>S228*'edible cooking yield factors'!F49</f>
        <v>0.79733333333333334</v>
      </c>
    </row>
    <row r="229" spans="1:20" x14ac:dyDescent="0.25">
      <c r="A229" s="106" t="s">
        <v>584</v>
      </c>
      <c r="B229" s="106" t="s">
        <v>585</v>
      </c>
      <c r="C229" t="s">
        <v>586</v>
      </c>
      <c r="D229" t="s">
        <v>587</v>
      </c>
      <c r="E229" s="170">
        <v>191119</v>
      </c>
      <c r="F229" t="s">
        <v>588</v>
      </c>
      <c r="G229" t="s">
        <v>589</v>
      </c>
      <c r="H229" s="107" t="s">
        <v>590</v>
      </c>
      <c r="I229" t="s">
        <v>598</v>
      </c>
      <c r="J229" t="s">
        <v>592</v>
      </c>
      <c r="K229" t="s">
        <v>593</v>
      </c>
      <c r="L229" t="str">
        <f>'common foods'!C50</f>
        <v>Pita bread</v>
      </c>
      <c r="M229" s="171" t="str">
        <f>'common foods'!D50</f>
        <v>03039</v>
      </c>
      <c r="N229" t="s">
        <v>598</v>
      </c>
      <c r="O229" t="s">
        <v>602</v>
      </c>
      <c r="P229">
        <v>430</v>
      </c>
      <c r="Q229" t="s">
        <v>596</v>
      </c>
      <c r="R229" s="172">
        <v>3.5</v>
      </c>
      <c r="S229" s="172">
        <f>R229/4.3</f>
        <v>0.81395348837209303</v>
      </c>
      <c r="T229" s="172">
        <f>S229*'edible cooking yield factors'!F49</f>
        <v>0.81395348837209303</v>
      </c>
    </row>
    <row r="230" spans="1:20" x14ac:dyDescent="0.25">
      <c r="A230" s="106" t="s">
        <v>584</v>
      </c>
      <c r="B230" s="106" t="s">
        <v>585</v>
      </c>
      <c r="C230" t="s">
        <v>586</v>
      </c>
      <c r="D230" t="s">
        <v>587</v>
      </c>
      <c r="E230" s="170">
        <v>191119</v>
      </c>
      <c r="F230" t="s">
        <v>588</v>
      </c>
      <c r="G230" t="s">
        <v>589</v>
      </c>
      <c r="H230" s="107" t="s">
        <v>590</v>
      </c>
      <c r="I230" t="s">
        <v>591</v>
      </c>
      <c r="J230" t="s">
        <v>592</v>
      </c>
      <c r="K230" t="s">
        <v>593</v>
      </c>
      <c r="L230" t="s">
        <v>117</v>
      </c>
      <c r="M230" s="171" t="str">
        <f>'common foods'!D52</f>
        <v>03046</v>
      </c>
      <c r="N230" t="s">
        <v>601</v>
      </c>
      <c r="O230" t="s">
        <v>602</v>
      </c>
      <c r="P230">
        <v>500</v>
      </c>
      <c r="Q230" t="s">
        <v>596</v>
      </c>
      <c r="R230" s="172">
        <v>2.59</v>
      </c>
      <c r="S230" s="172">
        <f>R230/5</f>
        <v>0.51800000000000002</v>
      </c>
      <c r="T230" s="172">
        <f>S230*'edible cooking yield factors'!F52</f>
        <v>0.51800000000000002</v>
      </c>
    </row>
    <row r="231" spans="1:20" x14ac:dyDescent="0.25">
      <c r="A231" s="106" t="s">
        <v>584</v>
      </c>
      <c r="B231" s="106" t="s">
        <v>585</v>
      </c>
      <c r="C231" t="s">
        <v>586</v>
      </c>
      <c r="D231" t="s">
        <v>587</v>
      </c>
      <c r="E231" s="170">
        <v>191119</v>
      </c>
      <c r="F231" t="s">
        <v>588</v>
      </c>
      <c r="G231" t="s">
        <v>589</v>
      </c>
      <c r="H231" s="107" t="s">
        <v>590</v>
      </c>
      <c r="I231" t="s">
        <v>597</v>
      </c>
      <c r="J231" t="s">
        <v>592</v>
      </c>
      <c r="K231" t="s">
        <v>593</v>
      </c>
      <c r="L231" t="s">
        <v>117</v>
      </c>
      <c r="M231" s="171" t="str">
        <f>'common foods'!D52</f>
        <v>03046</v>
      </c>
      <c r="N231" t="s">
        <v>601</v>
      </c>
      <c r="O231" t="s">
        <v>602</v>
      </c>
      <c r="P231">
        <v>500</v>
      </c>
      <c r="Q231" t="s">
        <v>596</v>
      </c>
      <c r="R231" s="172">
        <v>2.69</v>
      </c>
      <c r="S231" s="172">
        <f>R231/5</f>
        <v>0.53800000000000003</v>
      </c>
      <c r="T231" s="172">
        <f>S231*'edible cooking yield factors'!F52</f>
        <v>0.53800000000000003</v>
      </c>
    </row>
    <row r="232" spans="1:20" x14ac:dyDescent="0.25">
      <c r="A232" s="106" t="s">
        <v>584</v>
      </c>
      <c r="B232" s="106" t="s">
        <v>585</v>
      </c>
      <c r="C232" t="s">
        <v>586</v>
      </c>
      <c r="D232" t="s">
        <v>587</v>
      </c>
      <c r="E232" s="170">
        <v>191119</v>
      </c>
      <c r="F232" t="s">
        <v>588</v>
      </c>
      <c r="G232" t="s">
        <v>589</v>
      </c>
      <c r="H232" s="107" t="s">
        <v>590</v>
      </c>
      <c r="I232" t="s">
        <v>598</v>
      </c>
      <c r="J232" t="s">
        <v>592</v>
      </c>
      <c r="K232" t="s">
        <v>593</v>
      </c>
      <c r="L232" t="s">
        <v>117</v>
      </c>
      <c r="M232" s="171" t="str">
        <f>'common foods'!D52</f>
        <v>03046</v>
      </c>
      <c r="N232" t="s">
        <v>598</v>
      </c>
      <c r="O232" t="s">
        <v>602</v>
      </c>
      <c r="P232">
        <v>500</v>
      </c>
      <c r="Q232" t="s">
        <v>596</v>
      </c>
      <c r="R232" s="172">
        <v>2.7</v>
      </c>
      <c r="S232" s="172">
        <f>R232/5</f>
        <v>0.54</v>
      </c>
      <c r="T232" s="172">
        <f>S232*'edible cooking yield factors'!F52</f>
        <v>0.54</v>
      </c>
    </row>
    <row r="233" spans="1:20" s="187" customFormat="1" x14ac:dyDescent="0.25">
      <c r="A233" s="174" t="s">
        <v>584</v>
      </c>
      <c r="B233" s="174" t="s">
        <v>585</v>
      </c>
      <c r="C233" s="187" t="s">
        <v>586</v>
      </c>
      <c r="D233" s="187" t="s">
        <v>587</v>
      </c>
      <c r="E233" s="191">
        <v>211019</v>
      </c>
      <c r="F233" s="187" t="s">
        <v>588</v>
      </c>
      <c r="G233" s="187" t="s">
        <v>589</v>
      </c>
      <c r="H233" s="175" t="s">
        <v>590</v>
      </c>
      <c r="I233" s="187" t="s">
        <v>591</v>
      </c>
      <c r="J233" s="187" t="s">
        <v>592</v>
      </c>
      <c r="K233" s="187" t="s">
        <v>593</v>
      </c>
      <c r="L233" s="187" t="str">
        <f>'common foods'!C63</f>
        <v>Vermicelli</v>
      </c>
      <c r="M233" s="192" t="str">
        <f>'common foods'!D63</f>
        <v>03064</v>
      </c>
      <c r="N233" s="187" t="s">
        <v>646</v>
      </c>
      <c r="O233" s="187" t="s">
        <v>595</v>
      </c>
      <c r="P233" s="187">
        <v>500</v>
      </c>
      <c r="Q233" s="187" t="s">
        <v>596</v>
      </c>
      <c r="R233" s="186">
        <v>2.59</v>
      </c>
      <c r="S233" s="186">
        <f>R233/5</f>
        <v>0.51800000000000002</v>
      </c>
      <c r="T233" s="186">
        <f>S233/5.4</f>
        <v>9.5925925925925928E-2</v>
      </c>
    </row>
    <row r="234" spans="1:20" s="187" customFormat="1" x14ac:dyDescent="0.25">
      <c r="A234" s="174" t="s">
        <v>584</v>
      </c>
      <c r="B234" s="174" t="s">
        <v>585</v>
      </c>
      <c r="C234" s="187" t="s">
        <v>586</v>
      </c>
      <c r="D234" s="187" t="s">
        <v>587</v>
      </c>
      <c r="E234" s="191">
        <v>211019</v>
      </c>
      <c r="F234" s="187" t="s">
        <v>588</v>
      </c>
      <c r="G234" s="187" t="s">
        <v>589</v>
      </c>
      <c r="H234" s="175" t="s">
        <v>590</v>
      </c>
      <c r="I234" s="187" t="s">
        <v>597</v>
      </c>
      <c r="J234" s="187" t="s">
        <v>592</v>
      </c>
      <c r="K234" s="187" t="s">
        <v>593</v>
      </c>
      <c r="L234" s="187" t="s">
        <v>139</v>
      </c>
      <c r="M234" s="192" t="str">
        <f>'common foods'!D63</f>
        <v>03064</v>
      </c>
      <c r="N234" s="187" t="s">
        <v>647</v>
      </c>
      <c r="O234" s="187" t="s">
        <v>595</v>
      </c>
      <c r="P234" s="187">
        <v>500</v>
      </c>
      <c r="Q234" s="187" t="s">
        <v>596</v>
      </c>
      <c r="R234" s="186">
        <v>2.29</v>
      </c>
      <c r="S234" s="186">
        <f>R234/5</f>
        <v>0.45800000000000002</v>
      </c>
      <c r="T234" s="186">
        <f>S234/5.4</f>
        <v>8.4814814814814815E-2</v>
      </c>
    </row>
    <row r="235" spans="1:20" s="187" customFormat="1" x14ac:dyDescent="0.25">
      <c r="A235" s="174" t="s">
        <v>584</v>
      </c>
      <c r="B235" s="174" t="s">
        <v>585</v>
      </c>
      <c r="C235" s="187" t="s">
        <v>586</v>
      </c>
      <c r="D235" s="187" t="s">
        <v>587</v>
      </c>
      <c r="E235" s="191">
        <v>211019</v>
      </c>
      <c r="F235" s="187" t="s">
        <v>588</v>
      </c>
      <c r="G235" s="187" t="s">
        <v>589</v>
      </c>
      <c r="H235" s="175" t="s">
        <v>590</v>
      </c>
      <c r="I235" s="187" t="s">
        <v>598</v>
      </c>
      <c r="J235" s="187" t="s">
        <v>592</v>
      </c>
      <c r="K235" s="187" t="s">
        <v>593</v>
      </c>
      <c r="L235" s="187" t="s">
        <v>139</v>
      </c>
      <c r="M235" s="192" t="str">
        <f>'common foods'!D63</f>
        <v>03064</v>
      </c>
      <c r="N235" s="187" t="s">
        <v>648</v>
      </c>
      <c r="O235" s="187" t="s">
        <v>595</v>
      </c>
      <c r="P235" s="187">
        <v>250</v>
      </c>
      <c r="Q235" s="187" t="s">
        <v>596</v>
      </c>
      <c r="R235" s="186">
        <v>1.65</v>
      </c>
      <c r="S235" s="186">
        <f>R235/2.5</f>
        <v>0.65999999999999992</v>
      </c>
      <c r="T235" s="186">
        <f>S235/5.4</f>
        <v>0.1222222222222222</v>
      </c>
    </row>
    <row r="236" spans="1:20" s="187" customFormat="1" x14ac:dyDescent="0.25">
      <c r="A236" s="174" t="s">
        <v>584</v>
      </c>
      <c r="B236" s="174" t="s">
        <v>585</v>
      </c>
      <c r="C236" s="187" t="s">
        <v>586</v>
      </c>
      <c r="D236" s="187" t="s">
        <v>587</v>
      </c>
      <c r="E236" s="191">
        <v>211019</v>
      </c>
      <c r="F236" s="187" t="s">
        <v>588</v>
      </c>
      <c r="G236" s="187" t="s">
        <v>589</v>
      </c>
      <c r="H236" s="175" t="s">
        <v>590</v>
      </c>
      <c r="I236" s="187" t="s">
        <v>591</v>
      </c>
      <c r="J236" s="187" t="s">
        <v>592</v>
      </c>
      <c r="K236" s="187" t="s">
        <v>593</v>
      </c>
      <c r="L236" s="187" t="str">
        <f>'common foods'!C62</f>
        <v>Crackers, cabin bread</v>
      </c>
      <c r="M236" s="192" t="str">
        <f>'common foods'!D62</f>
        <v>03062</v>
      </c>
      <c r="N236" s="187" t="s">
        <v>649</v>
      </c>
      <c r="O236" s="187" t="s">
        <v>595</v>
      </c>
      <c r="P236" s="187">
        <v>375</v>
      </c>
      <c r="Q236" s="187" t="s">
        <v>596</v>
      </c>
      <c r="R236" s="186">
        <v>1.4</v>
      </c>
      <c r="S236" s="186">
        <f>R236/3.75</f>
        <v>0.37333333333333329</v>
      </c>
      <c r="T236" s="186">
        <f>S236*1</f>
        <v>0.37333333333333329</v>
      </c>
    </row>
    <row r="237" spans="1:20" s="187" customFormat="1" x14ac:dyDescent="0.25">
      <c r="A237" s="174" t="s">
        <v>584</v>
      </c>
      <c r="B237" s="174" t="s">
        <v>585</v>
      </c>
      <c r="C237" s="187" t="s">
        <v>586</v>
      </c>
      <c r="D237" s="187" t="s">
        <v>587</v>
      </c>
      <c r="E237" s="191">
        <v>211019</v>
      </c>
      <c r="F237" s="187" t="s">
        <v>588</v>
      </c>
      <c r="G237" s="187" t="s">
        <v>589</v>
      </c>
      <c r="H237" s="175" t="s">
        <v>590</v>
      </c>
      <c r="I237" s="187" t="s">
        <v>597</v>
      </c>
      <c r="J237" s="187" t="s">
        <v>592</v>
      </c>
      <c r="K237" s="187" t="s">
        <v>593</v>
      </c>
      <c r="L237" s="187" t="s">
        <v>137</v>
      </c>
      <c r="M237" s="192" t="str">
        <f>'common foods'!D62</f>
        <v>03062</v>
      </c>
      <c r="N237" s="187" t="s">
        <v>649</v>
      </c>
      <c r="O237" s="187" t="s">
        <v>595</v>
      </c>
      <c r="P237" s="187">
        <v>375</v>
      </c>
      <c r="Q237" s="187" t="s">
        <v>596</v>
      </c>
      <c r="R237" s="186">
        <v>1.59</v>
      </c>
      <c r="S237" s="186">
        <f>R237/3.75</f>
        <v>0.42400000000000004</v>
      </c>
      <c r="T237" s="186">
        <f>S237*1</f>
        <v>0.42400000000000004</v>
      </c>
    </row>
    <row r="238" spans="1:20" s="187" customFormat="1" x14ac:dyDescent="0.25">
      <c r="A238" s="174" t="s">
        <v>584</v>
      </c>
      <c r="B238" s="174" t="s">
        <v>585</v>
      </c>
      <c r="C238" s="187" t="s">
        <v>586</v>
      </c>
      <c r="D238" s="187" t="s">
        <v>587</v>
      </c>
      <c r="E238" s="191">
        <v>211019</v>
      </c>
      <c r="F238" s="187" t="s">
        <v>588</v>
      </c>
      <c r="G238" s="187" t="s">
        <v>589</v>
      </c>
      <c r="H238" s="175" t="s">
        <v>590</v>
      </c>
      <c r="I238" s="187" t="s">
        <v>598</v>
      </c>
      <c r="J238" s="187" t="s">
        <v>592</v>
      </c>
      <c r="K238" s="187" t="s">
        <v>593</v>
      </c>
      <c r="L238" s="187" t="s">
        <v>137</v>
      </c>
      <c r="M238" s="192" t="str">
        <f>'common foods'!D62</f>
        <v>03062</v>
      </c>
      <c r="N238" s="187" t="s">
        <v>650</v>
      </c>
      <c r="O238" s="187" t="s">
        <v>595</v>
      </c>
      <c r="P238" s="187">
        <v>400</v>
      </c>
      <c r="Q238" s="187" t="s">
        <v>596</v>
      </c>
      <c r="R238" s="186">
        <v>2</v>
      </c>
      <c r="S238" s="186">
        <f>R238/4</f>
        <v>0.5</v>
      </c>
      <c r="T238" s="186">
        <f>S238*1</f>
        <v>0.5</v>
      </c>
    </row>
    <row r="239" spans="1:20" x14ac:dyDescent="0.25">
      <c r="A239" s="106" t="s">
        <v>584</v>
      </c>
      <c r="B239" s="106" t="s">
        <v>585</v>
      </c>
      <c r="C239" t="s">
        <v>586</v>
      </c>
      <c r="D239" t="s">
        <v>587</v>
      </c>
      <c r="E239" s="170">
        <v>191119</v>
      </c>
      <c r="F239" t="s">
        <v>588</v>
      </c>
      <c r="G239" t="s">
        <v>589</v>
      </c>
      <c r="H239" s="107" t="s">
        <v>590</v>
      </c>
      <c r="I239" t="s">
        <v>591</v>
      </c>
      <c r="J239" t="s">
        <v>592</v>
      </c>
      <c r="K239" t="s">
        <v>593</v>
      </c>
      <c r="L239" t="s">
        <v>322</v>
      </c>
      <c r="M239" s="171" t="str">
        <f>'common foods'!D152</f>
        <v>03050</v>
      </c>
      <c r="N239" t="s">
        <v>589</v>
      </c>
      <c r="O239" t="s">
        <v>589</v>
      </c>
      <c r="P239" t="s">
        <v>589</v>
      </c>
      <c r="Q239" t="s">
        <v>596</v>
      </c>
      <c r="R239" s="172" t="s">
        <v>589</v>
      </c>
      <c r="S239" s="172" t="s">
        <v>589</v>
      </c>
      <c r="T239" s="172" t="s">
        <v>589</v>
      </c>
    </row>
    <row r="240" spans="1:20" x14ac:dyDescent="0.25">
      <c r="A240" s="106" t="s">
        <v>584</v>
      </c>
      <c r="B240" s="106" t="s">
        <v>585</v>
      </c>
      <c r="C240" t="s">
        <v>586</v>
      </c>
      <c r="D240" t="s">
        <v>587</v>
      </c>
      <c r="E240" s="170">
        <v>191119</v>
      </c>
      <c r="F240" t="s">
        <v>588</v>
      </c>
      <c r="G240" t="s">
        <v>589</v>
      </c>
      <c r="H240" s="107" t="s">
        <v>590</v>
      </c>
      <c r="I240" t="s">
        <v>597</v>
      </c>
      <c r="J240" t="s">
        <v>592</v>
      </c>
      <c r="K240" t="s">
        <v>593</v>
      </c>
      <c r="L240" t="s">
        <v>322</v>
      </c>
      <c r="M240" s="171" t="str">
        <f>'common foods'!D152</f>
        <v>03050</v>
      </c>
      <c r="N240" t="s">
        <v>651</v>
      </c>
      <c r="O240" t="s">
        <v>595</v>
      </c>
      <c r="P240">
        <v>250</v>
      </c>
      <c r="Q240" t="s">
        <v>596</v>
      </c>
      <c r="R240" s="172">
        <v>3.59</v>
      </c>
      <c r="S240" s="172">
        <f>R240/2.5</f>
        <v>1.4359999999999999</v>
      </c>
      <c r="T240" s="172">
        <f>S240*'edible cooking yield factors'!F152</f>
        <v>1.4359999999999999</v>
      </c>
    </row>
    <row r="241" spans="1:20" x14ac:dyDescent="0.25">
      <c r="A241" s="106" t="s">
        <v>584</v>
      </c>
      <c r="B241" s="106" t="s">
        <v>585</v>
      </c>
      <c r="C241" t="s">
        <v>586</v>
      </c>
      <c r="D241" t="s">
        <v>587</v>
      </c>
      <c r="E241" s="170">
        <v>191119</v>
      </c>
      <c r="F241" t="s">
        <v>588</v>
      </c>
      <c r="G241" t="s">
        <v>589</v>
      </c>
      <c r="H241" s="107" t="s">
        <v>590</v>
      </c>
      <c r="I241" t="s">
        <v>598</v>
      </c>
      <c r="J241" t="s">
        <v>592</v>
      </c>
      <c r="K241" t="s">
        <v>593</v>
      </c>
      <c r="L241" t="s">
        <v>322</v>
      </c>
      <c r="M241" s="171" t="str">
        <f>'common foods'!D152</f>
        <v>03050</v>
      </c>
      <c r="N241" t="s">
        <v>598</v>
      </c>
      <c r="O241" t="s">
        <v>602</v>
      </c>
      <c r="P241">
        <v>460</v>
      </c>
      <c r="Q241" t="s">
        <v>596</v>
      </c>
      <c r="R241" s="172">
        <v>2.7</v>
      </c>
      <c r="S241" s="172">
        <f>R241/4.6</f>
        <v>0.58695652173913049</v>
      </c>
      <c r="T241" s="172">
        <f>S241*'edible cooking yield factors'!F152</f>
        <v>0.58695652173913049</v>
      </c>
    </row>
    <row r="242" spans="1:20" x14ac:dyDescent="0.25">
      <c r="A242" s="106" t="s">
        <v>584</v>
      </c>
      <c r="B242" s="106" t="s">
        <v>585</v>
      </c>
      <c r="C242" t="s">
        <v>586</v>
      </c>
      <c r="D242" t="s">
        <v>587</v>
      </c>
      <c r="E242" s="170">
        <v>191119</v>
      </c>
      <c r="F242" t="s">
        <v>588</v>
      </c>
      <c r="G242" t="s">
        <v>589</v>
      </c>
      <c r="H242" s="107" t="s">
        <v>590</v>
      </c>
      <c r="I242" t="s">
        <v>591</v>
      </c>
      <c r="J242" t="s">
        <v>592</v>
      </c>
      <c r="K242" t="s">
        <v>593</v>
      </c>
      <c r="L242" t="s">
        <v>125</v>
      </c>
      <c r="M242" s="171" t="str">
        <f>'common foods'!D56</f>
        <v>03051</v>
      </c>
      <c r="N242" t="s">
        <v>601</v>
      </c>
      <c r="O242" t="s">
        <v>602</v>
      </c>
      <c r="P242">
        <v>500</v>
      </c>
      <c r="Q242" t="s">
        <v>596</v>
      </c>
      <c r="R242" s="172">
        <v>0.89</v>
      </c>
      <c r="S242" s="172">
        <f>R242/5</f>
        <v>0.17799999999999999</v>
      </c>
      <c r="T242" s="172">
        <f>S242*'edible cooking yield factors'!F56</f>
        <v>0.42719999999999997</v>
      </c>
    </row>
    <row r="243" spans="1:20" x14ac:dyDescent="0.25">
      <c r="A243" s="106" t="s">
        <v>584</v>
      </c>
      <c r="B243" s="106" t="s">
        <v>585</v>
      </c>
      <c r="C243" t="s">
        <v>586</v>
      </c>
      <c r="D243" t="s">
        <v>587</v>
      </c>
      <c r="E243" s="170">
        <v>191119</v>
      </c>
      <c r="F243" t="s">
        <v>588</v>
      </c>
      <c r="G243" t="s">
        <v>589</v>
      </c>
      <c r="H243" s="107" t="s">
        <v>590</v>
      </c>
      <c r="I243" t="s">
        <v>597</v>
      </c>
      <c r="J243" t="s">
        <v>592</v>
      </c>
      <c r="K243" t="s">
        <v>593</v>
      </c>
      <c r="L243" t="s">
        <v>125</v>
      </c>
      <c r="M243" s="171" t="str">
        <f>'common foods'!D56</f>
        <v>03051</v>
      </c>
      <c r="N243" t="s">
        <v>601</v>
      </c>
      <c r="O243" t="s">
        <v>602</v>
      </c>
      <c r="P243">
        <v>500</v>
      </c>
      <c r="Q243" t="s">
        <v>596</v>
      </c>
      <c r="R243" s="172">
        <v>0.95</v>
      </c>
      <c r="S243" s="172">
        <f>R243/5</f>
        <v>0.19</v>
      </c>
      <c r="T243" s="172">
        <f>S243*'edible cooking yield factors'!F56</f>
        <v>0.45599999999999996</v>
      </c>
    </row>
    <row r="244" spans="1:20" x14ac:dyDescent="0.25">
      <c r="A244" s="106" t="s">
        <v>584</v>
      </c>
      <c r="B244" s="106" t="s">
        <v>585</v>
      </c>
      <c r="C244" t="s">
        <v>586</v>
      </c>
      <c r="D244" t="s">
        <v>587</v>
      </c>
      <c r="E244" s="170">
        <v>191119</v>
      </c>
      <c r="F244" t="s">
        <v>588</v>
      </c>
      <c r="G244" t="s">
        <v>589</v>
      </c>
      <c r="H244" s="107" t="s">
        <v>590</v>
      </c>
      <c r="I244" t="s">
        <v>598</v>
      </c>
      <c r="J244" t="s">
        <v>592</v>
      </c>
      <c r="K244" t="s">
        <v>593</v>
      </c>
      <c r="L244" t="s">
        <v>125</v>
      </c>
      <c r="M244" s="171" t="str">
        <f>'common foods'!D56</f>
        <v>03051</v>
      </c>
      <c r="N244" t="s">
        <v>617</v>
      </c>
      <c r="O244" t="s">
        <v>602</v>
      </c>
      <c r="P244">
        <v>500</v>
      </c>
      <c r="Q244" t="s">
        <v>596</v>
      </c>
      <c r="R244" s="172">
        <v>0.95</v>
      </c>
      <c r="S244" s="172">
        <f>R244/5</f>
        <v>0.19</v>
      </c>
      <c r="T244" s="172">
        <f>S244*'edible cooking yield factors'!F56</f>
        <v>0.45599999999999996</v>
      </c>
    </row>
    <row r="245" spans="1:20" x14ac:dyDescent="0.25">
      <c r="A245" s="106" t="s">
        <v>584</v>
      </c>
      <c r="B245" s="106" t="s">
        <v>585</v>
      </c>
      <c r="C245" t="s">
        <v>586</v>
      </c>
      <c r="D245" t="s">
        <v>587</v>
      </c>
      <c r="E245" s="170">
        <v>191119</v>
      </c>
      <c r="F245" t="s">
        <v>588</v>
      </c>
      <c r="G245" t="s">
        <v>589</v>
      </c>
      <c r="H245" s="107" t="s">
        <v>590</v>
      </c>
      <c r="I245" t="s">
        <v>591</v>
      </c>
      <c r="J245" t="s">
        <v>592</v>
      </c>
      <c r="K245" t="s">
        <v>593</v>
      </c>
      <c r="L245" t="s">
        <v>131</v>
      </c>
      <c r="M245" s="171" t="str">
        <f>'common foods'!D58</f>
        <v>03089</v>
      </c>
      <c r="N245" t="s">
        <v>601</v>
      </c>
      <c r="O245" t="s">
        <v>602</v>
      </c>
      <c r="P245">
        <v>1000</v>
      </c>
      <c r="Q245" t="s">
        <v>596</v>
      </c>
      <c r="R245" s="172">
        <v>1.65</v>
      </c>
      <c r="S245" s="172">
        <f>R245/10</f>
        <v>0.16499999999999998</v>
      </c>
      <c r="T245" s="172">
        <f>S245/'edible cooking yield factors'!F59</f>
        <v>6.8749999999999992E-2</v>
      </c>
    </row>
    <row r="246" spans="1:20" x14ac:dyDescent="0.25">
      <c r="A246" s="106" t="s">
        <v>584</v>
      </c>
      <c r="B246" s="106" t="s">
        <v>585</v>
      </c>
      <c r="C246" t="s">
        <v>586</v>
      </c>
      <c r="D246" t="s">
        <v>587</v>
      </c>
      <c r="E246" s="170">
        <v>191119</v>
      </c>
      <c r="F246" t="s">
        <v>588</v>
      </c>
      <c r="G246" t="s">
        <v>589</v>
      </c>
      <c r="H246" s="107" t="s">
        <v>590</v>
      </c>
      <c r="I246" t="s">
        <v>597</v>
      </c>
      <c r="J246" t="s">
        <v>592</v>
      </c>
      <c r="K246" t="s">
        <v>593</v>
      </c>
      <c r="L246" t="s">
        <v>131</v>
      </c>
      <c r="M246" s="171" t="str">
        <f>'common foods'!D58</f>
        <v>03089</v>
      </c>
      <c r="N246" t="s">
        <v>601</v>
      </c>
      <c r="O246" t="s">
        <v>602</v>
      </c>
      <c r="P246">
        <v>1000</v>
      </c>
      <c r="Q246" t="s">
        <v>596</v>
      </c>
      <c r="R246" s="172">
        <v>1.79</v>
      </c>
      <c r="S246" s="172">
        <f>R246/10</f>
        <v>0.17899999999999999</v>
      </c>
      <c r="T246" s="172">
        <f>S246/'edible cooking yield factors'!F59</f>
        <v>7.4583333333333335E-2</v>
      </c>
    </row>
    <row r="247" spans="1:20" x14ac:dyDescent="0.25">
      <c r="A247" s="106" t="s">
        <v>584</v>
      </c>
      <c r="B247" s="106" t="s">
        <v>585</v>
      </c>
      <c r="C247" t="s">
        <v>586</v>
      </c>
      <c r="D247" t="s">
        <v>587</v>
      </c>
      <c r="E247" s="170">
        <v>191119</v>
      </c>
      <c r="F247" t="s">
        <v>588</v>
      </c>
      <c r="G247" t="s">
        <v>589</v>
      </c>
      <c r="H247" s="107" t="s">
        <v>590</v>
      </c>
      <c r="I247" t="s">
        <v>598</v>
      </c>
      <c r="J247" t="s">
        <v>592</v>
      </c>
      <c r="K247" t="s">
        <v>593</v>
      </c>
      <c r="L247" t="s">
        <v>131</v>
      </c>
      <c r="M247" s="171" t="str">
        <f>'common foods'!D58</f>
        <v>03089</v>
      </c>
      <c r="N247" t="s">
        <v>617</v>
      </c>
      <c r="O247" t="s">
        <v>602</v>
      </c>
      <c r="P247">
        <v>1000</v>
      </c>
      <c r="Q247" t="s">
        <v>596</v>
      </c>
      <c r="R247" s="172">
        <v>1.8</v>
      </c>
      <c r="S247" s="172">
        <f>R247/10</f>
        <v>0.18</v>
      </c>
      <c r="T247" s="172">
        <f>S247/'edible cooking yield factors'!F59</f>
        <v>7.4999999999999997E-2</v>
      </c>
    </row>
    <row r="248" spans="1:20" x14ac:dyDescent="0.25">
      <c r="A248" s="106" t="s">
        <v>584</v>
      </c>
      <c r="B248" s="106" t="s">
        <v>585</v>
      </c>
      <c r="C248" t="s">
        <v>586</v>
      </c>
      <c r="D248" t="s">
        <v>587</v>
      </c>
      <c r="E248" s="170">
        <v>191119</v>
      </c>
      <c r="F248" t="s">
        <v>588</v>
      </c>
      <c r="G248" t="s">
        <v>589</v>
      </c>
      <c r="H248" s="107" t="s">
        <v>590</v>
      </c>
      <c r="I248" t="s">
        <v>591</v>
      </c>
      <c r="J248" t="s">
        <v>592</v>
      </c>
      <c r="K248" t="s">
        <v>593</v>
      </c>
      <c r="L248" t="s">
        <v>135</v>
      </c>
      <c r="M248" s="171" t="str">
        <f>'common foods'!D61</f>
        <v>03056</v>
      </c>
      <c r="N248" t="s">
        <v>606</v>
      </c>
      <c r="O248" t="s">
        <v>602</v>
      </c>
      <c r="P248">
        <v>425</v>
      </c>
      <c r="Q248" t="s">
        <v>596</v>
      </c>
      <c r="R248" s="172">
        <v>1.19</v>
      </c>
      <c r="S248" s="172">
        <f>R248/4.25</f>
        <v>0.27999999999999997</v>
      </c>
      <c r="T248" s="172">
        <f>S248*'edible cooking yield factors'!F61</f>
        <v>0.27999999999999997</v>
      </c>
    </row>
    <row r="249" spans="1:20" x14ac:dyDescent="0.25">
      <c r="A249" s="106" t="s">
        <v>584</v>
      </c>
      <c r="B249" s="106" t="s">
        <v>585</v>
      </c>
      <c r="C249" t="s">
        <v>586</v>
      </c>
      <c r="D249" t="s">
        <v>587</v>
      </c>
      <c r="E249" s="170">
        <v>191119</v>
      </c>
      <c r="F249" t="s">
        <v>588</v>
      </c>
      <c r="G249" t="s">
        <v>589</v>
      </c>
      <c r="H249" s="107" t="s">
        <v>590</v>
      </c>
      <c r="I249" t="s">
        <v>597</v>
      </c>
      <c r="J249" t="s">
        <v>592</v>
      </c>
      <c r="K249" t="s">
        <v>593</v>
      </c>
      <c r="L249" t="s">
        <v>135</v>
      </c>
      <c r="M249" s="171" t="str">
        <f>'common foods'!D61</f>
        <v>03056</v>
      </c>
      <c r="N249" t="s">
        <v>606</v>
      </c>
      <c r="O249" t="s">
        <v>602</v>
      </c>
      <c r="P249">
        <v>425</v>
      </c>
      <c r="Q249" t="s">
        <v>596</v>
      </c>
      <c r="R249" s="172">
        <v>1.29</v>
      </c>
      <c r="S249" s="172">
        <f>R249/4.25</f>
        <v>0.30352941176470588</v>
      </c>
      <c r="T249" s="172">
        <f>S249*'edible cooking yield factors'!F61</f>
        <v>0.30352941176470588</v>
      </c>
    </row>
    <row r="250" spans="1:20" x14ac:dyDescent="0.25">
      <c r="A250" s="106" t="s">
        <v>584</v>
      </c>
      <c r="B250" s="106" t="s">
        <v>585</v>
      </c>
      <c r="C250" t="s">
        <v>586</v>
      </c>
      <c r="D250" t="s">
        <v>587</v>
      </c>
      <c r="E250" s="170">
        <v>191119</v>
      </c>
      <c r="F250" t="s">
        <v>588</v>
      </c>
      <c r="G250" t="s">
        <v>589</v>
      </c>
      <c r="H250" s="107" t="s">
        <v>590</v>
      </c>
      <c r="I250" t="s">
        <v>598</v>
      </c>
      <c r="J250" t="s">
        <v>592</v>
      </c>
      <c r="K250" t="s">
        <v>593</v>
      </c>
      <c r="L250" t="s">
        <v>135</v>
      </c>
      <c r="M250" s="171" t="str">
        <f>'common foods'!D61</f>
        <v>03056</v>
      </c>
      <c r="N250" t="s">
        <v>598</v>
      </c>
      <c r="O250" t="s">
        <v>602</v>
      </c>
      <c r="P250">
        <v>420</v>
      </c>
      <c r="Q250" t="s">
        <v>596</v>
      </c>
      <c r="R250" s="172">
        <v>0.7</v>
      </c>
      <c r="S250" s="172">
        <f>R250/4.2</f>
        <v>0.16666666666666666</v>
      </c>
      <c r="T250" s="172">
        <f>S250*'edible cooking yield factors'!F61</f>
        <v>0.16666666666666666</v>
      </c>
    </row>
    <row r="251" spans="1:20" s="187" customFormat="1" x14ac:dyDescent="0.25">
      <c r="A251" s="174" t="s">
        <v>584</v>
      </c>
      <c r="B251" s="174" t="s">
        <v>585</v>
      </c>
      <c r="C251" s="187" t="s">
        <v>586</v>
      </c>
      <c r="D251" s="187" t="s">
        <v>587</v>
      </c>
      <c r="E251" s="191">
        <v>191119</v>
      </c>
      <c r="F251" s="187" t="s">
        <v>588</v>
      </c>
      <c r="G251" s="187" t="s">
        <v>589</v>
      </c>
      <c r="H251" s="175" t="s">
        <v>590</v>
      </c>
      <c r="I251" s="187" t="s">
        <v>591</v>
      </c>
      <c r="J251" s="187" t="s">
        <v>592</v>
      </c>
      <c r="K251" s="187" t="s">
        <v>593</v>
      </c>
      <c r="L251" s="187" t="str">
        <f>'common foods'!C150</f>
        <v>Cocoa puffs</v>
      </c>
      <c r="M251" s="192" t="str">
        <f>'common foods'!D150</f>
        <v>03068</v>
      </c>
      <c r="N251" s="187" t="s">
        <v>601</v>
      </c>
      <c r="O251" s="187" t="s">
        <v>602</v>
      </c>
      <c r="P251" s="187">
        <v>600</v>
      </c>
      <c r="Q251" s="187" t="s">
        <v>596</v>
      </c>
      <c r="R251" s="186">
        <v>3.89</v>
      </c>
      <c r="S251" s="186">
        <f>R251/6</f>
        <v>0.64833333333333332</v>
      </c>
      <c r="T251" s="186">
        <f>S251*'edible cooking yield factors'!F62</f>
        <v>0.64833333333333332</v>
      </c>
    </row>
    <row r="252" spans="1:20" s="187" customFormat="1" x14ac:dyDescent="0.25">
      <c r="A252" s="174" t="s">
        <v>584</v>
      </c>
      <c r="B252" s="174" t="s">
        <v>585</v>
      </c>
      <c r="C252" s="187" t="s">
        <v>586</v>
      </c>
      <c r="D252" s="187" t="s">
        <v>587</v>
      </c>
      <c r="E252" s="191">
        <v>191119</v>
      </c>
      <c r="F252" s="187" t="s">
        <v>588</v>
      </c>
      <c r="G252" s="187" t="s">
        <v>589</v>
      </c>
      <c r="H252" s="175" t="s">
        <v>590</v>
      </c>
      <c r="I252" s="187" t="s">
        <v>597</v>
      </c>
      <c r="J252" s="187" t="s">
        <v>592</v>
      </c>
      <c r="K252" s="187" t="s">
        <v>593</v>
      </c>
      <c r="L252" s="187" t="s">
        <v>317</v>
      </c>
      <c r="M252" s="192" t="str">
        <f>'common foods'!D150</f>
        <v>03068</v>
      </c>
      <c r="N252" s="187" t="s">
        <v>601</v>
      </c>
      <c r="O252" s="187" t="s">
        <v>602</v>
      </c>
      <c r="P252" s="187">
        <v>600</v>
      </c>
      <c r="Q252" s="187" t="s">
        <v>596</v>
      </c>
      <c r="R252" s="186">
        <v>3.99</v>
      </c>
      <c r="S252" s="186">
        <f>R252/6</f>
        <v>0.66500000000000004</v>
      </c>
      <c r="T252" s="186">
        <f>S252*'edible cooking yield factors'!F62</f>
        <v>0.66500000000000004</v>
      </c>
    </row>
    <row r="253" spans="1:20" s="187" customFormat="1" x14ac:dyDescent="0.25">
      <c r="A253" s="174" t="s">
        <v>584</v>
      </c>
      <c r="B253" s="174" t="s">
        <v>585</v>
      </c>
      <c r="C253" s="187" t="s">
        <v>586</v>
      </c>
      <c r="D253" s="187" t="s">
        <v>587</v>
      </c>
      <c r="E253" s="191">
        <v>191119</v>
      </c>
      <c r="F253" s="187" t="s">
        <v>588</v>
      </c>
      <c r="G253" s="187" t="s">
        <v>589</v>
      </c>
      <c r="H253" s="175" t="s">
        <v>590</v>
      </c>
      <c r="I253" s="187" t="s">
        <v>598</v>
      </c>
      <c r="J253" s="187" t="s">
        <v>592</v>
      </c>
      <c r="K253" s="187" t="s">
        <v>593</v>
      </c>
      <c r="L253" s="187" t="s">
        <v>317</v>
      </c>
      <c r="M253" s="192" t="str">
        <f>'common foods'!D150</f>
        <v>03068</v>
      </c>
      <c r="N253" s="187" t="s">
        <v>598</v>
      </c>
      <c r="O253" s="187" t="s">
        <v>602</v>
      </c>
      <c r="P253" s="187">
        <v>600</v>
      </c>
      <c r="Q253" s="187" t="s">
        <v>596</v>
      </c>
      <c r="R253" s="186">
        <v>4</v>
      </c>
      <c r="S253" s="186">
        <f>R253/6</f>
        <v>0.66666666666666663</v>
      </c>
      <c r="T253" s="186">
        <f>S253*'edible cooking yield factors'!F62</f>
        <v>0.66666666666666663</v>
      </c>
    </row>
    <row r="254" spans="1:20" x14ac:dyDescent="0.25">
      <c r="A254" s="106" t="s">
        <v>584</v>
      </c>
      <c r="B254" s="106" t="s">
        <v>585</v>
      </c>
      <c r="C254" t="s">
        <v>586</v>
      </c>
      <c r="D254" t="s">
        <v>587</v>
      </c>
      <c r="E254" s="170">
        <v>191119</v>
      </c>
      <c r="F254" t="s">
        <v>588</v>
      </c>
      <c r="G254" t="s">
        <v>589</v>
      </c>
      <c r="H254" s="107" t="s">
        <v>590</v>
      </c>
      <c r="I254" t="s">
        <v>591</v>
      </c>
      <c r="J254" t="s">
        <v>592</v>
      </c>
      <c r="K254" t="s">
        <v>593</v>
      </c>
      <c r="L254" t="s">
        <v>143</v>
      </c>
      <c r="M254" s="171" t="str">
        <f>'common foods'!D65</f>
        <v>03066</v>
      </c>
      <c r="N254" t="s">
        <v>443</v>
      </c>
      <c r="O254" t="s">
        <v>595</v>
      </c>
      <c r="P254">
        <v>420</v>
      </c>
      <c r="Q254" t="s">
        <v>596</v>
      </c>
      <c r="R254" s="172">
        <v>2.4</v>
      </c>
      <c r="S254" s="172">
        <f>R254/4.2</f>
        <v>0.5714285714285714</v>
      </c>
      <c r="T254" s="172">
        <f>S254*'edible cooking yield factors'!F65</f>
        <v>0.5714285714285714</v>
      </c>
    </row>
    <row r="255" spans="1:20" x14ac:dyDescent="0.25">
      <c r="A255" s="106" t="s">
        <v>584</v>
      </c>
      <c r="B255" s="106" t="s">
        <v>585</v>
      </c>
      <c r="C255" t="s">
        <v>586</v>
      </c>
      <c r="D255" t="s">
        <v>587</v>
      </c>
      <c r="E255" s="170">
        <v>191119</v>
      </c>
      <c r="F255" t="s">
        <v>588</v>
      </c>
      <c r="G255" t="s">
        <v>589</v>
      </c>
      <c r="H255" s="107" t="s">
        <v>590</v>
      </c>
      <c r="I255" t="s">
        <v>597</v>
      </c>
      <c r="J255" t="s">
        <v>592</v>
      </c>
      <c r="K255" t="s">
        <v>593</v>
      </c>
      <c r="L255" t="s">
        <v>143</v>
      </c>
      <c r="M255" s="171" t="str">
        <f>'common foods'!D65</f>
        <v>03066</v>
      </c>
      <c r="N255" t="s">
        <v>443</v>
      </c>
      <c r="O255" t="s">
        <v>595</v>
      </c>
      <c r="P255">
        <v>420</v>
      </c>
      <c r="Q255" t="s">
        <v>596</v>
      </c>
      <c r="R255" s="172">
        <v>1.99</v>
      </c>
      <c r="S255" s="172">
        <f>R255/4.2</f>
        <v>0.47380952380952379</v>
      </c>
      <c r="T255" s="172">
        <f>S255*'edible cooking yield factors'!F65</f>
        <v>0.47380952380952379</v>
      </c>
    </row>
    <row r="256" spans="1:20" x14ac:dyDescent="0.25">
      <c r="A256" s="106" t="s">
        <v>584</v>
      </c>
      <c r="B256" s="106" t="s">
        <v>585</v>
      </c>
      <c r="C256" t="s">
        <v>586</v>
      </c>
      <c r="D256" t="s">
        <v>587</v>
      </c>
      <c r="E256" s="170">
        <v>191119</v>
      </c>
      <c r="F256" t="s">
        <v>588</v>
      </c>
      <c r="G256" t="s">
        <v>589</v>
      </c>
      <c r="H256" s="107" t="s">
        <v>590</v>
      </c>
      <c r="I256" t="s">
        <v>598</v>
      </c>
      <c r="J256" t="s">
        <v>592</v>
      </c>
      <c r="K256" t="s">
        <v>593</v>
      </c>
      <c r="L256" t="s">
        <v>143</v>
      </c>
      <c r="M256" s="171" t="str">
        <f>'common foods'!D65</f>
        <v>03066</v>
      </c>
      <c r="N256" t="s">
        <v>443</v>
      </c>
      <c r="O256" t="s">
        <v>595</v>
      </c>
      <c r="P256">
        <v>420</v>
      </c>
      <c r="Q256" t="s">
        <v>596</v>
      </c>
      <c r="R256" s="172">
        <v>2.09</v>
      </c>
      <c r="S256" s="172">
        <f>R256/4.2</f>
        <v>0.49761904761904757</v>
      </c>
      <c r="T256" s="172">
        <f>S256*'edible cooking yield factors'!F65</f>
        <v>0.49761904761904757</v>
      </c>
    </row>
    <row r="257" spans="1:20" x14ac:dyDescent="0.25">
      <c r="A257" s="106" t="s">
        <v>584</v>
      </c>
      <c r="B257" s="106" t="s">
        <v>585</v>
      </c>
      <c r="C257" t="s">
        <v>586</v>
      </c>
      <c r="D257" t="s">
        <v>587</v>
      </c>
      <c r="E257" s="170">
        <v>191119</v>
      </c>
      <c r="F257" t="s">
        <v>588</v>
      </c>
      <c r="G257" t="s">
        <v>589</v>
      </c>
      <c r="H257" s="107" t="s">
        <v>590</v>
      </c>
      <c r="I257" t="s">
        <v>591</v>
      </c>
      <c r="J257" t="s">
        <v>592</v>
      </c>
      <c r="K257" t="s">
        <v>599</v>
      </c>
      <c r="L257" t="str">
        <f>'common foods'!C72</f>
        <v>Cheese, Colby</v>
      </c>
      <c r="M257" s="171" t="str">
        <f>'common foods'!D72</f>
        <v>04057</v>
      </c>
      <c r="N257" t="s">
        <v>632</v>
      </c>
      <c r="O257" t="s">
        <v>595</v>
      </c>
      <c r="P257">
        <v>1000</v>
      </c>
      <c r="Q257" t="s">
        <v>596</v>
      </c>
      <c r="R257" s="172">
        <v>9.99</v>
      </c>
      <c r="S257" s="172">
        <f>R257/10</f>
        <v>0.999</v>
      </c>
      <c r="T257" s="172">
        <f>S257*'edible cooking yield factors'!F72</f>
        <v>0.999</v>
      </c>
    </row>
    <row r="258" spans="1:20" x14ac:dyDescent="0.25">
      <c r="A258" s="106" t="s">
        <v>584</v>
      </c>
      <c r="B258" s="106" t="s">
        <v>585</v>
      </c>
      <c r="C258" t="s">
        <v>586</v>
      </c>
      <c r="D258" t="s">
        <v>587</v>
      </c>
      <c r="E258" s="170">
        <v>191119</v>
      </c>
      <c r="F258" t="s">
        <v>588</v>
      </c>
      <c r="G258" t="s">
        <v>589</v>
      </c>
      <c r="H258" s="107" t="s">
        <v>590</v>
      </c>
      <c r="I258" t="s">
        <v>597</v>
      </c>
      <c r="J258" t="s">
        <v>592</v>
      </c>
      <c r="K258" t="s">
        <v>599</v>
      </c>
      <c r="L258" t="str">
        <f>'common foods'!C72</f>
        <v>Cheese, Colby</v>
      </c>
      <c r="M258" s="171" t="str">
        <f>'common foods'!D72</f>
        <v>04057</v>
      </c>
      <c r="N258" t="s">
        <v>653</v>
      </c>
      <c r="O258" t="s">
        <v>602</v>
      </c>
      <c r="P258">
        <v>1000</v>
      </c>
      <c r="Q258" t="s">
        <v>596</v>
      </c>
      <c r="R258" s="172">
        <v>9.99</v>
      </c>
      <c r="S258" s="172">
        <f>R258/10</f>
        <v>0.999</v>
      </c>
      <c r="T258" s="172">
        <f>S258*'edible cooking yield factors'!F72</f>
        <v>0.999</v>
      </c>
    </row>
    <row r="259" spans="1:20" x14ac:dyDescent="0.25">
      <c r="A259" s="106" t="s">
        <v>584</v>
      </c>
      <c r="B259" s="106" t="s">
        <v>585</v>
      </c>
      <c r="C259" t="s">
        <v>586</v>
      </c>
      <c r="D259" t="s">
        <v>587</v>
      </c>
      <c r="E259" s="170">
        <v>191119</v>
      </c>
      <c r="F259" t="s">
        <v>588</v>
      </c>
      <c r="G259" t="s">
        <v>589</v>
      </c>
      <c r="H259" s="107" t="s">
        <v>590</v>
      </c>
      <c r="I259" t="s">
        <v>598</v>
      </c>
      <c r="J259" t="s">
        <v>592</v>
      </c>
      <c r="K259" t="s">
        <v>599</v>
      </c>
      <c r="L259" t="str">
        <f>'common foods'!C72</f>
        <v>Cheese, Colby</v>
      </c>
      <c r="M259" s="171" t="str">
        <f>'common foods'!D72</f>
        <v>04057</v>
      </c>
      <c r="N259" t="s">
        <v>598</v>
      </c>
      <c r="O259" t="s">
        <v>602</v>
      </c>
      <c r="P259">
        <v>1000</v>
      </c>
      <c r="Q259" t="s">
        <v>596</v>
      </c>
      <c r="R259" s="172">
        <v>9</v>
      </c>
      <c r="S259" s="172">
        <f>R259/10</f>
        <v>0.9</v>
      </c>
      <c r="T259" s="172">
        <f>S259*'edible cooking yield factors'!F72</f>
        <v>0.9</v>
      </c>
    </row>
    <row r="260" spans="1:20" x14ac:dyDescent="0.25">
      <c r="A260" s="106" t="s">
        <v>584</v>
      </c>
      <c r="B260" s="106" t="s">
        <v>585</v>
      </c>
      <c r="C260" t="s">
        <v>586</v>
      </c>
      <c r="D260" t="s">
        <v>587</v>
      </c>
      <c r="E260" s="170">
        <v>191119</v>
      </c>
      <c r="F260" t="s">
        <v>588</v>
      </c>
      <c r="G260" t="s">
        <v>589</v>
      </c>
      <c r="H260" s="107" t="s">
        <v>590</v>
      </c>
      <c r="I260" t="s">
        <v>591</v>
      </c>
      <c r="J260" t="s">
        <v>592</v>
      </c>
      <c r="K260" t="s">
        <v>599</v>
      </c>
      <c r="L260" t="s">
        <v>162</v>
      </c>
      <c r="M260" s="171" t="str">
        <f>'common foods'!D75</f>
        <v>04060</v>
      </c>
      <c r="N260" t="s">
        <v>601</v>
      </c>
      <c r="O260" t="s">
        <v>602</v>
      </c>
      <c r="P260">
        <v>3000</v>
      </c>
      <c r="Q260" t="s">
        <v>596</v>
      </c>
      <c r="R260" s="172">
        <v>5.0599999999999996</v>
      </c>
      <c r="S260" s="172">
        <f>R260/30</f>
        <v>0.16866666666666666</v>
      </c>
      <c r="T260" s="172">
        <f>S260*'edible cooking yield factors'!F75</f>
        <v>0.16866666666666666</v>
      </c>
    </row>
    <row r="261" spans="1:20" x14ac:dyDescent="0.25">
      <c r="A261" s="106" t="s">
        <v>584</v>
      </c>
      <c r="B261" s="106" t="s">
        <v>585</v>
      </c>
      <c r="C261" t="s">
        <v>586</v>
      </c>
      <c r="D261" t="s">
        <v>587</v>
      </c>
      <c r="E261" s="170">
        <v>191119</v>
      </c>
      <c r="F261" t="s">
        <v>588</v>
      </c>
      <c r="G261" t="s">
        <v>589</v>
      </c>
      <c r="H261" s="107" t="s">
        <v>590</v>
      </c>
      <c r="I261" t="s">
        <v>597</v>
      </c>
      <c r="J261" t="s">
        <v>592</v>
      </c>
      <c r="K261" t="s">
        <v>599</v>
      </c>
      <c r="L261" t="s">
        <v>162</v>
      </c>
      <c r="M261" s="171" t="str">
        <f>'common foods'!D75</f>
        <v>04060</v>
      </c>
      <c r="N261" t="s">
        <v>601</v>
      </c>
      <c r="O261" t="s">
        <v>602</v>
      </c>
      <c r="P261">
        <v>3000</v>
      </c>
      <c r="Q261" t="s">
        <v>596</v>
      </c>
      <c r="R261" s="172">
        <v>5.15</v>
      </c>
      <c r="S261" s="172">
        <f>R261/30</f>
        <v>0.17166666666666669</v>
      </c>
      <c r="T261" s="172">
        <f>S261*'edible cooking yield factors'!F75</f>
        <v>0.17166666666666669</v>
      </c>
    </row>
    <row r="262" spans="1:20" x14ac:dyDescent="0.25">
      <c r="A262" s="106" t="s">
        <v>584</v>
      </c>
      <c r="B262" s="106" t="s">
        <v>585</v>
      </c>
      <c r="C262" t="s">
        <v>586</v>
      </c>
      <c r="D262" t="s">
        <v>587</v>
      </c>
      <c r="E262" s="170">
        <v>191119</v>
      </c>
      <c r="F262" t="s">
        <v>588</v>
      </c>
      <c r="G262" t="s">
        <v>589</v>
      </c>
      <c r="H262" s="107" t="s">
        <v>590</v>
      </c>
      <c r="I262" t="s">
        <v>598</v>
      </c>
      <c r="J262" t="s">
        <v>592</v>
      </c>
      <c r="K262" t="s">
        <v>599</v>
      </c>
      <c r="L262" t="s">
        <v>162</v>
      </c>
      <c r="M262" s="171" t="str">
        <f>'common foods'!D75</f>
        <v>04060</v>
      </c>
      <c r="N262" t="s">
        <v>598</v>
      </c>
      <c r="O262" t="s">
        <v>602</v>
      </c>
      <c r="P262">
        <v>3000</v>
      </c>
      <c r="Q262" t="s">
        <v>596</v>
      </c>
      <c r="R262" s="172">
        <v>5.15</v>
      </c>
      <c r="S262" s="172">
        <f>R262/30</f>
        <v>0.17166666666666669</v>
      </c>
      <c r="T262" s="172">
        <f>S262*'edible cooking yield factors'!F75</f>
        <v>0.17166666666666669</v>
      </c>
    </row>
    <row r="263" spans="1:20" x14ac:dyDescent="0.25">
      <c r="A263" s="106" t="s">
        <v>584</v>
      </c>
      <c r="B263" s="106" t="s">
        <v>585</v>
      </c>
      <c r="C263" t="s">
        <v>586</v>
      </c>
      <c r="D263" t="s">
        <v>587</v>
      </c>
      <c r="E263" s="170">
        <v>191119</v>
      </c>
      <c r="F263" t="s">
        <v>588</v>
      </c>
      <c r="G263" t="s">
        <v>589</v>
      </c>
      <c r="H263" s="107" t="s">
        <v>590</v>
      </c>
      <c r="I263" t="s">
        <v>591</v>
      </c>
      <c r="J263" t="s">
        <v>592</v>
      </c>
      <c r="K263" t="s">
        <v>599</v>
      </c>
      <c r="L263" t="s">
        <v>164</v>
      </c>
      <c r="M263" s="171" t="str">
        <f>'common foods'!D76</f>
        <v>04061</v>
      </c>
      <c r="N263" t="s">
        <v>600</v>
      </c>
      <c r="O263" t="s">
        <v>595</v>
      </c>
      <c r="P263">
        <v>750</v>
      </c>
      <c r="Q263" t="s">
        <v>596</v>
      </c>
      <c r="R263" s="172">
        <v>2.89</v>
      </c>
      <c r="S263" s="172">
        <f>R263/7.5</f>
        <v>0.38533333333333336</v>
      </c>
      <c r="T263" s="172">
        <f>S263*'edible cooking yield factors'!F76</f>
        <v>0.38533333333333336</v>
      </c>
    </row>
    <row r="264" spans="1:20" x14ac:dyDescent="0.25">
      <c r="A264" s="106" t="s">
        <v>584</v>
      </c>
      <c r="B264" s="106" t="s">
        <v>585</v>
      </c>
      <c r="C264" t="s">
        <v>586</v>
      </c>
      <c r="D264" t="s">
        <v>587</v>
      </c>
      <c r="E264" s="170">
        <v>191119</v>
      </c>
      <c r="F264" t="s">
        <v>588</v>
      </c>
      <c r="G264" t="s">
        <v>589</v>
      </c>
      <c r="H264" s="107" t="s">
        <v>590</v>
      </c>
      <c r="I264" t="s">
        <v>597</v>
      </c>
      <c r="J264" t="s">
        <v>592</v>
      </c>
      <c r="K264" t="s">
        <v>599</v>
      </c>
      <c r="L264" t="s">
        <v>164</v>
      </c>
      <c r="M264" s="171" t="str">
        <f>'common foods'!D76</f>
        <v>04061</v>
      </c>
      <c r="N264" t="s">
        <v>600</v>
      </c>
      <c r="O264" t="s">
        <v>595</v>
      </c>
      <c r="P264">
        <v>750</v>
      </c>
      <c r="Q264" t="s">
        <v>596</v>
      </c>
      <c r="R264" s="172">
        <v>2.79</v>
      </c>
      <c r="S264" s="172">
        <f>R264/7.5</f>
        <v>0.372</v>
      </c>
      <c r="T264" s="172">
        <f>S264*'edible cooking yield factors'!F76</f>
        <v>0.372</v>
      </c>
    </row>
    <row r="265" spans="1:20" x14ac:dyDescent="0.25">
      <c r="A265" s="106" t="s">
        <v>584</v>
      </c>
      <c r="B265" s="106" t="s">
        <v>585</v>
      </c>
      <c r="C265" t="s">
        <v>586</v>
      </c>
      <c r="D265" t="s">
        <v>587</v>
      </c>
      <c r="E265" s="170">
        <v>191119</v>
      </c>
      <c r="F265" t="s">
        <v>588</v>
      </c>
      <c r="G265" t="s">
        <v>589</v>
      </c>
      <c r="H265" s="107" t="s">
        <v>590</v>
      </c>
      <c r="I265" t="s">
        <v>598</v>
      </c>
      <c r="J265" t="s">
        <v>592</v>
      </c>
      <c r="K265" t="s">
        <v>599</v>
      </c>
      <c r="L265" t="s">
        <v>164</v>
      </c>
      <c r="M265" s="171" t="str">
        <f>'common foods'!D76</f>
        <v>04061</v>
      </c>
      <c r="N265" t="s">
        <v>600</v>
      </c>
      <c r="O265" t="s">
        <v>595</v>
      </c>
      <c r="P265">
        <v>750</v>
      </c>
      <c r="Q265" t="s">
        <v>596</v>
      </c>
      <c r="R265" s="172">
        <v>3</v>
      </c>
      <c r="S265" s="172">
        <f>R265/7.5</f>
        <v>0.4</v>
      </c>
      <c r="T265" s="172">
        <f>S265*'edible cooking yield factors'!F76</f>
        <v>0.4</v>
      </c>
    </row>
    <row r="266" spans="1:20" x14ac:dyDescent="0.25">
      <c r="A266" s="106" t="s">
        <v>584</v>
      </c>
      <c r="B266" s="106" t="s">
        <v>585</v>
      </c>
      <c r="C266" t="s">
        <v>586</v>
      </c>
      <c r="D266" t="s">
        <v>587</v>
      </c>
      <c r="E266" s="170">
        <v>191119</v>
      </c>
      <c r="F266" t="s">
        <v>588</v>
      </c>
      <c r="G266" t="s">
        <v>589</v>
      </c>
      <c r="H266" s="107" t="s">
        <v>590</v>
      </c>
      <c r="I266" t="s">
        <v>591</v>
      </c>
      <c r="J266" t="s">
        <v>592</v>
      </c>
      <c r="K266" t="s">
        <v>599</v>
      </c>
      <c r="L266" t="s">
        <v>168</v>
      </c>
      <c r="M266" s="171" t="str">
        <f>'common foods'!D78</f>
        <v>04063</v>
      </c>
      <c r="N266" t="s">
        <v>654</v>
      </c>
      <c r="O266" t="s">
        <v>595</v>
      </c>
      <c r="P266">
        <v>500</v>
      </c>
      <c r="Q266" t="s">
        <v>596</v>
      </c>
      <c r="R266" s="172">
        <v>4.1900000000000004</v>
      </c>
      <c r="S266" s="172">
        <f>R266/5</f>
        <v>0.83800000000000008</v>
      </c>
      <c r="T266" s="172">
        <f>S266*'edible cooking yield factors'!F78</f>
        <v>0.83800000000000008</v>
      </c>
    </row>
    <row r="267" spans="1:20" x14ac:dyDescent="0.25">
      <c r="A267" s="106" t="s">
        <v>584</v>
      </c>
      <c r="B267" s="106" t="s">
        <v>585</v>
      </c>
      <c r="C267" t="s">
        <v>586</v>
      </c>
      <c r="D267" t="s">
        <v>587</v>
      </c>
      <c r="E267" s="170">
        <v>191119</v>
      </c>
      <c r="F267" t="s">
        <v>588</v>
      </c>
      <c r="G267" t="s">
        <v>589</v>
      </c>
      <c r="H267" s="107" t="s">
        <v>590</v>
      </c>
      <c r="I267" t="s">
        <v>597</v>
      </c>
      <c r="J267" t="s">
        <v>592</v>
      </c>
      <c r="K267" t="s">
        <v>599</v>
      </c>
      <c r="L267" t="s">
        <v>168</v>
      </c>
      <c r="M267" s="171" t="str">
        <f>'common foods'!D78</f>
        <v>04063</v>
      </c>
      <c r="N267" t="s">
        <v>654</v>
      </c>
      <c r="O267" t="s">
        <v>595</v>
      </c>
      <c r="P267">
        <v>500</v>
      </c>
      <c r="Q267" t="s">
        <v>596</v>
      </c>
      <c r="R267" s="172">
        <v>5.79</v>
      </c>
      <c r="S267" s="172">
        <f>R267/5</f>
        <v>1.1579999999999999</v>
      </c>
      <c r="T267" s="172">
        <f>S267*'edible cooking yield factors'!F78</f>
        <v>1.1579999999999999</v>
      </c>
    </row>
    <row r="268" spans="1:20" x14ac:dyDescent="0.25">
      <c r="A268" s="106" t="s">
        <v>584</v>
      </c>
      <c r="B268" s="106" t="s">
        <v>585</v>
      </c>
      <c r="C268" t="s">
        <v>586</v>
      </c>
      <c r="D268" t="s">
        <v>587</v>
      </c>
      <c r="E268" s="170">
        <v>191119</v>
      </c>
      <c r="F268" t="s">
        <v>588</v>
      </c>
      <c r="G268" t="s">
        <v>589</v>
      </c>
      <c r="H268" s="107" t="s">
        <v>590</v>
      </c>
      <c r="I268" t="s">
        <v>598</v>
      </c>
      <c r="J268" t="s">
        <v>592</v>
      </c>
      <c r="K268" t="s">
        <v>599</v>
      </c>
      <c r="L268" t="s">
        <v>168</v>
      </c>
      <c r="M268" s="171" t="str">
        <f>'common foods'!D78</f>
        <v>04063</v>
      </c>
      <c r="N268" t="s">
        <v>654</v>
      </c>
      <c r="O268" t="s">
        <v>595</v>
      </c>
      <c r="P268">
        <v>500</v>
      </c>
      <c r="Q268" t="s">
        <v>596</v>
      </c>
      <c r="R268" s="172">
        <v>5.8</v>
      </c>
      <c r="S268" s="172">
        <f>R268/5</f>
        <v>1.1599999999999999</v>
      </c>
      <c r="T268" s="172">
        <f>S268*'edible cooking yield factors'!F78</f>
        <v>1.1599999999999999</v>
      </c>
    </row>
    <row r="269" spans="1:20" x14ac:dyDescent="0.25">
      <c r="A269" s="106" t="s">
        <v>584</v>
      </c>
      <c r="B269" s="106" t="s">
        <v>585</v>
      </c>
      <c r="C269" t="s">
        <v>586</v>
      </c>
      <c r="D269" t="s">
        <v>587</v>
      </c>
      <c r="E269" s="170">
        <v>191119</v>
      </c>
      <c r="F269" t="s">
        <v>588</v>
      </c>
      <c r="G269" t="s">
        <v>589</v>
      </c>
      <c r="H269" s="107" t="s">
        <v>590</v>
      </c>
      <c r="I269" t="s">
        <v>591</v>
      </c>
      <c r="J269" t="s">
        <v>592</v>
      </c>
      <c r="K269" t="s">
        <v>599</v>
      </c>
      <c r="L269" t="s">
        <v>170</v>
      </c>
      <c r="M269" s="171" t="str">
        <f>'common foods'!D79</f>
        <v>04064</v>
      </c>
      <c r="N269" t="s">
        <v>654</v>
      </c>
      <c r="O269" t="s">
        <v>595</v>
      </c>
      <c r="P269">
        <v>1000</v>
      </c>
      <c r="Q269" t="s">
        <v>596</v>
      </c>
      <c r="R269" s="172">
        <v>3.69</v>
      </c>
      <c r="S269" s="172">
        <f t="shared" ref="S269:S285" si="18">R269/10</f>
        <v>0.36899999999999999</v>
      </c>
      <c r="T269" s="172">
        <f>S269*'edible cooking yield factors'!F79</f>
        <v>0.36899999999999999</v>
      </c>
    </row>
    <row r="270" spans="1:20" x14ac:dyDescent="0.25">
      <c r="A270" s="106" t="s">
        <v>584</v>
      </c>
      <c r="B270" s="106" t="s">
        <v>585</v>
      </c>
      <c r="C270" t="s">
        <v>586</v>
      </c>
      <c r="D270" t="s">
        <v>587</v>
      </c>
      <c r="E270" s="170">
        <v>191119</v>
      </c>
      <c r="F270" t="s">
        <v>588</v>
      </c>
      <c r="G270" t="s">
        <v>589</v>
      </c>
      <c r="H270" s="107" t="s">
        <v>590</v>
      </c>
      <c r="I270" t="s">
        <v>597</v>
      </c>
      <c r="J270" t="s">
        <v>592</v>
      </c>
      <c r="K270" t="s">
        <v>599</v>
      </c>
      <c r="L270" t="s">
        <v>170</v>
      </c>
      <c r="M270" s="171" t="str">
        <f>'common foods'!D79</f>
        <v>04064</v>
      </c>
      <c r="N270" t="s">
        <v>654</v>
      </c>
      <c r="O270" t="s">
        <v>595</v>
      </c>
      <c r="P270">
        <v>1000</v>
      </c>
      <c r="Q270" t="s">
        <v>596</v>
      </c>
      <c r="R270" s="172">
        <v>5.19</v>
      </c>
      <c r="S270" s="172">
        <f t="shared" si="18"/>
        <v>0.51900000000000002</v>
      </c>
      <c r="T270" s="172">
        <f>S270*'edible cooking yield factors'!F79</f>
        <v>0.51900000000000002</v>
      </c>
    </row>
    <row r="271" spans="1:20" x14ac:dyDescent="0.25">
      <c r="A271" s="106" t="s">
        <v>584</v>
      </c>
      <c r="B271" s="106" t="s">
        <v>585</v>
      </c>
      <c r="C271" t="s">
        <v>586</v>
      </c>
      <c r="D271" t="s">
        <v>587</v>
      </c>
      <c r="E271" s="170">
        <v>191119</v>
      </c>
      <c r="F271" t="s">
        <v>588</v>
      </c>
      <c r="G271" t="s">
        <v>589</v>
      </c>
      <c r="H271" s="107" t="s">
        <v>590</v>
      </c>
      <c r="I271" t="s">
        <v>598</v>
      </c>
      <c r="J271" t="s">
        <v>592</v>
      </c>
      <c r="K271" t="s">
        <v>599</v>
      </c>
      <c r="L271" t="s">
        <v>170</v>
      </c>
      <c r="M271" s="171" t="str">
        <f>'common foods'!D79</f>
        <v>04064</v>
      </c>
      <c r="N271" t="s">
        <v>654</v>
      </c>
      <c r="O271" t="s">
        <v>595</v>
      </c>
      <c r="P271">
        <v>1000</v>
      </c>
      <c r="Q271" t="s">
        <v>596</v>
      </c>
      <c r="R271" s="172">
        <v>5</v>
      </c>
      <c r="S271" s="172">
        <f t="shared" si="18"/>
        <v>0.5</v>
      </c>
      <c r="T271" s="172">
        <f>S271*'edible cooking yield factors'!F79</f>
        <v>0.5</v>
      </c>
    </row>
    <row r="272" spans="1:20" x14ac:dyDescent="0.25">
      <c r="A272" s="106" t="s">
        <v>584</v>
      </c>
      <c r="B272" s="106" t="s">
        <v>585</v>
      </c>
      <c r="C272" t="s">
        <v>586</v>
      </c>
      <c r="D272" t="s">
        <v>587</v>
      </c>
      <c r="E272" s="170">
        <v>191119</v>
      </c>
      <c r="F272" t="s">
        <v>588</v>
      </c>
      <c r="G272" t="s">
        <v>589</v>
      </c>
      <c r="H272" s="107" t="s">
        <v>590</v>
      </c>
      <c r="I272" t="s">
        <v>591</v>
      </c>
      <c r="J272" t="s">
        <v>592</v>
      </c>
      <c r="K272" s="112" t="s">
        <v>605</v>
      </c>
      <c r="L272" t="s">
        <v>183</v>
      </c>
      <c r="M272" s="171" t="str">
        <f>'common foods'!D85</f>
        <v>05065</v>
      </c>
      <c r="N272" t="s">
        <v>589</v>
      </c>
      <c r="O272" t="s">
        <v>589</v>
      </c>
      <c r="P272">
        <v>1000</v>
      </c>
      <c r="Q272" t="s">
        <v>596</v>
      </c>
      <c r="R272" s="172">
        <v>9.99</v>
      </c>
      <c r="S272" s="172">
        <f t="shared" si="18"/>
        <v>0.999</v>
      </c>
      <c r="T272" s="172">
        <f>S272/'edible cooking yield factors'!F85</f>
        <v>1.6377049180327869</v>
      </c>
    </row>
    <row r="273" spans="1:20" x14ac:dyDescent="0.25">
      <c r="A273" s="106" t="s">
        <v>584</v>
      </c>
      <c r="B273" s="106" t="s">
        <v>585</v>
      </c>
      <c r="C273" t="s">
        <v>586</v>
      </c>
      <c r="D273" t="s">
        <v>587</v>
      </c>
      <c r="E273" s="170">
        <v>191119</v>
      </c>
      <c r="F273" t="s">
        <v>588</v>
      </c>
      <c r="G273" t="s">
        <v>589</v>
      </c>
      <c r="H273" s="107" t="s">
        <v>590</v>
      </c>
      <c r="I273" t="s">
        <v>597</v>
      </c>
      <c r="J273" t="s">
        <v>592</v>
      </c>
      <c r="K273" s="112" t="s">
        <v>605</v>
      </c>
      <c r="L273" t="s">
        <v>183</v>
      </c>
      <c r="M273" s="171" t="str">
        <f>'common foods'!D85</f>
        <v>05065</v>
      </c>
      <c r="N273" t="s">
        <v>589</v>
      </c>
      <c r="O273" t="s">
        <v>589</v>
      </c>
      <c r="P273">
        <v>1000</v>
      </c>
      <c r="Q273" t="s">
        <v>596</v>
      </c>
      <c r="R273" s="172">
        <v>12.49</v>
      </c>
      <c r="S273" s="172">
        <f t="shared" si="18"/>
        <v>1.2490000000000001</v>
      </c>
      <c r="T273" s="172">
        <f>S273/'edible cooking yield factors'!F85</f>
        <v>2.0475409836065577</v>
      </c>
    </row>
    <row r="274" spans="1:20" x14ac:dyDescent="0.25">
      <c r="A274" s="106" t="s">
        <v>584</v>
      </c>
      <c r="B274" s="106" t="s">
        <v>585</v>
      </c>
      <c r="C274" t="s">
        <v>586</v>
      </c>
      <c r="D274" t="s">
        <v>587</v>
      </c>
      <c r="E274" s="170">
        <v>191119</v>
      </c>
      <c r="F274" t="s">
        <v>588</v>
      </c>
      <c r="G274" t="s">
        <v>589</v>
      </c>
      <c r="H274" s="107" t="s">
        <v>590</v>
      </c>
      <c r="I274" t="s">
        <v>598</v>
      </c>
      <c r="J274" t="s">
        <v>592</v>
      </c>
      <c r="K274" s="112" t="s">
        <v>605</v>
      </c>
      <c r="L274" t="s">
        <v>183</v>
      </c>
      <c r="M274" s="171" t="str">
        <f>'common foods'!D85</f>
        <v>05065</v>
      </c>
      <c r="N274" t="s">
        <v>589</v>
      </c>
      <c r="O274" t="s">
        <v>589</v>
      </c>
      <c r="P274">
        <v>1000</v>
      </c>
      <c r="Q274" t="s">
        <v>596</v>
      </c>
      <c r="R274" s="172">
        <v>12</v>
      </c>
      <c r="S274" s="172">
        <f t="shared" si="18"/>
        <v>1.2</v>
      </c>
      <c r="T274" s="172">
        <f>S274/'edible cooking yield factors'!F85</f>
        <v>1.9672131147540983</v>
      </c>
    </row>
    <row r="275" spans="1:20" x14ac:dyDescent="0.25">
      <c r="A275" s="106" t="s">
        <v>584</v>
      </c>
      <c r="B275" s="106" t="s">
        <v>585</v>
      </c>
      <c r="C275" t="s">
        <v>586</v>
      </c>
      <c r="D275" t="s">
        <v>587</v>
      </c>
      <c r="E275" s="170">
        <v>191119</v>
      </c>
      <c r="F275" t="s">
        <v>588</v>
      </c>
      <c r="G275" t="s">
        <v>589</v>
      </c>
      <c r="H275" s="107" t="s">
        <v>590</v>
      </c>
      <c r="I275" t="s">
        <v>591</v>
      </c>
      <c r="J275" t="s">
        <v>592</v>
      </c>
      <c r="K275" s="112" t="s">
        <v>605</v>
      </c>
      <c r="L275" t="s">
        <v>185</v>
      </c>
      <c r="M275" s="171" t="str">
        <f>'common foods'!D86</f>
        <v>05066</v>
      </c>
      <c r="N275" t="s">
        <v>589</v>
      </c>
      <c r="O275" t="s">
        <v>589</v>
      </c>
      <c r="P275">
        <v>1000</v>
      </c>
      <c r="Q275" t="s">
        <v>596</v>
      </c>
      <c r="R275" s="172">
        <v>14.99</v>
      </c>
      <c r="S275" s="172">
        <f t="shared" si="18"/>
        <v>1.4990000000000001</v>
      </c>
      <c r="T275" s="172">
        <f>S275/'edible cooking yield factors'!F86</f>
        <v>2.1112676056338029</v>
      </c>
    </row>
    <row r="276" spans="1:20" x14ac:dyDescent="0.25">
      <c r="A276" s="106" t="s">
        <v>584</v>
      </c>
      <c r="B276" s="106" t="s">
        <v>585</v>
      </c>
      <c r="C276" t="s">
        <v>586</v>
      </c>
      <c r="D276" t="s">
        <v>587</v>
      </c>
      <c r="E276" s="170">
        <v>191119</v>
      </c>
      <c r="F276" t="s">
        <v>588</v>
      </c>
      <c r="G276" t="s">
        <v>589</v>
      </c>
      <c r="H276" s="107" t="s">
        <v>590</v>
      </c>
      <c r="I276" t="s">
        <v>597</v>
      </c>
      <c r="J276" t="s">
        <v>592</v>
      </c>
      <c r="K276" s="112" t="s">
        <v>605</v>
      </c>
      <c r="L276" t="s">
        <v>185</v>
      </c>
      <c r="M276" s="171" t="str">
        <f>'common foods'!D86</f>
        <v>05066</v>
      </c>
      <c r="N276" t="s">
        <v>589</v>
      </c>
      <c r="O276" t="s">
        <v>589</v>
      </c>
      <c r="P276">
        <v>1000</v>
      </c>
      <c r="Q276" t="s">
        <v>596</v>
      </c>
      <c r="R276" s="172">
        <v>19.989999999999998</v>
      </c>
      <c r="S276" s="172">
        <f t="shared" si="18"/>
        <v>1.9989999999999999</v>
      </c>
      <c r="T276" s="172">
        <f>S276/'edible cooking yield factors'!F86</f>
        <v>2.8154929577464789</v>
      </c>
    </row>
    <row r="277" spans="1:20" x14ac:dyDescent="0.25">
      <c r="A277" s="106" t="s">
        <v>584</v>
      </c>
      <c r="B277" s="106" t="s">
        <v>585</v>
      </c>
      <c r="C277" t="s">
        <v>586</v>
      </c>
      <c r="D277" t="s">
        <v>587</v>
      </c>
      <c r="E277" s="170">
        <v>191119</v>
      </c>
      <c r="F277" t="s">
        <v>588</v>
      </c>
      <c r="G277" t="s">
        <v>589</v>
      </c>
      <c r="H277" s="107" t="s">
        <v>590</v>
      </c>
      <c r="I277" t="s">
        <v>598</v>
      </c>
      <c r="J277" t="s">
        <v>592</v>
      </c>
      <c r="K277" s="112" t="s">
        <v>605</v>
      </c>
      <c r="L277" t="s">
        <v>185</v>
      </c>
      <c r="M277" s="171" t="str">
        <f>'common foods'!D86</f>
        <v>05066</v>
      </c>
      <c r="N277" t="s">
        <v>589</v>
      </c>
      <c r="O277" t="s">
        <v>589</v>
      </c>
      <c r="P277">
        <v>1000</v>
      </c>
      <c r="Q277" t="s">
        <v>596</v>
      </c>
      <c r="R277" s="172">
        <v>22</v>
      </c>
      <c r="S277" s="172">
        <f t="shared" si="18"/>
        <v>2.2000000000000002</v>
      </c>
      <c r="T277" s="172">
        <f>S277/'edible cooking yield factors'!F86</f>
        <v>3.098591549295775</v>
      </c>
    </row>
    <row r="278" spans="1:20" x14ac:dyDescent="0.25">
      <c r="A278" s="106" t="s">
        <v>584</v>
      </c>
      <c r="B278" s="106" t="s">
        <v>585</v>
      </c>
      <c r="C278" t="s">
        <v>586</v>
      </c>
      <c r="D278" t="s">
        <v>587</v>
      </c>
      <c r="E278" s="170">
        <v>191119</v>
      </c>
      <c r="F278" t="s">
        <v>588</v>
      </c>
      <c r="G278" t="s">
        <v>589</v>
      </c>
      <c r="H278" s="107" t="s">
        <v>590</v>
      </c>
      <c r="I278" t="s">
        <v>591</v>
      </c>
      <c r="J278" t="s">
        <v>592</v>
      </c>
      <c r="K278" s="112" t="s">
        <v>605</v>
      </c>
      <c r="L278" t="s">
        <v>187</v>
      </c>
      <c r="M278" s="171" t="str">
        <f>'common foods'!D87</f>
        <v>05067</v>
      </c>
      <c r="N278" t="s">
        <v>589</v>
      </c>
      <c r="O278" t="s">
        <v>589</v>
      </c>
      <c r="P278">
        <v>1000</v>
      </c>
      <c r="Q278" t="s">
        <v>596</v>
      </c>
      <c r="R278" s="172">
        <v>22.99</v>
      </c>
      <c r="S278" s="172">
        <f t="shared" si="18"/>
        <v>2.2989999999999999</v>
      </c>
      <c r="T278" s="172">
        <f>S278/'edible cooking yield factors'!F87</f>
        <v>3.2380281690140844</v>
      </c>
    </row>
    <row r="279" spans="1:20" x14ac:dyDescent="0.25">
      <c r="A279" s="106" t="s">
        <v>584</v>
      </c>
      <c r="B279" s="106" t="s">
        <v>585</v>
      </c>
      <c r="C279" t="s">
        <v>586</v>
      </c>
      <c r="D279" t="s">
        <v>587</v>
      </c>
      <c r="E279" s="170">
        <v>191119</v>
      </c>
      <c r="F279" t="s">
        <v>588</v>
      </c>
      <c r="G279" t="s">
        <v>589</v>
      </c>
      <c r="H279" s="107" t="s">
        <v>590</v>
      </c>
      <c r="I279" t="s">
        <v>597</v>
      </c>
      <c r="J279" t="s">
        <v>592</v>
      </c>
      <c r="K279" s="112" t="s">
        <v>605</v>
      </c>
      <c r="L279" t="s">
        <v>187</v>
      </c>
      <c r="M279" s="171" t="str">
        <f>'common foods'!D87</f>
        <v>05067</v>
      </c>
      <c r="N279" t="s">
        <v>589</v>
      </c>
      <c r="O279" t="s">
        <v>589</v>
      </c>
      <c r="P279">
        <v>1000</v>
      </c>
      <c r="Q279" t="s">
        <v>596</v>
      </c>
      <c r="R279" s="172">
        <v>15.99</v>
      </c>
      <c r="S279" s="172">
        <f t="shared" si="18"/>
        <v>1.599</v>
      </c>
      <c r="T279" s="172">
        <f>S279/'edible cooking yield factors'!F87</f>
        <v>2.2521126760563379</v>
      </c>
    </row>
    <row r="280" spans="1:20" x14ac:dyDescent="0.25">
      <c r="A280" s="106" t="s">
        <v>584</v>
      </c>
      <c r="B280" s="106" t="s">
        <v>585</v>
      </c>
      <c r="C280" t="s">
        <v>586</v>
      </c>
      <c r="D280" t="s">
        <v>587</v>
      </c>
      <c r="E280" s="170">
        <v>191119</v>
      </c>
      <c r="F280" t="s">
        <v>588</v>
      </c>
      <c r="G280" t="s">
        <v>589</v>
      </c>
      <c r="H280" s="107" t="s">
        <v>590</v>
      </c>
      <c r="I280" t="s">
        <v>598</v>
      </c>
      <c r="J280" t="s">
        <v>592</v>
      </c>
      <c r="K280" s="112" t="s">
        <v>605</v>
      </c>
      <c r="L280" t="s">
        <v>187</v>
      </c>
      <c r="M280" s="171" t="str">
        <f>'common foods'!D87</f>
        <v>05067</v>
      </c>
      <c r="N280" t="s">
        <v>589</v>
      </c>
      <c r="O280" t="s">
        <v>589</v>
      </c>
      <c r="P280">
        <v>1000</v>
      </c>
      <c r="Q280" t="s">
        <v>596</v>
      </c>
      <c r="R280" s="172">
        <v>19</v>
      </c>
      <c r="S280" s="172">
        <f t="shared" si="18"/>
        <v>1.9</v>
      </c>
      <c r="T280" s="172">
        <f>S280/'edible cooking yield factors'!F87</f>
        <v>2.676056338028169</v>
      </c>
    </row>
    <row r="281" spans="1:20" x14ac:dyDescent="0.25">
      <c r="A281" s="106" t="s">
        <v>584</v>
      </c>
      <c r="B281" s="106" t="s">
        <v>585</v>
      </c>
      <c r="C281" t="s">
        <v>586</v>
      </c>
      <c r="D281" t="s">
        <v>587</v>
      </c>
      <c r="E281" s="170">
        <v>191119</v>
      </c>
      <c r="F281" t="s">
        <v>588</v>
      </c>
      <c r="G281" t="s">
        <v>589</v>
      </c>
      <c r="H281" s="107" t="s">
        <v>590</v>
      </c>
      <c r="I281" t="s">
        <v>591</v>
      </c>
      <c r="J281" t="s">
        <v>592</v>
      </c>
      <c r="K281" s="112" t="s">
        <v>605</v>
      </c>
      <c r="L281" t="s">
        <v>189</v>
      </c>
      <c r="M281" s="171" t="str">
        <f>'common foods'!D88</f>
        <v>05068</v>
      </c>
      <c r="N281" t="s">
        <v>589</v>
      </c>
      <c r="O281" t="s">
        <v>589</v>
      </c>
      <c r="P281">
        <v>1000</v>
      </c>
      <c r="Q281" t="s">
        <v>596</v>
      </c>
      <c r="R281" s="172">
        <v>14.99</v>
      </c>
      <c r="S281" s="172">
        <f t="shared" si="18"/>
        <v>1.4990000000000001</v>
      </c>
      <c r="T281" s="172">
        <f>S281/'edible cooking yield factors'!F88</f>
        <v>1.763529411764706</v>
      </c>
    </row>
    <row r="282" spans="1:20" x14ac:dyDescent="0.25">
      <c r="A282" s="106" t="s">
        <v>584</v>
      </c>
      <c r="B282" s="106" t="s">
        <v>585</v>
      </c>
      <c r="C282" t="s">
        <v>586</v>
      </c>
      <c r="D282" t="s">
        <v>587</v>
      </c>
      <c r="E282" s="170">
        <v>191119</v>
      </c>
      <c r="F282" t="s">
        <v>588</v>
      </c>
      <c r="G282" t="s">
        <v>589</v>
      </c>
      <c r="H282" s="107" t="s">
        <v>590</v>
      </c>
      <c r="I282" t="s">
        <v>597</v>
      </c>
      <c r="J282" t="s">
        <v>592</v>
      </c>
      <c r="K282" s="112" t="s">
        <v>605</v>
      </c>
      <c r="L282" t="s">
        <v>189</v>
      </c>
      <c r="M282" s="171" t="str">
        <f>'common foods'!D88</f>
        <v>05068</v>
      </c>
      <c r="N282" t="s">
        <v>589</v>
      </c>
      <c r="O282" t="s">
        <v>589</v>
      </c>
      <c r="P282">
        <v>1000</v>
      </c>
      <c r="Q282" t="s">
        <v>596</v>
      </c>
      <c r="R282" s="172">
        <v>10.99</v>
      </c>
      <c r="S282" s="172">
        <f t="shared" si="18"/>
        <v>1.099</v>
      </c>
      <c r="T282" s="172">
        <f>S282/'edible cooking yield factors'!F88</f>
        <v>1.2929411764705883</v>
      </c>
    </row>
    <row r="283" spans="1:20" x14ac:dyDescent="0.25">
      <c r="A283" s="106" t="s">
        <v>584</v>
      </c>
      <c r="B283" s="106" t="s">
        <v>585</v>
      </c>
      <c r="C283" t="s">
        <v>586</v>
      </c>
      <c r="D283" t="s">
        <v>587</v>
      </c>
      <c r="E283" s="170">
        <v>191119</v>
      </c>
      <c r="F283" t="s">
        <v>588</v>
      </c>
      <c r="G283" t="s">
        <v>589</v>
      </c>
      <c r="H283" s="107" t="s">
        <v>590</v>
      </c>
      <c r="I283" t="s">
        <v>598</v>
      </c>
      <c r="J283" t="s">
        <v>592</v>
      </c>
      <c r="K283" s="112" t="s">
        <v>605</v>
      </c>
      <c r="L283" t="s">
        <v>189</v>
      </c>
      <c r="M283" s="171" t="str">
        <f>'common foods'!D88</f>
        <v>05068</v>
      </c>
      <c r="N283" t="s">
        <v>589</v>
      </c>
      <c r="O283" t="s">
        <v>589</v>
      </c>
      <c r="P283">
        <v>1000</v>
      </c>
      <c r="Q283" t="s">
        <v>596</v>
      </c>
      <c r="R283" s="172">
        <v>15</v>
      </c>
      <c r="S283" s="172">
        <f t="shared" si="18"/>
        <v>1.5</v>
      </c>
      <c r="T283" s="172">
        <f>S283/'edible cooking yield factors'!F88</f>
        <v>1.7647058823529411</v>
      </c>
    </row>
    <row r="284" spans="1:20" x14ac:dyDescent="0.25">
      <c r="A284" s="106" t="s">
        <v>584</v>
      </c>
      <c r="B284" s="106" t="s">
        <v>585</v>
      </c>
      <c r="C284" t="s">
        <v>586</v>
      </c>
      <c r="D284" t="s">
        <v>587</v>
      </c>
      <c r="E284" s="170">
        <v>191119</v>
      </c>
      <c r="F284" t="s">
        <v>588</v>
      </c>
      <c r="G284" t="s">
        <v>589</v>
      </c>
      <c r="H284" s="107" t="s">
        <v>590</v>
      </c>
      <c r="I284" t="s">
        <v>591</v>
      </c>
      <c r="J284" t="s">
        <v>592</v>
      </c>
      <c r="K284" s="112" t="s">
        <v>605</v>
      </c>
      <c r="L284" t="s">
        <v>191</v>
      </c>
      <c r="M284" s="171" t="str">
        <f>'common foods'!D104</f>
        <v>05089</v>
      </c>
      <c r="N284" t="s">
        <v>589</v>
      </c>
      <c r="O284" t="s">
        <v>589</v>
      </c>
      <c r="P284">
        <v>1000</v>
      </c>
      <c r="Q284" t="s">
        <v>596</v>
      </c>
      <c r="R284" s="172">
        <v>17.989999999999998</v>
      </c>
      <c r="S284" s="172">
        <f t="shared" si="18"/>
        <v>1.7989999999999999</v>
      </c>
      <c r="T284" s="172">
        <f>S284/'edible cooking yield factors'!F104</f>
        <v>2.1164705882352939</v>
      </c>
    </row>
    <row r="285" spans="1:20" x14ac:dyDescent="0.25">
      <c r="A285" s="106" t="s">
        <v>584</v>
      </c>
      <c r="B285" s="106" t="s">
        <v>585</v>
      </c>
      <c r="C285" t="s">
        <v>586</v>
      </c>
      <c r="D285" t="s">
        <v>587</v>
      </c>
      <c r="E285" s="170">
        <v>191119</v>
      </c>
      <c r="F285" t="s">
        <v>588</v>
      </c>
      <c r="G285" t="s">
        <v>589</v>
      </c>
      <c r="H285" s="107" t="s">
        <v>590</v>
      </c>
      <c r="I285" t="s">
        <v>597</v>
      </c>
      <c r="J285" t="s">
        <v>592</v>
      </c>
      <c r="K285" s="112" t="s">
        <v>605</v>
      </c>
      <c r="L285" t="s">
        <v>191</v>
      </c>
      <c r="M285" s="171" t="str">
        <f>'common foods'!D104</f>
        <v>05089</v>
      </c>
      <c r="N285" t="s">
        <v>589</v>
      </c>
      <c r="O285" t="s">
        <v>589</v>
      </c>
      <c r="P285">
        <v>1000</v>
      </c>
      <c r="Q285" t="s">
        <v>596</v>
      </c>
      <c r="R285" s="172">
        <v>19.989999999999998</v>
      </c>
      <c r="S285" s="172">
        <f t="shared" si="18"/>
        <v>1.9989999999999999</v>
      </c>
      <c r="T285" s="172">
        <f>S285/'edible cooking yield factors'!F104</f>
        <v>2.3517647058823528</v>
      </c>
    </row>
    <row r="286" spans="1:20" x14ac:dyDescent="0.25">
      <c r="A286" s="106" t="s">
        <v>584</v>
      </c>
      <c r="B286" s="106" t="s">
        <v>585</v>
      </c>
      <c r="C286" t="s">
        <v>586</v>
      </c>
      <c r="D286" t="s">
        <v>587</v>
      </c>
      <c r="E286" s="170">
        <v>191119</v>
      </c>
      <c r="F286" t="s">
        <v>588</v>
      </c>
      <c r="G286" t="s">
        <v>589</v>
      </c>
      <c r="H286" s="107" t="s">
        <v>590</v>
      </c>
      <c r="I286" t="s">
        <v>598</v>
      </c>
      <c r="J286" t="s">
        <v>592</v>
      </c>
      <c r="K286" s="112" t="s">
        <v>605</v>
      </c>
      <c r="L286" t="s">
        <v>191</v>
      </c>
      <c r="M286" s="171" t="str">
        <f>'common foods'!D104</f>
        <v>05089</v>
      </c>
      <c r="N286" t="s">
        <v>589</v>
      </c>
      <c r="O286" t="s">
        <v>589</v>
      </c>
      <c r="P286">
        <v>500</v>
      </c>
      <c r="Q286" t="s">
        <v>596</v>
      </c>
      <c r="R286" s="172">
        <v>10.5</v>
      </c>
      <c r="S286" s="172">
        <f>R286/5</f>
        <v>2.1</v>
      </c>
      <c r="T286" s="172">
        <f>S286/'edible cooking yield factors'!F104</f>
        <v>2.4705882352941178</v>
      </c>
    </row>
    <row r="287" spans="1:20" x14ac:dyDescent="0.25">
      <c r="A287" s="106" t="s">
        <v>584</v>
      </c>
      <c r="B287" s="106" t="s">
        <v>585</v>
      </c>
      <c r="C287" t="s">
        <v>586</v>
      </c>
      <c r="D287" t="s">
        <v>587</v>
      </c>
      <c r="E287" s="170">
        <v>191119</v>
      </c>
      <c r="F287" t="s">
        <v>588</v>
      </c>
      <c r="G287" t="s">
        <v>589</v>
      </c>
      <c r="H287" s="107" t="s">
        <v>590</v>
      </c>
      <c r="I287" t="s">
        <v>591</v>
      </c>
      <c r="J287" t="s">
        <v>592</v>
      </c>
      <c r="K287" s="112" t="s">
        <v>605</v>
      </c>
      <c r="L287" t="s">
        <v>197</v>
      </c>
      <c r="M287" s="171" t="str">
        <f>'common foods'!D90</f>
        <v>05070</v>
      </c>
      <c r="N287" t="s">
        <v>606</v>
      </c>
      <c r="O287" t="s">
        <v>602</v>
      </c>
      <c r="P287">
        <v>2000</v>
      </c>
      <c r="Q287" t="s">
        <v>596</v>
      </c>
      <c r="R287" s="172">
        <v>8.69</v>
      </c>
      <c r="S287" s="172">
        <f>R287/20</f>
        <v>0.4345</v>
      </c>
      <c r="T287" s="172">
        <f>S287/'edible cooking yield factors'!F90</f>
        <v>0.72416666666666674</v>
      </c>
    </row>
    <row r="288" spans="1:20" x14ac:dyDescent="0.25">
      <c r="A288" s="106" t="s">
        <v>584</v>
      </c>
      <c r="B288" s="106" t="s">
        <v>585</v>
      </c>
      <c r="C288" t="s">
        <v>586</v>
      </c>
      <c r="D288" t="s">
        <v>587</v>
      </c>
      <c r="E288" s="170">
        <v>191119</v>
      </c>
      <c r="F288" t="s">
        <v>588</v>
      </c>
      <c r="G288" t="s">
        <v>589</v>
      </c>
      <c r="H288" s="107" t="s">
        <v>590</v>
      </c>
      <c r="I288" t="s">
        <v>597</v>
      </c>
      <c r="J288" t="s">
        <v>592</v>
      </c>
      <c r="K288" s="112" t="s">
        <v>605</v>
      </c>
      <c r="L288" t="s">
        <v>197</v>
      </c>
      <c r="M288" s="171" t="str">
        <f>'common foods'!D90</f>
        <v>05070</v>
      </c>
      <c r="N288" t="s">
        <v>606</v>
      </c>
      <c r="O288" t="s">
        <v>602</v>
      </c>
      <c r="P288">
        <v>2000</v>
      </c>
      <c r="Q288" t="s">
        <v>596</v>
      </c>
      <c r="R288" s="172">
        <v>9.49</v>
      </c>
      <c r="S288" s="172">
        <f>R288/20</f>
        <v>0.47450000000000003</v>
      </c>
      <c r="T288" s="172">
        <f>S288/'edible cooking yield factors'!F90</f>
        <v>0.79083333333333339</v>
      </c>
    </row>
    <row r="289" spans="1:20" x14ac:dyDescent="0.25">
      <c r="A289" s="106" t="s">
        <v>584</v>
      </c>
      <c r="B289" s="106" t="s">
        <v>585</v>
      </c>
      <c r="C289" t="s">
        <v>586</v>
      </c>
      <c r="D289" t="s">
        <v>587</v>
      </c>
      <c r="E289" s="170">
        <v>191119</v>
      </c>
      <c r="F289" t="s">
        <v>588</v>
      </c>
      <c r="G289" t="s">
        <v>589</v>
      </c>
      <c r="H289" s="107" t="s">
        <v>590</v>
      </c>
      <c r="I289" t="s">
        <v>598</v>
      </c>
      <c r="J289" t="s">
        <v>592</v>
      </c>
      <c r="K289" s="112" t="s">
        <v>605</v>
      </c>
      <c r="L289" t="s">
        <v>197</v>
      </c>
      <c r="M289" s="171" t="str">
        <f>'common foods'!D90</f>
        <v>05070</v>
      </c>
      <c r="N289" t="s">
        <v>598</v>
      </c>
      <c r="O289" t="s">
        <v>602</v>
      </c>
      <c r="P289">
        <v>2000</v>
      </c>
      <c r="Q289" t="s">
        <v>596</v>
      </c>
      <c r="R289" s="172">
        <v>9</v>
      </c>
      <c r="S289" s="172">
        <f>R289/20</f>
        <v>0.45</v>
      </c>
      <c r="T289" s="172">
        <f>S289/'edible cooking yield factors'!F90</f>
        <v>0.75</v>
      </c>
    </row>
    <row r="290" spans="1:20" x14ac:dyDescent="0.25">
      <c r="A290" s="106" t="s">
        <v>584</v>
      </c>
      <c r="B290" s="106" t="s">
        <v>585</v>
      </c>
      <c r="C290" t="s">
        <v>586</v>
      </c>
      <c r="D290" t="s">
        <v>587</v>
      </c>
      <c r="E290" s="170">
        <v>191119</v>
      </c>
      <c r="F290" t="s">
        <v>588</v>
      </c>
      <c r="G290" t="s">
        <v>589</v>
      </c>
      <c r="H290" s="107" t="s">
        <v>590</v>
      </c>
      <c r="I290" t="s">
        <v>591</v>
      </c>
      <c r="J290" t="s">
        <v>592</v>
      </c>
      <c r="K290" s="112" t="s">
        <v>605</v>
      </c>
      <c r="L290" t="s">
        <v>199</v>
      </c>
      <c r="M290" s="171" t="str">
        <f>'common foods'!D91</f>
        <v>05071</v>
      </c>
      <c r="N290" s="112" t="s">
        <v>606</v>
      </c>
      <c r="O290" s="112" t="s">
        <v>602</v>
      </c>
      <c r="P290" s="112">
        <v>1000</v>
      </c>
      <c r="Q290" s="112" t="s">
        <v>596</v>
      </c>
      <c r="R290" s="172">
        <v>9.89</v>
      </c>
      <c r="S290" s="172">
        <f>R290/10</f>
        <v>0.9890000000000001</v>
      </c>
      <c r="T290" s="172">
        <f>S290/'edible cooking yield factors'!F92</f>
        <v>2.0604166666666668</v>
      </c>
    </row>
    <row r="291" spans="1:20" x14ac:dyDescent="0.25">
      <c r="A291" s="106" t="s">
        <v>584</v>
      </c>
      <c r="B291" s="106" t="s">
        <v>585</v>
      </c>
      <c r="C291" t="s">
        <v>586</v>
      </c>
      <c r="D291" t="s">
        <v>587</v>
      </c>
      <c r="E291" s="170">
        <v>191119</v>
      </c>
      <c r="F291" t="s">
        <v>588</v>
      </c>
      <c r="G291" t="s">
        <v>589</v>
      </c>
      <c r="H291" s="107" t="s">
        <v>590</v>
      </c>
      <c r="I291" t="s">
        <v>597</v>
      </c>
      <c r="J291" t="s">
        <v>592</v>
      </c>
      <c r="K291" s="112" t="s">
        <v>605</v>
      </c>
      <c r="L291" t="s">
        <v>199</v>
      </c>
      <c r="M291" s="171" t="str">
        <f>'common foods'!D91</f>
        <v>05071</v>
      </c>
      <c r="N291" s="112" t="s">
        <v>606</v>
      </c>
      <c r="O291" s="112" t="s">
        <v>602</v>
      </c>
      <c r="P291" s="112">
        <v>1000</v>
      </c>
      <c r="Q291" s="112" t="s">
        <v>596</v>
      </c>
      <c r="R291" s="172">
        <v>11.99</v>
      </c>
      <c r="S291" s="172">
        <f>R291/10</f>
        <v>1.1990000000000001</v>
      </c>
      <c r="T291" s="172">
        <f>S291/'edible cooking yield factors'!F92</f>
        <v>2.4979166666666668</v>
      </c>
    </row>
    <row r="292" spans="1:20" x14ac:dyDescent="0.25">
      <c r="A292" s="106" t="s">
        <v>584</v>
      </c>
      <c r="B292" s="106" t="s">
        <v>585</v>
      </c>
      <c r="C292" t="s">
        <v>586</v>
      </c>
      <c r="D292" t="s">
        <v>587</v>
      </c>
      <c r="E292" s="170">
        <v>191119</v>
      </c>
      <c r="F292" t="s">
        <v>588</v>
      </c>
      <c r="G292" t="s">
        <v>589</v>
      </c>
      <c r="H292" s="107" t="s">
        <v>590</v>
      </c>
      <c r="I292" t="s">
        <v>598</v>
      </c>
      <c r="J292" t="s">
        <v>592</v>
      </c>
      <c r="K292" s="112" t="s">
        <v>605</v>
      </c>
      <c r="L292" t="s">
        <v>199</v>
      </c>
      <c r="M292" s="171" t="str">
        <f>'common foods'!D91</f>
        <v>05071</v>
      </c>
      <c r="N292" t="s">
        <v>598</v>
      </c>
      <c r="O292" t="s">
        <v>602</v>
      </c>
      <c r="P292" s="112">
        <v>1015</v>
      </c>
      <c r="Q292" s="112"/>
      <c r="R292" s="172">
        <v>13</v>
      </c>
      <c r="S292" s="172">
        <f>R292/10.15</f>
        <v>1.2807881773399015</v>
      </c>
      <c r="T292" s="172">
        <f>S292/'edible cooking yield factors'!F92</f>
        <v>2.6683087027914616</v>
      </c>
    </row>
    <row r="293" spans="1:20" x14ac:dyDescent="0.25">
      <c r="A293" s="106" t="s">
        <v>584</v>
      </c>
      <c r="B293" s="106" t="s">
        <v>585</v>
      </c>
      <c r="C293" t="s">
        <v>586</v>
      </c>
      <c r="D293" t="s">
        <v>587</v>
      </c>
      <c r="E293" s="170">
        <v>191119</v>
      </c>
      <c r="F293" t="s">
        <v>588</v>
      </c>
      <c r="G293" t="s">
        <v>589</v>
      </c>
      <c r="H293" s="107" t="s">
        <v>590</v>
      </c>
      <c r="I293" t="s">
        <v>591</v>
      </c>
      <c r="J293" t="s">
        <v>592</v>
      </c>
      <c r="K293" s="112" t="s">
        <v>605</v>
      </c>
      <c r="L293" t="s">
        <v>201</v>
      </c>
      <c r="M293" s="171" t="str">
        <f>'common foods'!D92</f>
        <v>05072</v>
      </c>
      <c r="N293" t="s">
        <v>589</v>
      </c>
      <c r="O293" t="s">
        <v>589</v>
      </c>
      <c r="P293">
        <v>1000</v>
      </c>
      <c r="Q293" t="s">
        <v>596</v>
      </c>
      <c r="R293" s="172">
        <v>5</v>
      </c>
      <c r="S293" s="172">
        <f t="shared" ref="S293:S295" si="19">R293/10</f>
        <v>0.5</v>
      </c>
      <c r="T293" s="172">
        <f>S293/'edible cooking yield factors'!F92</f>
        <v>1.0416666666666667</v>
      </c>
    </row>
    <row r="294" spans="1:20" x14ac:dyDescent="0.25">
      <c r="A294" s="106" t="s">
        <v>584</v>
      </c>
      <c r="B294" s="106" t="s">
        <v>585</v>
      </c>
      <c r="C294" t="s">
        <v>586</v>
      </c>
      <c r="D294" t="s">
        <v>587</v>
      </c>
      <c r="E294" s="170">
        <v>191119</v>
      </c>
      <c r="F294" t="s">
        <v>588</v>
      </c>
      <c r="G294" t="s">
        <v>589</v>
      </c>
      <c r="H294" s="107" t="s">
        <v>590</v>
      </c>
      <c r="I294" t="s">
        <v>597</v>
      </c>
      <c r="J294" t="s">
        <v>592</v>
      </c>
      <c r="K294" s="112" t="s">
        <v>605</v>
      </c>
      <c r="L294" t="s">
        <v>201</v>
      </c>
      <c r="M294" s="171" t="str">
        <f>'common foods'!D92</f>
        <v>05072</v>
      </c>
      <c r="N294" t="s">
        <v>589</v>
      </c>
      <c r="O294" t="s">
        <v>589</v>
      </c>
      <c r="P294">
        <v>1000</v>
      </c>
      <c r="Q294" t="s">
        <v>596</v>
      </c>
      <c r="R294" s="172">
        <v>6.49</v>
      </c>
      <c r="S294" s="172">
        <f t="shared" si="19"/>
        <v>0.64900000000000002</v>
      </c>
      <c r="T294" s="172">
        <f>S294/'edible cooking yield factors'!F92</f>
        <v>1.3520833333333335</v>
      </c>
    </row>
    <row r="295" spans="1:20" x14ac:dyDescent="0.25">
      <c r="A295" s="106" t="s">
        <v>584</v>
      </c>
      <c r="B295" s="106" t="s">
        <v>585</v>
      </c>
      <c r="C295" t="s">
        <v>586</v>
      </c>
      <c r="D295" t="s">
        <v>587</v>
      </c>
      <c r="E295" s="170">
        <v>191119</v>
      </c>
      <c r="F295" t="s">
        <v>588</v>
      </c>
      <c r="G295" t="s">
        <v>589</v>
      </c>
      <c r="H295" s="107" t="s">
        <v>590</v>
      </c>
      <c r="I295" t="s">
        <v>598</v>
      </c>
      <c r="J295" t="s">
        <v>592</v>
      </c>
      <c r="K295" s="112" t="s">
        <v>605</v>
      </c>
      <c r="L295" t="s">
        <v>201</v>
      </c>
      <c r="M295" s="171" t="str">
        <f>'common foods'!D92</f>
        <v>05072</v>
      </c>
      <c r="N295" t="s">
        <v>598</v>
      </c>
      <c r="O295" t="s">
        <v>602</v>
      </c>
      <c r="P295">
        <v>1000</v>
      </c>
      <c r="Q295" t="s">
        <v>596</v>
      </c>
      <c r="R295" s="172">
        <v>6.5</v>
      </c>
      <c r="S295" s="172">
        <f t="shared" si="19"/>
        <v>0.65</v>
      </c>
      <c r="T295" s="172">
        <f>S295/'edible cooking yield factors'!F92</f>
        <v>1.3541666666666667</v>
      </c>
    </row>
    <row r="296" spans="1:20" x14ac:dyDescent="0.25">
      <c r="A296" s="106" t="s">
        <v>584</v>
      </c>
      <c r="B296" s="106" t="s">
        <v>585</v>
      </c>
      <c r="C296" t="s">
        <v>586</v>
      </c>
      <c r="D296" t="s">
        <v>587</v>
      </c>
      <c r="E296" s="170">
        <v>191119</v>
      </c>
      <c r="F296" t="s">
        <v>588</v>
      </c>
      <c r="G296" t="s">
        <v>589</v>
      </c>
      <c r="H296" s="107" t="s">
        <v>590</v>
      </c>
      <c r="I296" t="s">
        <v>591</v>
      </c>
      <c r="J296" t="s">
        <v>592</v>
      </c>
      <c r="K296" s="112" t="s">
        <v>605</v>
      </c>
      <c r="L296" t="s">
        <v>215</v>
      </c>
      <c r="M296" s="171" t="str">
        <f>'common foods'!D97</f>
        <v>05081</v>
      </c>
      <c r="N296" t="s">
        <v>655</v>
      </c>
      <c r="O296" t="s">
        <v>595</v>
      </c>
      <c r="P296">
        <v>425</v>
      </c>
      <c r="Q296" t="s">
        <v>596</v>
      </c>
      <c r="R296" s="172">
        <v>8.99</v>
      </c>
      <c r="S296" s="172">
        <f>R296/4.25</f>
        <v>2.1152941176470588</v>
      </c>
      <c r="T296" s="172">
        <f>S296/'edible cooking yield factors'!F97</f>
        <v>2.2266253869969042</v>
      </c>
    </row>
    <row r="297" spans="1:20" x14ac:dyDescent="0.25">
      <c r="A297" s="106" t="s">
        <v>584</v>
      </c>
      <c r="B297" s="106" t="s">
        <v>585</v>
      </c>
      <c r="C297" t="s">
        <v>586</v>
      </c>
      <c r="D297" t="s">
        <v>587</v>
      </c>
      <c r="E297" s="170">
        <v>191119</v>
      </c>
      <c r="F297" t="s">
        <v>588</v>
      </c>
      <c r="G297" t="s">
        <v>589</v>
      </c>
      <c r="H297" s="107" t="s">
        <v>590</v>
      </c>
      <c r="I297" t="s">
        <v>597</v>
      </c>
      <c r="J297" t="s">
        <v>592</v>
      </c>
      <c r="K297" s="112" t="s">
        <v>605</v>
      </c>
      <c r="L297" t="s">
        <v>215</v>
      </c>
      <c r="M297" s="171" t="str">
        <f>'common foods'!D97</f>
        <v>05081</v>
      </c>
      <c r="N297" t="s">
        <v>655</v>
      </c>
      <c r="O297" t="s">
        <v>595</v>
      </c>
      <c r="P297">
        <v>425</v>
      </c>
      <c r="Q297" t="s">
        <v>596</v>
      </c>
      <c r="R297" s="172">
        <v>9.99</v>
      </c>
      <c r="S297" s="172">
        <f>R297/4.25</f>
        <v>2.3505882352941176</v>
      </c>
      <c r="T297" s="172">
        <f>S297/'edible cooking yield factors'!F97</f>
        <v>2.4743034055727557</v>
      </c>
    </row>
    <row r="298" spans="1:20" x14ac:dyDescent="0.25">
      <c r="A298" s="106" t="s">
        <v>584</v>
      </c>
      <c r="B298" s="106" t="s">
        <v>585</v>
      </c>
      <c r="C298" t="s">
        <v>586</v>
      </c>
      <c r="D298" t="s">
        <v>587</v>
      </c>
      <c r="E298" s="170">
        <v>191119</v>
      </c>
      <c r="F298" t="s">
        <v>588</v>
      </c>
      <c r="G298" t="s">
        <v>589</v>
      </c>
      <c r="H298" s="107" t="s">
        <v>590</v>
      </c>
      <c r="I298" t="s">
        <v>598</v>
      </c>
      <c r="J298" t="s">
        <v>592</v>
      </c>
      <c r="K298" s="112" t="s">
        <v>605</v>
      </c>
      <c r="L298" t="s">
        <v>215</v>
      </c>
      <c r="M298" s="171" t="str">
        <f>'common foods'!D97</f>
        <v>05081</v>
      </c>
      <c r="N298" t="s">
        <v>598</v>
      </c>
      <c r="O298" t="s">
        <v>602</v>
      </c>
      <c r="P298">
        <v>1000</v>
      </c>
      <c r="Q298" t="s">
        <v>596</v>
      </c>
      <c r="R298" s="172">
        <v>14</v>
      </c>
      <c r="S298" s="172">
        <f>R298/10</f>
        <v>1.4</v>
      </c>
      <c r="T298" s="172">
        <f>S298/'edible cooking yield factors'!F97</f>
        <v>1.4736842105263157</v>
      </c>
    </row>
    <row r="299" spans="1:20" x14ac:dyDescent="0.25">
      <c r="A299" s="106" t="s">
        <v>584</v>
      </c>
      <c r="B299" s="106" t="s">
        <v>585</v>
      </c>
      <c r="C299" t="s">
        <v>586</v>
      </c>
      <c r="D299" t="s">
        <v>587</v>
      </c>
      <c r="E299" s="170">
        <v>191119</v>
      </c>
      <c r="F299" t="s">
        <v>588</v>
      </c>
      <c r="G299" t="s">
        <v>589</v>
      </c>
      <c r="H299" s="107" t="s">
        <v>590</v>
      </c>
      <c r="I299" t="s">
        <v>591</v>
      </c>
      <c r="J299" t="s">
        <v>592</v>
      </c>
      <c r="K299" s="112" t="s">
        <v>605</v>
      </c>
      <c r="L299" t="s">
        <v>221</v>
      </c>
      <c r="M299" s="171" t="str">
        <f>'common foods'!D108</f>
        <v>05093</v>
      </c>
      <c r="N299" t="s">
        <v>601</v>
      </c>
      <c r="O299" t="s">
        <v>602</v>
      </c>
      <c r="P299">
        <v>750</v>
      </c>
      <c r="Q299" t="s">
        <v>596</v>
      </c>
      <c r="R299" s="172">
        <v>4.99</v>
      </c>
      <c r="S299" s="172">
        <f>R299/7.5</f>
        <v>0.66533333333333333</v>
      </c>
      <c r="T299" s="172">
        <f>S299*'edible cooking yield factors'!F108</f>
        <v>0.66533333333333333</v>
      </c>
    </row>
    <row r="300" spans="1:20" x14ac:dyDescent="0.25">
      <c r="A300" s="106" t="s">
        <v>584</v>
      </c>
      <c r="B300" s="106" t="s">
        <v>585</v>
      </c>
      <c r="C300" t="s">
        <v>586</v>
      </c>
      <c r="D300" t="s">
        <v>587</v>
      </c>
      <c r="E300" s="170">
        <v>191119</v>
      </c>
      <c r="F300" t="s">
        <v>588</v>
      </c>
      <c r="G300" t="s">
        <v>589</v>
      </c>
      <c r="H300" s="107" t="s">
        <v>590</v>
      </c>
      <c r="I300" t="s">
        <v>597</v>
      </c>
      <c r="J300" t="s">
        <v>592</v>
      </c>
      <c r="K300" s="112" t="s">
        <v>605</v>
      </c>
      <c r="L300" t="s">
        <v>221</v>
      </c>
      <c r="M300" s="171" t="str">
        <f>'common foods'!D108</f>
        <v>05093</v>
      </c>
      <c r="N300" t="s">
        <v>601</v>
      </c>
      <c r="O300" t="s">
        <v>602</v>
      </c>
      <c r="P300">
        <v>750</v>
      </c>
      <c r="Q300" t="s">
        <v>596</v>
      </c>
      <c r="R300" s="172">
        <v>5.29</v>
      </c>
      <c r="S300" s="172">
        <f>R300/7.5</f>
        <v>0.70533333333333337</v>
      </c>
      <c r="T300" s="172">
        <f>S300*'edible cooking yield factors'!F108</f>
        <v>0.70533333333333337</v>
      </c>
    </row>
    <row r="301" spans="1:20" x14ac:dyDescent="0.25">
      <c r="A301" s="106" t="s">
        <v>584</v>
      </c>
      <c r="B301" s="106" t="s">
        <v>585</v>
      </c>
      <c r="C301" t="s">
        <v>586</v>
      </c>
      <c r="D301" t="s">
        <v>587</v>
      </c>
      <c r="E301" s="170">
        <v>191119</v>
      </c>
      <c r="F301" t="s">
        <v>588</v>
      </c>
      <c r="G301" t="s">
        <v>589</v>
      </c>
      <c r="H301" s="107" t="s">
        <v>590</v>
      </c>
      <c r="I301" t="s">
        <v>598</v>
      </c>
      <c r="J301" t="s">
        <v>592</v>
      </c>
      <c r="K301" s="112" t="s">
        <v>605</v>
      </c>
      <c r="L301" t="s">
        <v>221</v>
      </c>
      <c r="M301" s="171" t="str">
        <f>'common foods'!D108</f>
        <v>05093</v>
      </c>
      <c r="N301" t="s">
        <v>598</v>
      </c>
      <c r="O301" t="s">
        <v>602</v>
      </c>
      <c r="P301">
        <v>750</v>
      </c>
      <c r="Q301" t="s">
        <v>596</v>
      </c>
      <c r="R301" s="172">
        <v>5</v>
      </c>
      <c r="S301" s="172">
        <f>R301/7.5</f>
        <v>0.66666666666666663</v>
      </c>
      <c r="T301" s="172">
        <f>S301*'edible cooking yield factors'!F108</f>
        <v>0.66666666666666663</v>
      </c>
    </row>
    <row r="302" spans="1:20" s="187" customFormat="1" x14ac:dyDescent="0.25">
      <c r="A302" s="174" t="s">
        <v>584</v>
      </c>
      <c r="B302" s="174" t="s">
        <v>585</v>
      </c>
      <c r="C302" s="187" t="s">
        <v>586</v>
      </c>
      <c r="D302" s="187" t="s">
        <v>587</v>
      </c>
      <c r="E302" s="191">
        <v>191119</v>
      </c>
      <c r="F302" s="187" t="s">
        <v>588</v>
      </c>
      <c r="G302" s="187" t="s">
        <v>589</v>
      </c>
      <c r="H302" s="175" t="s">
        <v>590</v>
      </c>
      <c r="I302" s="187" t="s">
        <v>591</v>
      </c>
      <c r="J302" s="187" t="s">
        <v>592</v>
      </c>
      <c r="K302" s="193" t="s">
        <v>605</v>
      </c>
      <c r="L302" s="187" t="str">
        <f>'common foods'!C142</f>
        <v>corned beef regular</v>
      </c>
      <c r="M302" s="192" t="str">
        <f>'common foods'!D142</f>
        <v>05098</v>
      </c>
      <c r="N302" s="187" t="s">
        <v>40</v>
      </c>
      <c r="O302" s="187" t="s">
        <v>595</v>
      </c>
      <c r="P302" s="187">
        <v>340</v>
      </c>
      <c r="Q302" s="187" t="s">
        <v>596</v>
      </c>
      <c r="R302" s="186">
        <v>5.29</v>
      </c>
      <c r="S302" s="186">
        <f t="shared" ref="S302:S307" si="20">R302/3.4</f>
        <v>1.5558823529411765</v>
      </c>
      <c r="T302" s="186">
        <f t="shared" ref="T302:T307" si="21">S302*1</f>
        <v>1.5558823529411765</v>
      </c>
    </row>
    <row r="303" spans="1:20" s="187" customFormat="1" x14ac:dyDescent="0.25">
      <c r="A303" s="174" t="s">
        <v>584</v>
      </c>
      <c r="B303" s="174" t="s">
        <v>585</v>
      </c>
      <c r="C303" s="187" t="s">
        <v>586</v>
      </c>
      <c r="D303" s="187" t="s">
        <v>587</v>
      </c>
      <c r="E303" s="191">
        <v>191119</v>
      </c>
      <c r="F303" s="187" t="s">
        <v>588</v>
      </c>
      <c r="G303" s="187" t="s">
        <v>589</v>
      </c>
      <c r="H303" s="175" t="s">
        <v>590</v>
      </c>
      <c r="I303" s="187" t="s">
        <v>597</v>
      </c>
      <c r="J303" s="187" t="s">
        <v>592</v>
      </c>
      <c r="K303" s="193" t="s">
        <v>605</v>
      </c>
      <c r="L303" s="187" t="s">
        <v>301</v>
      </c>
      <c r="M303" s="192" t="str">
        <f>'common foods'!D142</f>
        <v>05098</v>
      </c>
      <c r="N303" s="187" t="s">
        <v>601</v>
      </c>
      <c r="O303" s="187" t="s">
        <v>602</v>
      </c>
      <c r="P303" s="187">
        <v>340</v>
      </c>
      <c r="Q303" s="187" t="s">
        <v>596</v>
      </c>
      <c r="R303" s="186">
        <v>3.49</v>
      </c>
      <c r="S303" s="186">
        <f t="shared" si="20"/>
        <v>1.0264705882352942</v>
      </c>
      <c r="T303" s="186">
        <f t="shared" si="21"/>
        <v>1.0264705882352942</v>
      </c>
    </row>
    <row r="304" spans="1:20" s="187" customFormat="1" x14ac:dyDescent="0.25">
      <c r="A304" s="174" t="s">
        <v>584</v>
      </c>
      <c r="B304" s="174" t="s">
        <v>585</v>
      </c>
      <c r="C304" s="187" t="s">
        <v>586</v>
      </c>
      <c r="D304" s="187" t="s">
        <v>587</v>
      </c>
      <c r="E304" s="191">
        <v>191119</v>
      </c>
      <c r="F304" s="187" t="s">
        <v>588</v>
      </c>
      <c r="G304" s="187" t="s">
        <v>589</v>
      </c>
      <c r="H304" s="175" t="s">
        <v>590</v>
      </c>
      <c r="I304" s="187" t="s">
        <v>598</v>
      </c>
      <c r="J304" s="187" t="s">
        <v>592</v>
      </c>
      <c r="K304" s="193" t="s">
        <v>605</v>
      </c>
      <c r="L304" s="187" t="s">
        <v>301</v>
      </c>
      <c r="M304" s="192" t="str">
        <f>'common foods'!D142</f>
        <v>05098</v>
      </c>
      <c r="N304" s="187" t="s">
        <v>598</v>
      </c>
      <c r="O304" s="187" t="s">
        <v>602</v>
      </c>
      <c r="P304" s="187">
        <v>340</v>
      </c>
      <c r="Q304" s="187" t="s">
        <v>596</v>
      </c>
      <c r="R304" s="186">
        <v>3.5</v>
      </c>
      <c r="S304" s="186">
        <f t="shared" si="20"/>
        <v>1.0294117647058825</v>
      </c>
      <c r="T304" s="186">
        <f t="shared" si="21"/>
        <v>1.0294117647058825</v>
      </c>
    </row>
    <row r="305" spans="1:20" s="187" customFormat="1" x14ac:dyDescent="0.25">
      <c r="A305" s="174" t="s">
        <v>584</v>
      </c>
      <c r="B305" s="174" t="s">
        <v>585</v>
      </c>
      <c r="C305" s="187" t="s">
        <v>586</v>
      </c>
      <c r="D305" s="187" t="s">
        <v>587</v>
      </c>
      <c r="E305" s="191">
        <v>191119</v>
      </c>
      <c r="F305" s="187" t="s">
        <v>588</v>
      </c>
      <c r="G305" s="187" t="s">
        <v>589</v>
      </c>
      <c r="H305" s="175" t="s">
        <v>590</v>
      </c>
      <c r="I305" s="187" t="s">
        <v>591</v>
      </c>
      <c r="J305" s="187" t="s">
        <v>592</v>
      </c>
      <c r="K305" s="193" t="s">
        <v>605</v>
      </c>
      <c r="L305" s="187" t="str">
        <f>'common foods'!C110</f>
        <v>Corned beef reduced fat</v>
      </c>
      <c r="M305" s="192" t="str">
        <f>'common foods'!D110</f>
        <v>05096</v>
      </c>
      <c r="N305" s="187" t="s">
        <v>656</v>
      </c>
      <c r="O305" s="187" t="s">
        <v>595</v>
      </c>
      <c r="P305" s="187">
        <v>340</v>
      </c>
      <c r="Q305" s="187" t="s">
        <v>596</v>
      </c>
      <c r="R305" s="186">
        <v>7.69</v>
      </c>
      <c r="S305" s="186">
        <f t="shared" si="20"/>
        <v>2.2617647058823529</v>
      </c>
      <c r="T305" s="186">
        <f t="shared" si="21"/>
        <v>2.2617647058823529</v>
      </c>
    </row>
    <row r="306" spans="1:20" s="187" customFormat="1" x14ac:dyDescent="0.25">
      <c r="A306" s="174" t="s">
        <v>584</v>
      </c>
      <c r="B306" s="174" t="s">
        <v>585</v>
      </c>
      <c r="C306" s="187" t="s">
        <v>586</v>
      </c>
      <c r="D306" s="187" t="s">
        <v>587</v>
      </c>
      <c r="E306" s="191">
        <v>191119</v>
      </c>
      <c r="F306" s="187" t="s">
        <v>588</v>
      </c>
      <c r="G306" s="187" t="s">
        <v>589</v>
      </c>
      <c r="H306" s="175" t="s">
        <v>590</v>
      </c>
      <c r="I306" s="187" t="s">
        <v>597</v>
      </c>
      <c r="J306" s="187" t="s">
        <v>592</v>
      </c>
      <c r="K306" s="193" t="s">
        <v>605</v>
      </c>
      <c r="L306" s="187" t="s">
        <v>193</v>
      </c>
      <c r="M306" s="192" t="str">
        <f>'common foods'!D110</f>
        <v>05096</v>
      </c>
      <c r="N306" s="187" t="s">
        <v>656</v>
      </c>
      <c r="O306" s="187" t="s">
        <v>595</v>
      </c>
      <c r="P306" s="187">
        <v>340</v>
      </c>
      <c r="Q306" s="187" t="s">
        <v>596</v>
      </c>
      <c r="R306" s="186">
        <v>7.79</v>
      </c>
      <c r="S306" s="186">
        <f t="shared" si="20"/>
        <v>2.2911764705882351</v>
      </c>
      <c r="T306" s="186">
        <f t="shared" si="21"/>
        <v>2.2911764705882351</v>
      </c>
    </row>
    <row r="307" spans="1:20" s="187" customFormat="1" x14ac:dyDescent="0.25">
      <c r="A307" s="174" t="s">
        <v>584</v>
      </c>
      <c r="B307" s="174" t="s">
        <v>585</v>
      </c>
      <c r="C307" s="187" t="s">
        <v>586</v>
      </c>
      <c r="D307" s="187" t="s">
        <v>587</v>
      </c>
      <c r="E307" s="191">
        <v>191119</v>
      </c>
      <c r="F307" s="187" t="s">
        <v>588</v>
      </c>
      <c r="G307" s="187" t="s">
        <v>589</v>
      </c>
      <c r="H307" s="175" t="s">
        <v>590</v>
      </c>
      <c r="I307" s="187" t="s">
        <v>598</v>
      </c>
      <c r="J307" s="187" t="s">
        <v>592</v>
      </c>
      <c r="K307" s="193" t="s">
        <v>605</v>
      </c>
      <c r="L307" s="187" t="s">
        <v>193</v>
      </c>
      <c r="M307" s="192" t="str">
        <f>'common foods'!D110</f>
        <v>05096</v>
      </c>
      <c r="N307" s="187" t="s">
        <v>656</v>
      </c>
      <c r="O307" s="187" t="s">
        <v>595</v>
      </c>
      <c r="P307" s="187">
        <v>340</v>
      </c>
      <c r="Q307" s="187" t="s">
        <v>596</v>
      </c>
      <c r="R307" s="186">
        <v>8.5</v>
      </c>
      <c r="S307" s="186">
        <f t="shared" si="20"/>
        <v>2.5</v>
      </c>
      <c r="T307" s="186">
        <f t="shared" si="21"/>
        <v>2.5</v>
      </c>
    </row>
    <row r="308" spans="1:20" x14ac:dyDescent="0.25">
      <c r="A308" s="106" t="s">
        <v>584</v>
      </c>
      <c r="B308" s="106" t="s">
        <v>585</v>
      </c>
      <c r="C308" t="s">
        <v>586</v>
      </c>
      <c r="D308" t="s">
        <v>587</v>
      </c>
      <c r="E308" s="170">
        <v>191119</v>
      </c>
      <c r="F308" t="s">
        <v>588</v>
      </c>
      <c r="G308" t="s">
        <v>589</v>
      </c>
      <c r="H308" s="107" t="s">
        <v>590</v>
      </c>
      <c r="I308" t="s">
        <v>591</v>
      </c>
      <c r="J308" t="s">
        <v>592</v>
      </c>
      <c r="K308" s="112" t="s">
        <v>605</v>
      </c>
      <c r="L308" t="s">
        <v>228</v>
      </c>
      <c r="M308" s="171" t="str">
        <f>'common foods'!D98</f>
        <v>05082</v>
      </c>
      <c r="N308" t="s">
        <v>601</v>
      </c>
      <c r="O308" t="s">
        <v>602</v>
      </c>
      <c r="P308">
        <v>410</v>
      </c>
      <c r="Q308" t="s">
        <v>596</v>
      </c>
      <c r="R308" s="172">
        <v>0.7</v>
      </c>
      <c r="S308" s="172">
        <f>R308/4.1</f>
        <v>0.17073170731707318</v>
      </c>
      <c r="T308" s="172">
        <f>S308*'edible cooking yield factors'!F98</f>
        <v>0.17073170731707318</v>
      </c>
    </row>
    <row r="309" spans="1:20" x14ac:dyDescent="0.25">
      <c r="A309" s="106" t="s">
        <v>584</v>
      </c>
      <c r="B309" s="106" t="s">
        <v>585</v>
      </c>
      <c r="C309" t="s">
        <v>586</v>
      </c>
      <c r="D309" t="s">
        <v>587</v>
      </c>
      <c r="E309" s="170">
        <v>191119</v>
      </c>
      <c r="F309" t="s">
        <v>588</v>
      </c>
      <c r="G309" t="s">
        <v>589</v>
      </c>
      <c r="H309" s="107" t="s">
        <v>590</v>
      </c>
      <c r="I309" t="s">
        <v>597</v>
      </c>
      <c r="J309" t="s">
        <v>592</v>
      </c>
      <c r="K309" s="112" t="s">
        <v>605</v>
      </c>
      <c r="L309" t="s">
        <v>228</v>
      </c>
      <c r="M309" s="171" t="str">
        <f>'common foods'!D98</f>
        <v>05082</v>
      </c>
      <c r="N309" t="s">
        <v>601</v>
      </c>
      <c r="O309" t="s">
        <v>602</v>
      </c>
      <c r="P309">
        <v>410</v>
      </c>
      <c r="Q309" t="s">
        <v>596</v>
      </c>
      <c r="R309" s="172">
        <v>0.8</v>
      </c>
      <c r="S309" s="172">
        <f>R309/4.1</f>
        <v>0.19512195121951223</v>
      </c>
      <c r="T309" s="172">
        <f>S309*'edible cooking yield factors'!F98</f>
        <v>0.19512195121951223</v>
      </c>
    </row>
    <row r="310" spans="1:20" x14ac:dyDescent="0.25">
      <c r="A310" s="106" t="s">
        <v>584</v>
      </c>
      <c r="B310" s="106" t="s">
        <v>585</v>
      </c>
      <c r="C310" t="s">
        <v>586</v>
      </c>
      <c r="D310" t="s">
        <v>587</v>
      </c>
      <c r="E310" s="170">
        <v>191119</v>
      </c>
      <c r="F310" t="s">
        <v>588</v>
      </c>
      <c r="G310" t="s">
        <v>589</v>
      </c>
      <c r="H310" s="107" t="s">
        <v>590</v>
      </c>
      <c r="I310" t="s">
        <v>598</v>
      </c>
      <c r="J310" t="s">
        <v>592</v>
      </c>
      <c r="K310" s="112" t="s">
        <v>605</v>
      </c>
      <c r="L310" t="s">
        <v>228</v>
      </c>
      <c r="M310" s="171" t="str">
        <f>'common foods'!D98</f>
        <v>05082</v>
      </c>
      <c r="N310" t="s">
        <v>598</v>
      </c>
      <c r="O310" t="s">
        <v>602</v>
      </c>
      <c r="P310">
        <v>420</v>
      </c>
      <c r="Q310" t="s">
        <v>596</v>
      </c>
      <c r="R310" s="172">
        <v>0.7</v>
      </c>
      <c r="S310" s="172">
        <f>R310/4.2</f>
        <v>0.16666666666666666</v>
      </c>
      <c r="T310" s="172">
        <f>S310*'edible cooking yield factors'!F98</f>
        <v>0.16666666666666666</v>
      </c>
    </row>
    <row r="311" spans="1:20" x14ac:dyDescent="0.25">
      <c r="A311" s="106" t="s">
        <v>584</v>
      </c>
      <c r="B311" s="106" t="s">
        <v>585</v>
      </c>
      <c r="C311" t="s">
        <v>586</v>
      </c>
      <c r="D311" t="s">
        <v>587</v>
      </c>
      <c r="E311" s="170">
        <v>191119</v>
      </c>
      <c r="F311" t="s">
        <v>588</v>
      </c>
      <c r="G311" t="s">
        <v>589</v>
      </c>
      <c r="H311" s="107" t="s">
        <v>590</v>
      </c>
      <c r="I311" t="s">
        <v>591</v>
      </c>
      <c r="J311" t="s">
        <v>592</v>
      </c>
      <c r="K311" s="112" t="s">
        <v>605</v>
      </c>
      <c r="L311" t="s">
        <v>234</v>
      </c>
      <c r="M311" s="171" t="str">
        <f>'common foods'!D96</f>
        <v>05080</v>
      </c>
      <c r="N311" t="s">
        <v>606</v>
      </c>
      <c r="O311" t="s">
        <v>602</v>
      </c>
      <c r="P311">
        <v>185</v>
      </c>
      <c r="Q311" t="s">
        <v>596</v>
      </c>
      <c r="R311" s="172">
        <v>2.59</v>
      </c>
      <c r="S311" s="172">
        <f>R311/1.85</f>
        <v>1.4</v>
      </c>
      <c r="T311" s="172">
        <f>S311*'edible cooking yield factors'!F96</f>
        <v>1.022</v>
      </c>
    </row>
    <row r="312" spans="1:20" x14ac:dyDescent="0.25">
      <c r="A312" s="106" t="s">
        <v>584</v>
      </c>
      <c r="B312" s="106" t="s">
        <v>585</v>
      </c>
      <c r="C312" t="s">
        <v>586</v>
      </c>
      <c r="D312" t="s">
        <v>587</v>
      </c>
      <c r="E312" s="170">
        <v>191119</v>
      </c>
      <c r="F312" t="s">
        <v>588</v>
      </c>
      <c r="G312" t="s">
        <v>589</v>
      </c>
      <c r="H312" s="107" t="s">
        <v>590</v>
      </c>
      <c r="I312" t="s">
        <v>597</v>
      </c>
      <c r="J312" t="s">
        <v>592</v>
      </c>
      <c r="K312" s="112" t="s">
        <v>605</v>
      </c>
      <c r="L312" t="s">
        <v>234</v>
      </c>
      <c r="M312" s="171" t="str">
        <f>'common foods'!D96</f>
        <v>05080</v>
      </c>
      <c r="N312" t="s">
        <v>606</v>
      </c>
      <c r="O312" t="s">
        <v>602</v>
      </c>
      <c r="P312">
        <v>185</v>
      </c>
      <c r="Q312" t="s">
        <v>596</v>
      </c>
      <c r="R312" s="172">
        <v>2.99</v>
      </c>
      <c r="S312" s="172">
        <f>R311/1.85</f>
        <v>1.4</v>
      </c>
      <c r="T312" s="172">
        <f>S312*'edible cooking yield factors'!F96</f>
        <v>1.022</v>
      </c>
    </row>
    <row r="313" spans="1:20" x14ac:dyDescent="0.25">
      <c r="A313" s="106" t="s">
        <v>584</v>
      </c>
      <c r="B313" s="106" t="s">
        <v>585</v>
      </c>
      <c r="C313" t="s">
        <v>586</v>
      </c>
      <c r="D313" t="s">
        <v>587</v>
      </c>
      <c r="E313" s="170">
        <v>191119</v>
      </c>
      <c r="F313" t="s">
        <v>588</v>
      </c>
      <c r="G313" t="s">
        <v>589</v>
      </c>
      <c r="H313" s="107" t="s">
        <v>590</v>
      </c>
      <c r="I313" t="s">
        <v>598</v>
      </c>
      <c r="J313" t="s">
        <v>592</v>
      </c>
      <c r="K313" s="112" t="s">
        <v>605</v>
      </c>
      <c r="L313" t="s">
        <v>234</v>
      </c>
      <c r="M313" s="171" t="str">
        <f>'common foods'!D96</f>
        <v>05080</v>
      </c>
      <c r="N313" t="s">
        <v>598</v>
      </c>
      <c r="O313" t="s">
        <v>602</v>
      </c>
      <c r="P313">
        <v>95</v>
      </c>
      <c r="Q313" t="s">
        <v>596</v>
      </c>
      <c r="R313" s="172">
        <v>1.2</v>
      </c>
      <c r="S313" s="172">
        <f>R313/0.95</f>
        <v>1.263157894736842</v>
      </c>
      <c r="T313" s="172">
        <f>S313*'edible cooking yield factors'!F96</f>
        <v>0.92210526315789465</v>
      </c>
    </row>
    <row r="314" spans="1:20" x14ac:dyDescent="0.25">
      <c r="A314" s="106" t="s">
        <v>584</v>
      </c>
      <c r="B314" s="106" t="s">
        <v>585</v>
      </c>
      <c r="C314" t="s">
        <v>586</v>
      </c>
      <c r="D314" t="s">
        <v>587</v>
      </c>
      <c r="E314" s="170">
        <v>191119</v>
      </c>
      <c r="F314" t="s">
        <v>588</v>
      </c>
      <c r="G314" t="s">
        <v>589</v>
      </c>
      <c r="H314" s="107" t="s">
        <v>590</v>
      </c>
      <c r="I314" t="s">
        <v>591</v>
      </c>
      <c r="J314" t="s">
        <v>592</v>
      </c>
      <c r="K314" s="112" t="s">
        <v>605</v>
      </c>
      <c r="L314" t="s">
        <v>236</v>
      </c>
      <c r="M314" s="171" t="str">
        <f>'common foods'!D106</f>
        <v>05091</v>
      </c>
      <c r="N314" t="s">
        <v>606</v>
      </c>
      <c r="O314" t="s">
        <v>602</v>
      </c>
      <c r="P314">
        <v>185</v>
      </c>
      <c r="Q314" t="s">
        <v>596</v>
      </c>
      <c r="R314" s="172">
        <v>1.99</v>
      </c>
      <c r="S314" s="172">
        <f>R313/1.85</f>
        <v>0.64864864864864857</v>
      </c>
      <c r="T314" s="172">
        <f>S314*'edible cooking yield factors'!F106</f>
        <v>0.47351351351351345</v>
      </c>
    </row>
    <row r="315" spans="1:20" x14ac:dyDescent="0.25">
      <c r="A315" s="106" t="s">
        <v>584</v>
      </c>
      <c r="B315" s="106" t="s">
        <v>585</v>
      </c>
      <c r="C315" t="s">
        <v>586</v>
      </c>
      <c r="D315" t="s">
        <v>587</v>
      </c>
      <c r="E315" s="170">
        <v>191119</v>
      </c>
      <c r="F315" t="s">
        <v>588</v>
      </c>
      <c r="G315" t="s">
        <v>589</v>
      </c>
      <c r="H315" s="107" t="s">
        <v>590</v>
      </c>
      <c r="I315" t="s">
        <v>597</v>
      </c>
      <c r="J315" t="s">
        <v>592</v>
      </c>
      <c r="K315" s="112" t="s">
        <v>605</v>
      </c>
      <c r="L315" t="s">
        <v>236</v>
      </c>
      <c r="M315" s="171" t="str">
        <f>'common foods'!D106</f>
        <v>05091</v>
      </c>
      <c r="N315" t="s">
        <v>606</v>
      </c>
      <c r="O315" t="s">
        <v>602</v>
      </c>
      <c r="P315">
        <v>185</v>
      </c>
      <c r="Q315" t="s">
        <v>596</v>
      </c>
      <c r="R315" s="172">
        <v>2.29</v>
      </c>
      <c r="S315" s="172">
        <f>R314/1.85</f>
        <v>1.0756756756756756</v>
      </c>
      <c r="T315" s="172">
        <f>S315*'edible cooking yield factors'!F106</f>
        <v>0.78524324324324313</v>
      </c>
    </row>
    <row r="316" spans="1:20" x14ac:dyDescent="0.25">
      <c r="A316" s="106" t="s">
        <v>584</v>
      </c>
      <c r="B316" s="106" t="s">
        <v>585</v>
      </c>
      <c r="C316" t="s">
        <v>586</v>
      </c>
      <c r="D316" t="s">
        <v>587</v>
      </c>
      <c r="E316" s="170">
        <v>191119</v>
      </c>
      <c r="F316" t="s">
        <v>588</v>
      </c>
      <c r="G316" t="s">
        <v>589</v>
      </c>
      <c r="H316" s="107" t="s">
        <v>590</v>
      </c>
      <c r="I316" t="s">
        <v>598</v>
      </c>
      <c r="J316" t="s">
        <v>592</v>
      </c>
      <c r="K316" s="112" t="s">
        <v>605</v>
      </c>
      <c r="L316" t="s">
        <v>236</v>
      </c>
      <c r="M316" s="171" t="str">
        <f>'common foods'!D106</f>
        <v>05091</v>
      </c>
      <c r="N316" t="s">
        <v>657</v>
      </c>
      <c r="O316" t="s">
        <v>602</v>
      </c>
      <c r="P316">
        <v>95</v>
      </c>
      <c r="Q316" t="s">
        <v>596</v>
      </c>
      <c r="R316" s="172">
        <v>1.2</v>
      </c>
      <c r="S316" s="172">
        <f>R316/0.95</f>
        <v>1.263157894736842</v>
      </c>
      <c r="T316" s="172">
        <f>S316*'edible cooking yield factors'!F106</f>
        <v>0.92210526315789465</v>
      </c>
    </row>
    <row r="317" spans="1:20" x14ac:dyDescent="0.25">
      <c r="A317" s="106" t="s">
        <v>584</v>
      </c>
      <c r="B317" s="106" t="s">
        <v>585</v>
      </c>
      <c r="C317" t="s">
        <v>586</v>
      </c>
      <c r="D317" t="s">
        <v>587</v>
      </c>
      <c r="E317" s="170">
        <v>191119</v>
      </c>
      <c r="F317" t="s">
        <v>588</v>
      </c>
      <c r="G317" t="s">
        <v>589</v>
      </c>
      <c r="H317" s="107" t="s">
        <v>590</v>
      </c>
      <c r="I317" t="s">
        <v>591</v>
      </c>
      <c r="J317" t="s">
        <v>592</v>
      </c>
      <c r="K317" t="s">
        <v>616</v>
      </c>
      <c r="L317" t="s">
        <v>259</v>
      </c>
      <c r="M317" s="171" t="str">
        <f>'common foods'!D122</f>
        <v>06088</v>
      </c>
      <c r="N317" t="s">
        <v>606</v>
      </c>
      <c r="O317" t="s">
        <v>602</v>
      </c>
      <c r="P317">
        <v>500</v>
      </c>
      <c r="Q317" t="s">
        <v>596</v>
      </c>
      <c r="R317" s="172">
        <v>5.79</v>
      </c>
      <c r="S317" s="172">
        <f>R317/5</f>
        <v>1.1579999999999999</v>
      </c>
      <c r="T317" s="172">
        <f>S317*'edible cooking yield factors'!F122</f>
        <v>1.1579999999999999</v>
      </c>
    </row>
    <row r="318" spans="1:20" x14ac:dyDescent="0.25">
      <c r="A318" s="106" t="s">
        <v>584</v>
      </c>
      <c r="B318" s="106" t="s">
        <v>585</v>
      </c>
      <c r="C318" t="s">
        <v>586</v>
      </c>
      <c r="D318" t="s">
        <v>587</v>
      </c>
      <c r="E318" s="170">
        <v>191119</v>
      </c>
      <c r="F318" t="s">
        <v>588</v>
      </c>
      <c r="G318" t="s">
        <v>589</v>
      </c>
      <c r="H318" s="107" t="s">
        <v>590</v>
      </c>
      <c r="I318" t="s">
        <v>597</v>
      </c>
      <c r="J318" t="s">
        <v>592</v>
      </c>
      <c r="K318" t="s">
        <v>616</v>
      </c>
      <c r="L318" t="s">
        <v>259</v>
      </c>
      <c r="M318" s="171" t="str">
        <f>'common foods'!D122</f>
        <v>06088</v>
      </c>
      <c r="N318" t="s">
        <v>606</v>
      </c>
      <c r="O318" t="s">
        <v>602</v>
      </c>
      <c r="P318">
        <v>500</v>
      </c>
      <c r="Q318" t="s">
        <v>596</v>
      </c>
      <c r="R318" s="172">
        <v>5.79</v>
      </c>
      <c r="S318" s="172">
        <f>R318/5</f>
        <v>1.1579999999999999</v>
      </c>
      <c r="T318" s="172">
        <f>S318*'edible cooking yield factors'!F122</f>
        <v>1.1579999999999999</v>
      </c>
    </row>
    <row r="319" spans="1:20" x14ac:dyDescent="0.25">
      <c r="A319" s="106" t="s">
        <v>584</v>
      </c>
      <c r="B319" s="106" t="s">
        <v>585</v>
      </c>
      <c r="C319" t="s">
        <v>586</v>
      </c>
      <c r="D319" t="s">
        <v>587</v>
      </c>
      <c r="E319" s="170">
        <v>191119</v>
      </c>
      <c r="F319" t="s">
        <v>588</v>
      </c>
      <c r="G319" t="s">
        <v>589</v>
      </c>
      <c r="H319" s="107" t="s">
        <v>590</v>
      </c>
      <c r="I319" t="s">
        <v>598</v>
      </c>
      <c r="J319" t="s">
        <v>592</v>
      </c>
      <c r="K319" t="s">
        <v>616</v>
      </c>
      <c r="L319" t="s">
        <v>259</v>
      </c>
      <c r="M319" s="171" t="str">
        <f>'common foods'!D122</f>
        <v>06088</v>
      </c>
      <c r="N319" t="s">
        <v>598</v>
      </c>
      <c r="O319" t="s">
        <v>602</v>
      </c>
      <c r="P319">
        <v>500</v>
      </c>
      <c r="Q319" t="s">
        <v>596</v>
      </c>
      <c r="R319" s="172">
        <v>5.8</v>
      </c>
      <c r="S319" s="172">
        <f>R319/5</f>
        <v>1.1599999999999999</v>
      </c>
      <c r="T319" s="172">
        <f>S319*'edible cooking yield factors'!F122</f>
        <v>1.1599999999999999</v>
      </c>
    </row>
    <row r="320" spans="1:20" s="187" customFormat="1" x14ac:dyDescent="0.25">
      <c r="A320" s="174" t="s">
        <v>584</v>
      </c>
      <c r="B320" s="174" t="s">
        <v>585</v>
      </c>
      <c r="C320" s="187" t="s">
        <v>586</v>
      </c>
      <c r="D320" s="187" t="s">
        <v>587</v>
      </c>
      <c r="E320" s="191" t="s">
        <v>643</v>
      </c>
      <c r="F320" s="187" t="s">
        <v>638</v>
      </c>
      <c r="G320" s="187" t="s">
        <v>589</v>
      </c>
      <c r="H320" s="175" t="s">
        <v>590</v>
      </c>
      <c r="I320" s="187" t="s">
        <v>591</v>
      </c>
      <c r="J320" s="187" t="s">
        <v>592</v>
      </c>
      <c r="K320" s="187" t="s">
        <v>616</v>
      </c>
      <c r="L320" s="187" t="str">
        <f>'common foods'!C126</f>
        <v>coconut cream regular</v>
      </c>
      <c r="M320" s="192" t="str">
        <f>'common foods'!D126</f>
        <v>06092</v>
      </c>
      <c r="N320" s="187" t="s">
        <v>658</v>
      </c>
      <c r="O320" s="187" t="s">
        <v>595</v>
      </c>
      <c r="P320" s="187">
        <v>400</v>
      </c>
      <c r="Q320" s="187" t="s">
        <v>596</v>
      </c>
      <c r="R320" s="186">
        <v>1.0900000000000001</v>
      </c>
      <c r="S320" s="186">
        <f t="shared" ref="S320:S325" si="22">R320/4</f>
        <v>0.27250000000000002</v>
      </c>
      <c r="T320" s="186">
        <f t="shared" ref="T320:T325" si="23">S320*1</f>
        <v>0.27250000000000002</v>
      </c>
    </row>
    <row r="321" spans="1:20" s="187" customFormat="1" x14ac:dyDescent="0.25">
      <c r="A321" s="174" t="s">
        <v>584</v>
      </c>
      <c r="B321" s="174" t="s">
        <v>585</v>
      </c>
      <c r="C321" s="187" t="s">
        <v>586</v>
      </c>
      <c r="D321" s="187" t="s">
        <v>587</v>
      </c>
      <c r="E321" s="191" t="s">
        <v>643</v>
      </c>
      <c r="F321" s="187" t="s">
        <v>638</v>
      </c>
      <c r="G321" s="187" t="s">
        <v>589</v>
      </c>
      <c r="H321" s="175" t="s">
        <v>590</v>
      </c>
      <c r="I321" s="187" t="s">
        <v>597</v>
      </c>
      <c r="J321" s="187" t="s">
        <v>592</v>
      </c>
      <c r="K321" s="187" t="s">
        <v>616</v>
      </c>
      <c r="L321" s="187" t="s">
        <v>267</v>
      </c>
      <c r="M321" s="192" t="str">
        <f>'common foods'!D126</f>
        <v>06092</v>
      </c>
      <c r="N321" s="187" t="s">
        <v>658</v>
      </c>
      <c r="O321" s="187" t="s">
        <v>595</v>
      </c>
      <c r="P321" s="187">
        <v>400</v>
      </c>
      <c r="Q321" s="193" t="s">
        <v>596</v>
      </c>
      <c r="R321" s="186">
        <v>1.19</v>
      </c>
      <c r="S321" s="186">
        <f t="shared" si="22"/>
        <v>0.29749999999999999</v>
      </c>
      <c r="T321" s="186">
        <f t="shared" si="23"/>
        <v>0.29749999999999999</v>
      </c>
    </row>
    <row r="322" spans="1:20" s="187" customFormat="1" x14ac:dyDescent="0.25">
      <c r="A322" s="174" t="s">
        <v>584</v>
      </c>
      <c r="B322" s="174" t="s">
        <v>585</v>
      </c>
      <c r="C322" s="187" t="s">
        <v>586</v>
      </c>
      <c r="D322" s="187" t="s">
        <v>587</v>
      </c>
      <c r="E322" s="191" t="s">
        <v>643</v>
      </c>
      <c r="F322" s="187" t="s">
        <v>638</v>
      </c>
      <c r="G322" s="187" t="s">
        <v>589</v>
      </c>
      <c r="H322" s="175" t="s">
        <v>590</v>
      </c>
      <c r="I322" s="187" t="s">
        <v>598</v>
      </c>
      <c r="J322" s="187" t="s">
        <v>592</v>
      </c>
      <c r="K322" s="187" t="s">
        <v>616</v>
      </c>
      <c r="L322" s="187" t="s">
        <v>267</v>
      </c>
      <c r="M322" s="192" t="str">
        <f>'common foods'!D126</f>
        <v>06092</v>
      </c>
      <c r="N322" s="187" t="s">
        <v>617</v>
      </c>
      <c r="O322" s="187" t="s">
        <v>602</v>
      </c>
      <c r="P322" s="193">
        <v>400</v>
      </c>
      <c r="Q322" s="193" t="s">
        <v>596</v>
      </c>
      <c r="R322" s="186">
        <v>1.2</v>
      </c>
      <c r="S322" s="186">
        <f t="shared" si="22"/>
        <v>0.3</v>
      </c>
      <c r="T322" s="186">
        <f t="shared" si="23"/>
        <v>0.3</v>
      </c>
    </row>
    <row r="323" spans="1:20" s="187" customFormat="1" x14ac:dyDescent="0.25">
      <c r="A323" s="174" t="s">
        <v>584</v>
      </c>
      <c r="B323" s="174" t="s">
        <v>585</v>
      </c>
      <c r="C323" s="187" t="s">
        <v>586</v>
      </c>
      <c r="D323" s="187" t="s">
        <v>587</v>
      </c>
      <c r="E323" s="191" t="s">
        <v>643</v>
      </c>
      <c r="F323" s="187" t="s">
        <v>638</v>
      </c>
      <c r="G323" s="187" t="s">
        <v>589</v>
      </c>
      <c r="H323" s="175" t="s">
        <v>590</v>
      </c>
      <c r="I323" s="187" t="s">
        <v>591</v>
      </c>
      <c r="J323" s="187" t="s">
        <v>592</v>
      </c>
      <c r="K323" s="187" t="s">
        <v>616</v>
      </c>
      <c r="L323" s="187" t="str">
        <f>'common foods'!C127</f>
        <v>coconut cream lite</v>
      </c>
      <c r="M323" s="192" t="str">
        <f>'common foods'!D127</f>
        <v>06093</v>
      </c>
      <c r="N323" s="187" t="s">
        <v>659</v>
      </c>
      <c r="O323" s="187" t="s">
        <v>595</v>
      </c>
      <c r="P323" s="187">
        <v>400</v>
      </c>
      <c r="Q323" s="187" t="s">
        <v>596</v>
      </c>
      <c r="R323" s="186">
        <v>2.29</v>
      </c>
      <c r="S323" s="186">
        <f t="shared" si="22"/>
        <v>0.57250000000000001</v>
      </c>
      <c r="T323" s="186">
        <f t="shared" si="23"/>
        <v>0.57250000000000001</v>
      </c>
    </row>
    <row r="324" spans="1:20" s="187" customFormat="1" x14ac:dyDescent="0.25">
      <c r="A324" s="174" t="s">
        <v>584</v>
      </c>
      <c r="B324" s="174" t="s">
        <v>585</v>
      </c>
      <c r="C324" s="187" t="s">
        <v>586</v>
      </c>
      <c r="D324" s="187" t="s">
        <v>587</v>
      </c>
      <c r="E324" s="191" t="s">
        <v>643</v>
      </c>
      <c r="F324" s="187" t="s">
        <v>638</v>
      </c>
      <c r="G324" s="187" t="s">
        <v>589</v>
      </c>
      <c r="H324" s="175" t="s">
        <v>590</v>
      </c>
      <c r="I324" s="187" t="s">
        <v>597</v>
      </c>
      <c r="J324" s="187" t="s">
        <v>592</v>
      </c>
      <c r="K324" s="187" t="s">
        <v>616</v>
      </c>
      <c r="L324" s="187" t="s">
        <v>269</v>
      </c>
      <c r="M324" s="192" t="str">
        <f>'common foods'!D127</f>
        <v>06093</v>
      </c>
      <c r="N324" s="187" t="s">
        <v>659</v>
      </c>
      <c r="O324" s="187" t="s">
        <v>595</v>
      </c>
      <c r="P324" s="187">
        <v>400</v>
      </c>
      <c r="Q324" s="187" t="s">
        <v>596</v>
      </c>
      <c r="R324" s="186">
        <v>2.19</v>
      </c>
      <c r="S324" s="186">
        <f t="shared" si="22"/>
        <v>0.54749999999999999</v>
      </c>
      <c r="T324" s="186">
        <f t="shared" si="23"/>
        <v>0.54749999999999999</v>
      </c>
    </row>
    <row r="325" spans="1:20" s="187" customFormat="1" x14ac:dyDescent="0.25">
      <c r="A325" s="174" t="s">
        <v>584</v>
      </c>
      <c r="B325" s="174" t="s">
        <v>585</v>
      </c>
      <c r="C325" s="187" t="s">
        <v>586</v>
      </c>
      <c r="D325" s="187" t="s">
        <v>587</v>
      </c>
      <c r="E325" s="191" t="s">
        <v>643</v>
      </c>
      <c r="F325" s="187" t="s">
        <v>638</v>
      </c>
      <c r="G325" s="187" t="s">
        <v>589</v>
      </c>
      <c r="H325" s="175" t="s">
        <v>590</v>
      </c>
      <c r="I325" s="187" t="s">
        <v>598</v>
      </c>
      <c r="J325" s="187" t="s">
        <v>592</v>
      </c>
      <c r="K325" s="187" t="s">
        <v>616</v>
      </c>
      <c r="L325" s="187" t="s">
        <v>269</v>
      </c>
      <c r="M325" s="192" t="str">
        <f>'common foods'!D127</f>
        <v>06093</v>
      </c>
      <c r="N325" s="187" t="s">
        <v>617</v>
      </c>
      <c r="O325" s="187" t="s">
        <v>602</v>
      </c>
      <c r="P325" s="193">
        <v>400</v>
      </c>
      <c r="Q325" s="193" t="s">
        <v>596</v>
      </c>
      <c r="R325" s="186">
        <v>1.2</v>
      </c>
      <c r="S325" s="186">
        <f t="shared" si="22"/>
        <v>0.3</v>
      </c>
      <c r="T325" s="186">
        <f t="shared" si="23"/>
        <v>0.3</v>
      </c>
    </row>
    <row r="326" spans="1:20" x14ac:dyDescent="0.25">
      <c r="A326" s="106" t="s">
        <v>584</v>
      </c>
      <c r="B326" s="106" t="s">
        <v>585</v>
      </c>
      <c r="C326" t="s">
        <v>586</v>
      </c>
      <c r="D326" t="s">
        <v>587</v>
      </c>
      <c r="E326" s="170">
        <v>191119</v>
      </c>
      <c r="F326" t="s">
        <v>588</v>
      </c>
      <c r="G326" t="s">
        <v>589</v>
      </c>
      <c r="H326" s="107" t="s">
        <v>590</v>
      </c>
      <c r="I326" t="s">
        <v>591</v>
      </c>
      <c r="J326" t="s">
        <v>592</v>
      </c>
      <c r="K326" t="s">
        <v>616</v>
      </c>
      <c r="L326" t="s">
        <v>261</v>
      </c>
      <c r="M326" s="171" t="str">
        <f>'common foods'!D123</f>
        <v>06089</v>
      </c>
      <c r="N326" t="s">
        <v>660</v>
      </c>
      <c r="O326" t="s">
        <v>595</v>
      </c>
      <c r="P326">
        <v>500</v>
      </c>
      <c r="Q326" t="s">
        <v>596</v>
      </c>
      <c r="R326" s="172">
        <v>2.69</v>
      </c>
      <c r="S326" s="172">
        <f>R326/5</f>
        <v>0.53800000000000003</v>
      </c>
      <c r="T326" s="172">
        <f>S326*'edible cooking yield factors'!F123</f>
        <v>0.53800000000000003</v>
      </c>
    </row>
    <row r="327" spans="1:20" x14ac:dyDescent="0.25">
      <c r="A327" s="106" t="s">
        <v>584</v>
      </c>
      <c r="B327" s="106" t="s">
        <v>585</v>
      </c>
      <c r="C327" t="s">
        <v>586</v>
      </c>
      <c r="D327" t="s">
        <v>587</v>
      </c>
      <c r="E327" s="170">
        <v>191119</v>
      </c>
      <c r="F327" t="s">
        <v>588</v>
      </c>
      <c r="G327" t="s">
        <v>589</v>
      </c>
      <c r="H327" s="107" t="s">
        <v>590</v>
      </c>
      <c r="I327" t="s">
        <v>597</v>
      </c>
      <c r="J327" t="s">
        <v>592</v>
      </c>
      <c r="K327" t="s">
        <v>616</v>
      </c>
      <c r="L327" t="s">
        <v>261</v>
      </c>
      <c r="M327" s="171" t="str">
        <f>'common foods'!D123</f>
        <v>06089</v>
      </c>
      <c r="N327" t="s">
        <v>660</v>
      </c>
      <c r="O327" t="s">
        <v>595</v>
      </c>
      <c r="P327" s="112">
        <v>500</v>
      </c>
      <c r="Q327" s="112" t="s">
        <v>596</v>
      </c>
      <c r="R327" s="172">
        <v>2.79</v>
      </c>
      <c r="S327" s="172">
        <f>R327/5</f>
        <v>0.55800000000000005</v>
      </c>
      <c r="T327" s="172">
        <f>S327*'edible cooking yield factors'!F123</f>
        <v>0.55800000000000005</v>
      </c>
    </row>
    <row r="328" spans="1:20" x14ac:dyDescent="0.25">
      <c r="A328" s="106" t="s">
        <v>584</v>
      </c>
      <c r="B328" s="106" t="s">
        <v>585</v>
      </c>
      <c r="C328" t="s">
        <v>586</v>
      </c>
      <c r="D328" t="s">
        <v>587</v>
      </c>
      <c r="E328" s="170">
        <v>191119</v>
      </c>
      <c r="F328" t="s">
        <v>588</v>
      </c>
      <c r="G328" t="s">
        <v>589</v>
      </c>
      <c r="H328" s="107" t="s">
        <v>590</v>
      </c>
      <c r="I328" t="s">
        <v>598</v>
      </c>
      <c r="J328" t="s">
        <v>592</v>
      </c>
      <c r="K328" t="s">
        <v>616</v>
      </c>
      <c r="L328" t="s">
        <v>261</v>
      </c>
      <c r="M328" s="171" t="str">
        <f>'common foods'!D123</f>
        <v>06089</v>
      </c>
      <c r="N328" t="s">
        <v>660</v>
      </c>
      <c r="O328" t="s">
        <v>595</v>
      </c>
      <c r="P328" s="112">
        <v>500</v>
      </c>
      <c r="Q328" s="112" t="s">
        <v>596</v>
      </c>
      <c r="R328" s="172">
        <v>2.8</v>
      </c>
      <c r="S328" s="172">
        <f>R328/5</f>
        <v>0.55999999999999994</v>
      </c>
      <c r="T328" s="172">
        <f>S328*'edible cooking yield factors'!F123</f>
        <v>0.55999999999999994</v>
      </c>
    </row>
    <row r="329" spans="1:20" x14ac:dyDescent="0.25">
      <c r="A329" s="106" t="s">
        <v>584</v>
      </c>
      <c r="B329" s="106" t="s">
        <v>585</v>
      </c>
      <c r="C329" t="s">
        <v>586</v>
      </c>
      <c r="D329" t="s">
        <v>587</v>
      </c>
      <c r="E329" s="170">
        <v>191119</v>
      </c>
      <c r="F329" t="s">
        <v>588</v>
      </c>
      <c r="G329" t="s">
        <v>589</v>
      </c>
      <c r="H329" s="107" t="s">
        <v>590</v>
      </c>
      <c r="I329" t="s">
        <v>591</v>
      </c>
      <c r="J329" t="s">
        <v>592</v>
      </c>
      <c r="K329" t="s">
        <v>661</v>
      </c>
      <c r="L329" t="s">
        <v>272</v>
      </c>
      <c r="M329" s="171" t="str">
        <f>'common foods'!D128</f>
        <v>03041</v>
      </c>
      <c r="N329" t="s">
        <v>662</v>
      </c>
      <c r="O329" t="s">
        <v>595</v>
      </c>
      <c r="P329" s="112">
        <v>680</v>
      </c>
      <c r="Q329" s="112" t="s">
        <v>596</v>
      </c>
      <c r="R329" s="172">
        <v>6.19</v>
      </c>
      <c r="S329" s="172">
        <f>R329/6.8</f>
        <v>0.91029411764705892</v>
      </c>
      <c r="T329" s="172">
        <f>S329/1</f>
        <v>0.91029411764705892</v>
      </c>
    </row>
    <row r="330" spans="1:20" x14ac:dyDescent="0.25">
      <c r="A330" s="106" t="s">
        <v>584</v>
      </c>
      <c r="B330" s="106" t="s">
        <v>585</v>
      </c>
      <c r="C330" t="s">
        <v>586</v>
      </c>
      <c r="D330" t="s">
        <v>587</v>
      </c>
      <c r="E330" s="170">
        <v>191119</v>
      </c>
      <c r="F330" t="s">
        <v>588</v>
      </c>
      <c r="G330" t="s">
        <v>589</v>
      </c>
      <c r="H330" s="107" t="s">
        <v>590</v>
      </c>
      <c r="I330" t="s">
        <v>597</v>
      </c>
      <c r="J330" t="s">
        <v>592</v>
      </c>
      <c r="K330" t="s">
        <v>661</v>
      </c>
      <c r="L330" t="s">
        <v>272</v>
      </c>
      <c r="M330" s="171" t="str">
        <f>'common foods'!D128</f>
        <v>03041</v>
      </c>
      <c r="N330" t="s">
        <v>662</v>
      </c>
      <c r="O330" t="s">
        <v>595</v>
      </c>
      <c r="P330">
        <v>400</v>
      </c>
      <c r="Q330" t="s">
        <v>596</v>
      </c>
      <c r="R330" s="172">
        <v>5.69</v>
      </c>
      <c r="S330" s="172">
        <f>R330/4</f>
        <v>1.4225000000000001</v>
      </c>
      <c r="T330" s="172">
        <f>S330*'edible cooking yield factors'!F128</f>
        <v>1.4225000000000001</v>
      </c>
    </row>
    <row r="331" spans="1:20" x14ac:dyDescent="0.25">
      <c r="A331" s="106" t="s">
        <v>584</v>
      </c>
      <c r="B331" s="106" t="s">
        <v>585</v>
      </c>
      <c r="C331" t="s">
        <v>586</v>
      </c>
      <c r="D331" t="s">
        <v>587</v>
      </c>
      <c r="E331" s="170">
        <v>191119</v>
      </c>
      <c r="F331" t="s">
        <v>588</v>
      </c>
      <c r="G331" t="s">
        <v>589</v>
      </c>
      <c r="H331" s="107" t="s">
        <v>590</v>
      </c>
      <c r="I331" t="s">
        <v>598</v>
      </c>
      <c r="J331" t="s">
        <v>592</v>
      </c>
      <c r="K331" t="s">
        <v>661</v>
      </c>
      <c r="L331" t="s">
        <v>272</v>
      </c>
      <c r="M331" s="171" t="str">
        <f>'common foods'!D128</f>
        <v>03041</v>
      </c>
      <c r="N331" t="s">
        <v>598</v>
      </c>
      <c r="O331" t="s">
        <v>602</v>
      </c>
      <c r="P331">
        <v>465</v>
      </c>
      <c r="Q331" t="s">
        <v>596</v>
      </c>
      <c r="R331" s="172">
        <v>4.99</v>
      </c>
      <c r="S331" s="172">
        <f>R331/4.65</f>
        <v>1.0731182795698924</v>
      </c>
      <c r="T331" s="172">
        <f>S331*'edible cooking yield factors'!F128</f>
        <v>1.0731182795698924</v>
      </c>
    </row>
    <row r="332" spans="1:20" x14ac:dyDescent="0.25">
      <c r="A332" s="106" t="s">
        <v>584</v>
      </c>
      <c r="B332" s="106" t="s">
        <v>585</v>
      </c>
      <c r="C332" t="s">
        <v>586</v>
      </c>
      <c r="D332" t="s">
        <v>587</v>
      </c>
      <c r="E332" s="170">
        <v>191119</v>
      </c>
      <c r="F332" t="s">
        <v>588</v>
      </c>
      <c r="G332" t="s">
        <v>589</v>
      </c>
      <c r="H332" s="107" t="s">
        <v>590</v>
      </c>
      <c r="I332" t="s">
        <v>591</v>
      </c>
      <c r="J332" t="s">
        <v>592</v>
      </c>
      <c r="K332" t="s">
        <v>661</v>
      </c>
      <c r="L332" t="s">
        <v>275</v>
      </c>
      <c r="M332" s="171" t="str">
        <f>'common foods'!D129</f>
        <v>03042</v>
      </c>
      <c r="N332" t="s">
        <v>663</v>
      </c>
      <c r="O332" t="s">
        <v>595</v>
      </c>
      <c r="P332">
        <v>500</v>
      </c>
      <c r="Q332" t="s">
        <v>596</v>
      </c>
      <c r="R332" s="172">
        <v>2.99</v>
      </c>
      <c r="S332" s="172">
        <f>R332/5</f>
        <v>0.59800000000000009</v>
      </c>
      <c r="T332" s="172">
        <f>S332*'edible cooking yield factors'!F129</f>
        <v>0.59800000000000009</v>
      </c>
    </row>
    <row r="333" spans="1:20" x14ac:dyDescent="0.25">
      <c r="A333" s="106" t="s">
        <v>584</v>
      </c>
      <c r="B333" s="106" t="s">
        <v>585</v>
      </c>
      <c r="C333" t="s">
        <v>586</v>
      </c>
      <c r="D333" t="s">
        <v>587</v>
      </c>
      <c r="E333" s="170">
        <v>191119</v>
      </c>
      <c r="F333" t="s">
        <v>588</v>
      </c>
      <c r="G333" t="s">
        <v>589</v>
      </c>
      <c r="H333" s="107" t="s">
        <v>590</v>
      </c>
      <c r="I333" t="s">
        <v>597</v>
      </c>
      <c r="J333" t="s">
        <v>592</v>
      </c>
      <c r="K333" t="s">
        <v>661</v>
      </c>
      <c r="L333" t="s">
        <v>275</v>
      </c>
      <c r="M333" s="171" t="str">
        <f>'common foods'!D129</f>
        <v>03042</v>
      </c>
      <c r="N333" t="s">
        <v>663</v>
      </c>
      <c r="O333" t="s">
        <v>595</v>
      </c>
      <c r="P333">
        <v>500</v>
      </c>
      <c r="Q333" t="s">
        <v>596</v>
      </c>
      <c r="R333" s="172">
        <v>3.99</v>
      </c>
      <c r="S333" s="172">
        <f>R333/5</f>
        <v>0.79800000000000004</v>
      </c>
      <c r="T333" s="172">
        <f>S333*'edible cooking yield factors'!F129</f>
        <v>0.79800000000000004</v>
      </c>
    </row>
    <row r="334" spans="1:20" x14ac:dyDescent="0.25">
      <c r="A334" s="106" t="s">
        <v>584</v>
      </c>
      <c r="B334" s="106" t="s">
        <v>585</v>
      </c>
      <c r="C334" t="s">
        <v>586</v>
      </c>
      <c r="D334" t="s">
        <v>587</v>
      </c>
      <c r="E334" s="170">
        <v>191119</v>
      </c>
      <c r="F334" t="s">
        <v>588</v>
      </c>
      <c r="G334" t="s">
        <v>589</v>
      </c>
      <c r="H334" s="107" t="s">
        <v>590</v>
      </c>
      <c r="I334" t="s">
        <v>598</v>
      </c>
      <c r="J334" t="s">
        <v>592</v>
      </c>
      <c r="K334" t="s">
        <v>661</v>
      </c>
      <c r="L334" t="s">
        <v>275</v>
      </c>
      <c r="M334" s="171" t="str">
        <f>'common foods'!D129</f>
        <v>03042</v>
      </c>
      <c r="N334" t="s">
        <v>598</v>
      </c>
      <c r="O334" t="s">
        <v>602</v>
      </c>
      <c r="P334">
        <v>250</v>
      </c>
      <c r="Q334" t="s">
        <v>596</v>
      </c>
      <c r="R334" s="172">
        <v>1.5</v>
      </c>
      <c r="S334" s="172">
        <f>R334/2.5</f>
        <v>0.6</v>
      </c>
      <c r="T334" s="172">
        <f>S334*'edible cooking yield factors'!F129</f>
        <v>0.6</v>
      </c>
    </row>
    <row r="335" spans="1:20" s="187" customFormat="1" ht="14.25" customHeight="1" x14ac:dyDescent="0.25">
      <c r="A335" s="174" t="s">
        <v>584</v>
      </c>
      <c r="B335" s="174" t="s">
        <v>585</v>
      </c>
      <c r="C335" s="187" t="s">
        <v>586</v>
      </c>
      <c r="D335" s="187" t="s">
        <v>587</v>
      </c>
      <c r="E335" s="191">
        <v>191119</v>
      </c>
      <c r="F335" s="187" t="s">
        <v>588</v>
      </c>
      <c r="G335" s="187" t="s">
        <v>589</v>
      </c>
      <c r="H335" s="175" t="s">
        <v>590</v>
      </c>
      <c r="I335" s="187" t="s">
        <v>591</v>
      </c>
      <c r="J335" s="187" t="s">
        <v>592</v>
      </c>
      <c r="K335" s="187" t="s">
        <v>661</v>
      </c>
      <c r="L335" s="187" t="str">
        <f>'common foods'!C132</f>
        <v>Biscuits, arrowroot</v>
      </c>
      <c r="M335" s="192" t="str">
        <f>'common foods'!D132</f>
        <v>03061</v>
      </c>
      <c r="N335" s="187" t="s">
        <v>601</v>
      </c>
      <c r="O335" s="187" t="s">
        <v>602</v>
      </c>
      <c r="P335" s="187">
        <v>250</v>
      </c>
      <c r="Q335" s="187" t="s">
        <v>596</v>
      </c>
      <c r="R335" s="186">
        <v>1.25</v>
      </c>
      <c r="S335" s="186">
        <f>R335/2.5</f>
        <v>0.5</v>
      </c>
      <c r="T335" s="186">
        <f>S335*'edible cooking yield factors'!F127</f>
        <v>0.5</v>
      </c>
    </row>
    <row r="336" spans="1:20" s="187" customFormat="1" x14ac:dyDescent="0.25">
      <c r="A336" s="174" t="s">
        <v>584</v>
      </c>
      <c r="B336" s="174" t="s">
        <v>585</v>
      </c>
      <c r="C336" s="187" t="s">
        <v>586</v>
      </c>
      <c r="D336" s="187" t="s">
        <v>587</v>
      </c>
      <c r="E336" s="191">
        <v>191119</v>
      </c>
      <c r="F336" s="187" t="s">
        <v>588</v>
      </c>
      <c r="G336" s="187" t="s">
        <v>589</v>
      </c>
      <c r="H336" s="175" t="s">
        <v>590</v>
      </c>
      <c r="I336" s="187" t="s">
        <v>597</v>
      </c>
      <c r="J336" s="187" t="s">
        <v>592</v>
      </c>
      <c r="K336" s="187" t="s">
        <v>661</v>
      </c>
      <c r="L336" s="187" t="s">
        <v>281</v>
      </c>
      <c r="M336" s="192" t="str">
        <f>'common foods'!D132</f>
        <v>03061</v>
      </c>
      <c r="N336" s="187" t="s">
        <v>601</v>
      </c>
      <c r="O336" s="187" t="s">
        <v>602</v>
      </c>
      <c r="P336" s="187">
        <v>250</v>
      </c>
      <c r="Q336" s="187" t="s">
        <v>596</v>
      </c>
      <c r="R336" s="186">
        <v>1.39</v>
      </c>
      <c r="S336" s="186">
        <f>R336/2.5</f>
        <v>0.55599999999999994</v>
      </c>
      <c r="T336" s="186">
        <f>S336*'edible cooking yield factors'!F127</f>
        <v>0.55599999999999994</v>
      </c>
    </row>
    <row r="337" spans="1:20" s="187" customFormat="1" x14ac:dyDescent="0.25">
      <c r="A337" s="174" t="s">
        <v>584</v>
      </c>
      <c r="B337" s="174" t="s">
        <v>585</v>
      </c>
      <c r="C337" s="187" t="s">
        <v>586</v>
      </c>
      <c r="D337" s="187" t="s">
        <v>587</v>
      </c>
      <c r="E337" s="191">
        <v>191119</v>
      </c>
      <c r="F337" s="187" t="s">
        <v>588</v>
      </c>
      <c r="G337" s="187" t="s">
        <v>589</v>
      </c>
      <c r="H337" s="175" t="s">
        <v>590</v>
      </c>
      <c r="I337" s="187" t="s">
        <v>598</v>
      </c>
      <c r="J337" s="187" t="s">
        <v>592</v>
      </c>
      <c r="K337" s="187" t="s">
        <v>661</v>
      </c>
      <c r="L337" s="187" t="s">
        <v>281</v>
      </c>
      <c r="M337" s="192" t="str">
        <f>'common foods'!D132</f>
        <v>03061</v>
      </c>
      <c r="N337" s="187" t="s">
        <v>664</v>
      </c>
      <c r="O337" s="187" t="s">
        <v>595</v>
      </c>
      <c r="P337" s="187">
        <v>250</v>
      </c>
      <c r="Q337" s="187" t="s">
        <v>596</v>
      </c>
      <c r="R337" s="186">
        <v>2.5</v>
      </c>
      <c r="S337" s="186">
        <f>R337/2.5</f>
        <v>1</v>
      </c>
      <c r="T337" s="186">
        <f>S337*'edible cooking yield factors'!F127</f>
        <v>1</v>
      </c>
    </row>
    <row r="338" spans="1:20" ht="14.25" customHeight="1" x14ac:dyDescent="0.25">
      <c r="A338" s="106" t="s">
        <v>584</v>
      </c>
      <c r="B338" s="106" t="s">
        <v>585</v>
      </c>
      <c r="C338" t="s">
        <v>586</v>
      </c>
      <c r="D338" t="s">
        <v>587</v>
      </c>
      <c r="E338" s="170">
        <v>191119</v>
      </c>
      <c r="F338" t="s">
        <v>588</v>
      </c>
      <c r="G338" t="s">
        <v>589</v>
      </c>
      <c r="H338" s="107" t="s">
        <v>590</v>
      </c>
      <c r="I338" t="s">
        <v>591</v>
      </c>
      <c r="J338" t="s">
        <v>592</v>
      </c>
      <c r="K338" t="s">
        <v>661</v>
      </c>
      <c r="L338" t="s">
        <v>277</v>
      </c>
      <c r="M338" s="171" t="str">
        <f>'common foods'!D130</f>
        <v>03043</v>
      </c>
      <c r="N338" t="s">
        <v>664</v>
      </c>
      <c r="O338" t="s">
        <v>595</v>
      </c>
      <c r="P338">
        <v>200</v>
      </c>
      <c r="Q338" t="s">
        <v>596</v>
      </c>
      <c r="R338" s="172">
        <v>2.99</v>
      </c>
      <c r="S338" s="172">
        <f>R338/2</f>
        <v>1.4950000000000001</v>
      </c>
      <c r="T338" s="186">
        <f>S338*'edible cooking yield factors'!F130</f>
        <v>1.4950000000000001</v>
      </c>
    </row>
    <row r="339" spans="1:20" x14ac:dyDescent="0.25">
      <c r="A339" s="106" t="s">
        <v>584</v>
      </c>
      <c r="B339" s="106" t="s">
        <v>585</v>
      </c>
      <c r="C339" t="s">
        <v>586</v>
      </c>
      <c r="D339" t="s">
        <v>587</v>
      </c>
      <c r="E339" s="170">
        <v>191119</v>
      </c>
      <c r="F339" t="s">
        <v>588</v>
      </c>
      <c r="G339" t="s">
        <v>589</v>
      </c>
      <c r="H339" s="107" t="s">
        <v>590</v>
      </c>
      <c r="I339" t="s">
        <v>597</v>
      </c>
      <c r="J339" t="s">
        <v>592</v>
      </c>
      <c r="K339" t="s">
        <v>661</v>
      </c>
      <c r="L339" t="s">
        <v>277</v>
      </c>
      <c r="M339" s="171" t="str">
        <f>'common foods'!D130</f>
        <v>03043</v>
      </c>
      <c r="N339" t="s">
        <v>664</v>
      </c>
      <c r="O339" t="s">
        <v>595</v>
      </c>
      <c r="P339">
        <v>330</v>
      </c>
      <c r="Q339" t="s">
        <v>596</v>
      </c>
      <c r="R339" s="172">
        <v>3.99</v>
      </c>
      <c r="S339" s="172">
        <f>R339/3.3</f>
        <v>1.2090909090909092</v>
      </c>
      <c r="T339" s="186">
        <f>S339*'edible cooking yield factors'!F130</f>
        <v>1.2090909090909092</v>
      </c>
    </row>
    <row r="340" spans="1:20" x14ac:dyDescent="0.25">
      <c r="A340" s="106" t="s">
        <v>584</v>
      </c>
      <c r="B340" s="106" t="s">
        <v>585</v>
      </c>
      <c r="C340" t="s">
        <v>586</v>
      </c>
      <c r="D340" t="s">
        <v>587</v>
      </c>
      <c r="E340" s="170">
        <v>191119</v>
      </c>
      <c r="F340" t="s">
        <v>588</v>
      </c>
      <c r="G340" t="s">
        <v>589</v>
      </c>
      <c r="H340" s="107" t="s">
        <v>590</v>
      </c>
      <c r="I340" t="s">
        <v>598</v>
      </c>
      <c r="J340" t="s">
        <v>592</v>
      </c>
      <c r="K340" t="s">
        <v>661</v>
      </c>
      <c r="L340" t="s">
        <v>277</v>
      </c>
      <c r="M340" s="171" t="str">
        <f>'common foods'!D130</f>
        <v>03043</v>
      </c>
      <c r="N340" t="s">
        <v>664</v>
      </c>
      <c r="O340" t="s">
        <v>595</v>
      </c>
      <c r="P340">
        <v>200</v>
      </c>
      <c r="Q340" t="s">
        <v>596</v>
      </c>
      <c r="R340" s="172">
        <v>3.5</v>
      </c>
      <c r="S340" s="172">
        <f>R340/2</f>
        <v>1.75</v>
      </c>
      <c r="T340" s="186">
        <f>S340*'edible cooking yield factors'!F130</f>
        <v>1.75</v>
      </c>
    </row>
    <row r="341" spans="1:20" s="187" customFormat="1" x14ac:dyDescent="0.25">
      <c r="A341" s="174" t="s">
        <v>584</v>
      </c>
      <c r="B341" s="174" t="s">
        <v>585</v>
      </c>
      <c r="C341" s="187" t="s">
        <v>586</v>
      </c>
      <c r="D341" s="187" t="s">
        <v>587</v>
      </c>
      <c r="E341" s="191">
        <v>191119</v>
      </c>
      <c r="F341" s="187" t="s">
        <v>588</v>
      </c>
      <c r="G341" s="187" t="s">
        <v>589</v>
      </c>
      <c r="H341" s="175" t="s">
        <v>665</v>
      </c>
      <c r="I341" s="187" t="s">
        <v>666</v>
      </c>
      <c r="J341" s="187" t="s">
        <v>631</v>
      </c>
      <c r="K341" s="187" t="s">
        <v>661</v>
      </c>
      <c r="L341" s="187" t="str">
        <f>'common foods'!C136</f>
        <v>Coconut cream buns</v>
      </c>
      <c r="M341" s="192" t="str">
        <f>'common foods'!D136</f>
        <v>03059</v>
      </c>
      <c r="N341" s="187" t="s">
        <v>589</v>
      </c>
      <c r="O341" s="187" t="s">
        <v>589</v>
      </c>
      <c r="P341" s="187">
        <v>620</v>
      </c>
      <c r="Q341" s="187" t="s">
        <v>596</v>
      </c>
      <c r="R341" s="172">
        <v>6</v>
      </c>
      <c r="S341" s="194">
        <f>R341/6.2</f>
        <v>0.96774193548387089</v>
      </c>
      <c r="T341" s="194">
        <f>S341*1</f>
        <v>0.96774193548387089</v>
      </c>
    </row>
    <row r="342" spans="1:20" s="187" customFormat="1" x14ac:dyDescent="0.25">
      <c r="A342" s="174" t="s">
        <v>584</v>
      </c>
      <c r="B342" s="174" t="s">
        <v>585</v>
      </c>
      <c r="C342" s="187" t="s">
        <v>586</v>
      </c>
      <c r="D342" s="187" t="s">
        <v>587</v>
      </c>
      <c r="E342" s="191">
        <v>191119</v>
      </c>
      <c r="F342" s="187" t="s">
        <v>588</v>
      </c>
      <c r="G342" s="187" t="s">
        <v>589</v>
      </c>
      <c r="H342" s="175" t="s">
        <v>665</v>
      </c>
      <c r="I342" s="187" t="s">
        <v>666</v>
      </c>
      <c r="J342" s="187" t="s">
        <v>631</v>
      </c>
      <c r="K342" s="187" t="s">
        <v>661</v>
      </c>
      <c r="L342" s="187" t="str">
        <f>'common foods'!C137</f>
        <v>Pineapple pie</v>
      </c>
      <c r="M342" s="192" t="str">
        <f>'common foods'!D137</f>
        <v>03060</v>
      </c>
      <c r="N342" s="187" t="s">
        <v>589</v>
      </c>
      <c r="O342" s="187" t="s">
        <v>589</v>
      </c>
      <c r="P342" s="187">
        <v>350</v>
      </c>
      <c r="Q342" s="187" t="s">
        <v>596</v>
      </c>
      <c r="R342" s="172">
        <v>3</v>
      </c>
      <c r="S342" s="194">
        <f>R342/3.5</f>
        <v>0.8571428571428571</v>
      </c>
      <c r="T342" s="194">
        <f>S342*1</f>
        <v>0.8571428571428571</v>
      </c>
    </row>
    <row r="343" spans="1:20" x14ac:dyDescent="0.25">
      <c r="A343" s="106" t="s">
        <v>584</v>
      </c>
      <c r="B343" s="106" t="s">
        <v>585</v>
      </c>
      <c r="C343" t="s">
        <v>586</v>
      </c>
      <c r="D343" t="s">
        <v>587</v>
      </c>
      <c r="E343" s="170">
        <v>191119</v>
      </c>
      <c r="F343" t="s">
        <v>588</v>
      </c>
      <c r="G343" t="s">
        <v>589</v>
      </c>
      <c r="H343" s="107" t="s">
        <v>590</v>
      </c>
      <c r="I343" t="s">
        <v>591</v>
      </c>
      <c r="J343" t="s">
        <v>592</v>
      </c>
      <c r="K343" t="s">
        <v>661</v>
      </c>
      <c r="L343" t="s">
        <v>279</v>
      </c>
      <c r="M343" s="171" t="str">
        <f>'common foods'!D131</f>
        <v>03044</v>
      </c>
      <c r="N343" t="s">
        <v>664</v>
      </c>
      <c r="O343" t="s">
        <v>595</v>
      </c>
      <c r="P343">
        <v>175</v>
      </c>
      <c r="Q343" t="s">
        <v>596</v>
      </c>
      <c r="R343" s="172">
        <v>2.29</v>
      </c>
      <c r="S343" s="172">
        <f>R343/1.75</f>
        <v>1.3085714285714285</v>
      </c>
      <c r="T343" s="172">
        <f>S343*'edible cooking yield factors'!F131</f>
        <v>1.3085714285714285</v>
      </c>
    </row>
    <row r="344" spans="1:20" x14ac:dyDescent="0.25">
      <c r="A344" s="106" t="s">
        <v>584</v>
      </c>
      <c r="B344" s="106" t="s">
        <v>585</v>
      </c>
      <c r="C344" t="s">
        <v>586</v>
      </c>
      <c r="D344" t="s">
        <v>587</v>
      </c>
      <c r="E344" s="170">
        <v>191119</v>
      </c>
      <c r="F344" t="s">
        <v>588</v>
      </c>
      <c r="G344" t="s">
        <v>589</v>
      </c>
      <c r="H344" s="107" t="s">
        <v>590</v>
      </c>
      <c r="I344" t="s">
        <v>597</v>
      </c>
      <c r="J344" t="s">
        <v>592</v>
      </c>
      <c r="K344" t="s">
        <v>661</v>
      </c>
      <c r="L344" t="s">
        <v>279</v>
      </c>
      <c r="M344" s="171" t="str">
        <f>'common foods'!D131</f>
        <v>03044</v>
      </c>
      <c r="N344" t="s">
        <v>664</v>
      </c>
      <c r="O344" t="s">
        <v>595</v>
      </c>
      <c r="P344">
        <v>175</v>
      </c>
      <c r="Q344" t="s">
        <v>596</v>
      </c>
      <c r="R344" s="172">
        <v>2.69</v>
      </c>
      <c r="S344" s="172">
        <f>R344/1.75</f>
        <v>1.5371428571428571</v>
      </c>
      <c r="T344" s="172">
        <f>S344*'edible cooking yield factors'!F131</f>
        <v>1.5371428571428571</v>
      </c>
    </row>
    <row r="345" spans="1:20" x14ac:dyDescent="0.25">
      <c r="A345" s="106" t="s">
        <v>584</v>
      </c>
      <c r="B345" s="106" t="s">
        <v>585</v>
      </c>
      <c r="C345" t="s">
        <v>586</v>
      </c>
      <c r="D345" t="s">
        <v>587</v>
      </c>
      <c r="E345" s="170">
        <v>191119</v>
      </c>
      <c r="F345" t="s">
        <v>588</v>
      </c>
      <c r="G345" t="s">
        <v>589</v>
      </c>
      <c r="H345" s="107" t="s">
        <v>590</v>
      </c>
      <c r="I345" t="s">
        <v>598</v>
      </c>
      <c r="J345" t="s">
        <v>592</v>
      </c>
      <c r="K345" t="s">
        <v>661</v>
      </c>
      <c r="L345" t="s">
        <v>279</v>
      </c>
      <c r="M345" s="171" t="str">
        <f>'common foods'!D131</f>
        <v>03044</v>
      </c>
      <c r="N345" t="s">
        <v>664</v>
      </c>
      <c r="O345" t="s">
        <v>595</v>
      </c>
      <c r="P345" s="112">
        <v>175</v>
      </c>
      <c r="Q345" s="112" t="s">
        <v>596</v>
      </c>
      <c r="R345" s="172">
        <v>2.75</v>
      </c>
      <c r="S345" s="172">
        <f>R345/1.75</f>
        <v>1.5714285714285714</v>
      </c>
      <c r="T345" s="172">
        <f>S345*'edible cooking yield factors'!F131</f>
        <v>1.5714285714285714</v>
      </c>
    </row>
    <row r="346" spans="1:20" x14ac:dyDescent="0.25">
      <c r="A346" s="106" t="s">
        <v>584</v>
      </c>
      <c r="B346" s="106" t="s">
        <v>585</v>
      </c>
      <c r="C346" t="s">
        <v>586</v>
      </c>
      <c r="D346" t="s">
        <v>587</v>
      </c>
      <c r="E346" s="170">
        <v>191119</v>
      </c>
      <c r="F346" t="s">
        <v>588</v>
      </c>
      <c r="G346" t="s">
        <v>589</v>
      </c>
      <c r="H346" s="107" t="s">
        <v>590</v>
      </c>
      <c r="I346" t="s">
        <v>591</v>
      </c>
      <c r="J346" t="s">
        <v>592</v>
      </c>
      <c r="K346" t="s">
        <v>661</v>
      </c>
      <c r="L346" t="s">
        <v>283</v>
      </c>
      <c r="M346" s="171" t="str">
        <f>'common foods'!D133</f>
        <v>03045</v>
      </c>
      <c r="N346" t="s">
        <v>589</v>
      </c>
      <c r="O346" t="s">
        <v>589</v>
      </c>
      <c r="P346" s="112">
        <v>360</v>
      </c>
      <c r="Q346" s="112" t="s">
        <v>596</v>
      </c>
      <c r="R346" s="172">
        <v>3.99</v>
      </c>
      <c r="S346" s="172">
        <f>R346/3.6</f>
        <v>1.1083333333333334</v>
      </c>
      <c r="T346" s="172">
        <f>S346/1</f>
        <v>1.1083333333333334</v>
      </c>
    </row>
    <row r="347" spans="1:20" x14ac:dyDescent="0.25">
      <c r="A347" s="106" t="s">
        <v>584</v>
      </c>
      <c r="B347" s="106" t="s">
        <v>585</v>
      </c>
      <c r="C347" t="s">
        <v>586</v>
      </c>
      <c r="D347" t="s">
        <v>587</v>
      </c>
      <c r="E347" s="170">
        <v>191119</v>
      </c>
      <c r="F347" t="s">
        <v>588</v>
      </c>
      <c r="G347" t="s">
        <v>589</v>
      </c>
      <c r="H347" s="107" t="s">
        <v>590</v>
      </c>
      <c r="I347" t="s">
        <v>597</v>
      </c>
      <c r="J347" t="s">
        <v>592</v>
      </c>
      <c r="K347" t="s">
        <v>661</v>
      </c>
      <c r="L347" t="s">
        <v>283</v>
      </c>
      <c r="M347" s="171" t="str">
        <f>'common foods'!D133</f>
        <v>03045</v>
      </c>
      <c r="N347" t="s">
        <v>589</v>
      </c>
      <c r="O347" t="s">
        <v>589</v>
      </c>
      <c r="P347" s="112">
        <v>360</v>
      </c>
      <c r="Q347" s="112" t="s">
        <v>596</v>
      </c>
      <c r="R347" s="172">
        <v>4.1900000000000004</v>
      </c>
      <c r="S347" s="172">
        <f>R347/3.6</f>
        <v>1.163888888888889</v>
      </c>
      <c r="T347" s="172">
        <f>S347/1</f>
        <v>1.163888888888889</v>
      </c>
    </row>
    <row r="348" spans="1:20" x14ac:dyDescent="0.25">
      <c r="A348" s="106" t="s">
        <v>584</v>
      </c>
      <c r="B348" s="106" t="s">
        <v>585</v>
      </c>
      <c r="C348" t="s">
        <v>586</v>
      </c>
      <c r="D348" t="s">
        <v>587</v>
      </c>
      <c r="E348" s="170">
        <v>191119</v>
      </c>
      <c r="F348" t="s">
        <v>588</v>
      </c>
      <c r="G348" t="s">
        <v>589</v>
      </c>
      <c r="H348" s="107" t="s">
        <v>590</v>
      </c>
      <c r="I348" t="s">
        <v>598</v>
      </c>
      <c r="J348" t="s">
        <v>592</v>
      </c>
      <c r="K348" t="s">
        <v>661</v>
      </c>
      <c r="L348" t="s">
        <v>283</v>
      </c>
      <c r="M348" s="171" t="str">
        <f>'common foods'!D133</f>
        <v>03045</v>
      </c>
      <c r="N348" t="s">
        <v>589</v>
      </c>
      <c r="O348" t="s">
        <v>589</v>
      </c>
      <c r="P348" s="112">
        <v>360</v>
      </c>
      <c r="Q348" s="112" t="s">
        <v>596</v>
      </c>
      <c r="R348" s="172">
        <v>3.5</v>
      </c>
      <c r="S348" s="172">
        <f>R348/3.6</f>
        <v>0.97222222222222221</v>
      </c>
      <c r="T348" s="172">
        <f>S348/1</f>
        <v>0.97222222222222221</v>
      </c>
    </row>
    <row r="349" spans="1:20" x14ac:dyDescent="0.25">
      <c r="A349" s="106" t="s">
        <v>584</v>
      </c>
      <c r="B349" s="106" t="s">
        <v>585</v>
      </c>
      <c r="C349" t="s">
        <v>586</v>
      </c>
      <c r="D349" t="s">
        <v>587</v>
      </c>
      <c r="E349" s="170">
        <v>191119</v>
      </c>
      <c r="F349" t="s">
        <v>588</v>
      </c>
      <c r="G349" t="s">
        <v>589</v>
      </c>
      <c r="H349" s="107" t="s">
        <v>590</v>
      </c>
      <c r="I349" t="s">
        <v>591</v>
      </c>
      <c r="J349" t="s">
        <v>592</v>
      </c>
      <c r="K349" t="s">
        <v>661</v>
      </c>
      <c r="L349" t="s">
        <v>285</v>
      </c>
      <c r="M349" s="171" t="str">
        <f>'common foods'!D134</f>
        <v>03053</v>
      </c>
      <c r="N349" t="s">
        <v>667</v>
      </c>
      <c r="O349" t="s">
        <v>595</v>
      </c>
      <c r="P349" s="112">
        <v>850</v>
      </c>
      <c r="Q349" s="112" t="s">
        <v>596</v>
      </c>
      <c r="R349" s="172">
        <v>5.99</v>
      </c>
      <c r="S349" s="172">
        <f>R349/8.5</f>
        <v>0.70470588235294118</v>
      </c>
      <c r="T349" s="172">
        <f>S349*'edible cooking yield factors'!F134</f>
        <v>3.1711764705882355</v>
      </c>
    </row>
    <row r="350" spans="1:20" x14ac:dyDescent="0.25">
      <c r="A350" s="106" t="s">
        <v>584</v>
      </c>
      <c r="B350" s="106" t="s">
        <v>585</v>
      </c>
      <c r="C350" t="s">
        <v>586</v>
      </c>
      <c r="D350" t="s">
        <v>587</v>
      </c>
      <c r="E350" s="170">
        <v>191119</v>
      </c>
      <c r="F350" t="s">
        <v>588</v>
      </c>
      <c r="G350" t="s">
        <v>589</v>
      </c>
      <c r="H350" s="107" t="s">
        <v>590</v>
      </c>
      <c r="I350" t="s">
        <v>597</v>
      </c>
      <c r="J350" t="s">
        <v>592</v>
      </c>
      <c r="K350" t="s">
        <v>661</v>
      </c>
      <c r="L350" t="s">
        <v>285</v>
      </c>
      <c r="M350" s="171" t="str">
        <f>'common foods'!D134</f>
        <v>03053</v>
      </c>
      <c r="N350" t="s">
        <v>667</v>
      </c>
      <c r="O350" t="s">
        <v>595</v>
      </c>
      <c r="P350" s="112">
        <v>850</v>
      </c>
      <c r="Q350" s="112" t="s">
        <v>596</v>
      </c>
      <c r="R350" s="172">
        <v>5.79</v>
      </c>
      <c r="S350" s="172">
        <f>R350/8.5</f>
        <v>0.68117647058823527</v>
      </c>
      <c r="T350" s="172">
        <f>S350*'edible cooking yield factors'!F134</f>
        <v>3.0652941176470589</v>
      </c>
    </row>
    <row r="351" spans="1:20" x14ac:dyDescent="0.25">
      <c r="A351" s="106" t="s">
        <v>584</v>
      </c>
      <c r="B351" s="106" t="s">
        <v>585</v>
      </c>
      <c r="C351" t="s">
        <v>586</v>
      </c>
      <c r="D351" t="s">
        <v>587</v>
      </c>
      <c r="E351" s="170">
        <v>191119</v>
      </c>
      <c r="F351" t="s">
        <v>588</v>
      </c>
      <c r="G351" t="s">
        <v>589</v>
      </c>
      <c r="H351" s="107" t="s">
        <v>590</v>
      </c>
      <c r="I351" t="s">
        <v>598</v>
      </c>
      <c r="J351" t="s">
        <v>592</v>
      </c>
      <c r="K351" t="s">
        <v>661</v>
      </c>
      <c r="L351" t="s">
        <v>285</v>
      </c>
      <c r="M351" s="171" t="str">
        <f>'common foods'!D134</f>
        <v>03053</v>
      </c>
      <c r="N351" t="s">
        <v>667</v>
      </c>
      <c r="O351" t="s">
        <v>595</v>
      </c>
      <c r="P351" s="112">
        <v>850</v>
      </c>
      <c r="Q351" s="112" t="s">
        <v>596</v>
      </c>
      <c r="R351" s="172">
        <v>6.4</v>
      </c>
      <c r="S351" s="172">
        <f>R351/8.5</f>
        <v>0.75294117647058822</v>
      </c>
      <c r="T351" s="172">
        <f>S351*'edible cooking yield factors'!F134</f>
        <v>3.388235294117647</v>
      </c>
    </row>
    <row r="352" spans="1:20" x14ac:dyDescent="0.25">
      <c r="A352" s="106" t="s">
        <v>584</v>
      </c>
      <c r="B352" s="106" t="s">
        <v>585</v>
      </c>
      <c r="C352" t="s">
        <v>586</v>
      </c>
      <c r="D352" t="s">
        <v>587</v>
      </c>
      <c r="E352" s="170">
        <v>191119</v>
      </c>
      <c r="F352" t="s">
        <v>588</v>
      </c>
      <c r="G352" t="s">
        <v>589</v>
      </c>
      <c r="H352" s="107" t="s">
        <v>590</v>
      </c>
      <c r="I352" t="s">
        <v>591</v>
      </c>
      <c r="J352" t="s">
        <v>592</v>
      </c>
      <c r="K352" t="s">
        <v>661</v>
      </c>
      <c r="L352" t="s">
        <v>287</v>
      </c>
      <c r="M352" s="171" t="str">
        <f>'common foods'!D135</f>
        <v>03058</v>
      </c>
      <c r="N352" t="s">
        <v>668</v>
      </c>
      <c r="O352" t="s">
        <v>595</v>
      </c>
      <c r="P352" s="112">
        <f>25*13</f>
        <v>325</v>
      </c>
      <c r="Q352" s="112" t="s">
        <v>596</v>
      </c>
      <c r="R352" s="172">
        <v>3.99</v>
      </c>
      <c r="S352" s="172">
        <f>R352/3.25</f>
        <v>1.2276923076923079</v>
      </c>
      <c r="T352" s="172">
        <f>S352*'edible cooking yield factors'!F135</f>
        <v>1.2276923076923079</v>
      </c>
    </row>
    <row r="353" spans="1:20" x14ac:dyDescent="0.25">
      <c r="A353" s="106" t="s">
        <v>584</v>
      </c>
      <c r="B353" s="106" t="s">
        <v>585</v>
      </c>
      <c r="C353" t="s">
        <v>586</v>
      </c>
      <c r="D353" t="s">
        <v>587</v>
      </c>
      <c r="E353" s="170">
        <v>191119</v>
      </c>
      <c r="F353" t="s">
        <v>588</v>
      </c>
      <c r="G353" t="s">
        <v>589</v>
      </c>
      <c r="H353" s="107" t="s">
        <v>590</v>
      </c>
      <c r="I353" t="s">
        <v>597</v>
      </c>
      <c r="J353" t="s">
        <v>592</v>
      </c>
      <c r="K353" t="s">
        <v>661</v>
      </c>
      <c r="L353" t="s">
        <v>287</v>
      </c>
      <c r="M353" s="171" t="str">
        <f>'common foods'!D135</f>
        <v>03058</v>
      </c>
      <c r="N353" t="s">
        <v>668</v>
      </c>
      <c r="O353" t="s">
        <v>595</v>
      </c>
      <c r="P353">
        <f>25*13</f>
        <v>325</v>
      </c>
      <c r="Q353" t="s">
        <v>596</v>
      </c>
      <c r="R353" s="172">
        <v>4.25</v>
      </c>
      <c r="S353" s="172">
        <f>R353/3.25</f>
        <v>1.3076923076923077</v>
      </c>
      <c r="T353" s="172">
        <f>S353*'edible cooking yield factors'!F135</f>
        <v>1.3076923076923077</v>
      </c>
    </row>
    <row r="354" spans="1:20" x14ac:dyDescent="0.25">
      <c r="A354" s="106" t="s">
        <v>584</v>
      </c>
      <c r="B354" s="106" t="s">
        <v>585</v>
      </c>
      <c r="C354" t="s">
        <v>586</v>
      </c>
      <c r="D354" t="s">
        <v>587</v>
      </c>
      <c r="E354" s="170">
        <v>191119</v>
      </c>
      <c r="F354" t="s">
        <v>588</v>
      </c>
      <c r="G354" t="s">
        <v>589</v>
      </c>
      <c r="H354" s="107" t="s">
        <v>590</v>
      </c>
      <c r="I354" t="s">
        <v>598</v>
      </c>
      <c r="J354" t="s">
        <v>592</v>
      </c>
      <c r="K354" t="s">
        <v>661</v>
      </c>
      <c r="L354" t="s">
        <v>287</v>
      </c>
      <c r="M354" s="171" t="str">
        <f>'common foods'!D135</f>
        <v>03058</v>
      </c>
      <c r="N354" t="s">
        <v>669</v>
      </c>
      <c r="O354" t="s">
        <v>595</v>
      </c>
      <c r="P354">
        <v>230</v>
      </c>
      <c r="Q354" t="s">
        <v>596</v>
      </c>
      <c r="R354" s="172">
        <v>3</v>
      </c>
      <c r="S354" s="172">
        <f>R354/2.3</f>
        <v>1.3043478260869565</v>
      </c>
      <c r="T354" s="172">
        <f>S354*'edible cooking yield factors'!F135</f>
        <v>1.3043478260869565</v>
      </c>
    </row>
    <row r="355" spans="1:20" x14ac:dyDescent="0.25">
      <c r="A355" s="106" t="s">
        <v>584</v>
      </c>
      <c r="B355" s="106" t="s">
        <v>585</v>
      </c>
      <c r="C355" t="s">
        <v>586</v>
      </c>
      <c r="D355" t="s">
        <v>587</v>
      </c>
      <c r="E355" s="170">
        <v>191119</v>
      </c>
      <c r="F355" t="s">
        <v>588</v>
      </c>
      <c r="G355" t="s">
        <v>589</v>
      </c>
      <c r="H355" s="107" t="s">
        <v>590</v>
      </c>
      <c r="I355" t="s">
        <v>591</v>
      </c>
      <c r="J355" t="s">
        <v>592</v>
      </c>
      <c r="K355" t="s">
        <v>661</v>
      </c>
      <c r="L355" t="s">
        <v>293</v>
      </c>
      <c r="M355" s="171" t="str">
        <f>'common foods'!D138</f>
        <v>05075</v>
      </c>
      <c r="N355" t="s">
        <v>601</v>
      </c>
      <c r="O355" t="s">
        <v>602</v>
      </c>
      <c r="P355">
        <v>700</v>
      </c>
      <c r="Q355" t="s">
        <v>596</v>
      </c>
      <c r="R355" s="172">
        <v>9.99</v>
      </c>
      <c r="S355" s="172">
        <f>R355/7</f>
        <v>1.4271428571428573</v>
      </c>
      <c r="T355" s="172">
        <f>S355/'edible cooking yield factors'!F138</f>
        <v>1.8534322820037108</v>
      </c>
    </row>
    <row r="356" spans="1:20" x14ac:dyDescent="0.25">
      <c r="A356" s="106" t="s">
        <v>584</v>
      </c>
      <c r="B356" s="106" t="s">
        <v>585</v>
      </c>
      <c r="C356" t="s">
        <v>586</v>
      </c>
      <c r="D356" t="s">
        <v>587</v>
      </c>
      <c r="E356" s="170">
        <v>191119</v>
      </c>
      <c r="F356" t="s">
        <v>588</v>
      </c>
      <c r="G356" t="s">
        <v>589</v>
      </c>
      <c r="H356" s="107" t="s">
        <v>590</v>
      </c>
      <c r="I356" t="s">
        <v>597</v>
      </c>
      <c r="J356" t="s">
        <v>592</v>
      </c>
      <c r="K356" t="s">
        <v>661</v>
      </c>
      <c r="L356" t="s">
        <v>293</v>
      </c>
      <c r="M356" s="171" t="str">
        <f>'common foods'!D138</f>
        <v>05075</v>
      </c>
      <c r="N356" t="s">
        <v>606</v>
      </c>
      <c r="O356" t="s">
        <v>602</v>
      </c>
      <c r="P356">
        <v>350</v>
      </c>
      <c r="Q356" t="s">
        <v>596</v>
      </c>
      <c r="R356" s="172">
        <v>5.99</v>
      </c>
      <c r="S356" s="172">
        <f>R356/3.5</f>
        <v>1.7114285714285715</v>
      </c>
      <c r="T356" s="172">
        <f>S356/'edible cooking yield factors'!F138</f>
        <v>2.2226345083487939</v>
      </c>
    </row>
    <row r="357" spans="1:20" x14ac:dyDescent="0.25">
      <c r="A357" s="106" t="s">
        <v>584</v>
      </c>
      <c r="B357" s="106" t="s">
        <v>585</v>
      </c>
      <c r="C357" t="s">
        <v>586</v>
      </c>
      <c r="D357" t="s">
        <v>587</v>
      </c>
      <c r="E357" s="170">
        <v>191119</v>
      </c>
      <c r="F357" t="s">
        <v>588</v>
      </c>
      <c r="G357" t="s">
        <v>589</v>
      </c>
      <c r="H357" s="107" t="s">
        <v>590</v>
      </c>
      <c r="I357" t="s">
        <v>598</v>
      </c>
      <c r="J357" t="s">
        <v>592</v>
      </c>
      <c r="K357" t="s">
        <v>661</v>
      </c>
      <c r="L357" t="s">
        <v>293</v>
      </c>
      <c r="M357" s="171" t="str">
        <f>'common foods'!D138</f>
        <v>05075</v>
      </c>
      <c r="N357" t="s">
        <v>598</v>
      </c>
      <c r="O357" t="s">
        <v>602</v>
      </c>
      <c r="P357">
        <v>400</v>
      </c>
      <c r="Q357" t="s">
        <v>596</v>
      </c>
      <c r="R357" s="172">
        <v>7.99</v>
      </c>
      <c r="S357" s="172">
        <f>R357/4</f>
        <v>1.9975000000000001</v>
      </c>
      <c r="T357" s="172">
        <f>S357/'edible cooking yield factors'!F138</f>
        <v>2.5941558441558441</v>
      </c>
    </row>
    <row r="358" spans="1:20" x14ac:dyDescent="0.25">
      <c r="A358" s="106" t="s">
        <v>584</v>
      </c>
      <c r="B358" s="106" t="s">
        <v>585</v>
      </c>
      <c r="C358" t="s">
        <v>586</v>
      </c>
      <c r="D358" t="s">
        <v>587</v>
      </c>
      <c r="E358" s="170">
        <v>191119</v>
      </c>
      <c r="F358" t="s">
        <v>588</v>
      </c>
      <c r="G358" t="s">
        <v>589</v>
      </c>
      <c r="H358" s="107" t="s">
        <v>590</v>
      </c>
      <c r="I358" t="s">
        <v>591</v>
      </c>
      <c r="J358" t="s">
        <v>592</v>
      </c>
      <c r="K358" t="s">
        <v>661</v>
      </c>
      <c r="L358" t="s">
        <v>295</v>
      </c>
      <c r="M358" s="171" t="str">
        <f>'common foods'!D139</f>
        <v>05076</v>
      </c>
      <c r="N358" t="s">
        <v>589</v>
      </c>
      <c r="O358" t="s">
        <v>589</v>
      </c>
      <c r="P358">
        <v>1000</v>
      </c>
      <c r="Q358" t="s">
        <v>596</v>
      </c>
      <c r="R358" s="172">
        <v>18.899999999999999</v>
      </c>
      <c r="S358" s="172">
        <f>R358/10</f>
        <v>1.89</v>
      </c>
      <c r="T358" s="172">
        <f>S358*'edible cooking yield factors'!F139</f>
        <v>1.89</v>
      </c>
    </row>
    <row r="359" spans="1:20" x14ac:dyDescent="0.25">
      <c r="A359" s="106" t="s">
        <v>584</v>
      </c>
      <c r="B359" s="106" t="s">
        <v>585</v>
      </c>
      <c r="C359" t="s">
        <v>586</v>
      </c>
      <c r="D359" t="s">
        <v>587</v>
      </c>
      <c r="E359" s="170">
        <v>191119</v>
      </c>
      <c r="F359" t="s">
        <v>588</v>
      </c>
      <c r="G359" t="s">
        <v>589</v>
      </c>
      <c r="H359" s="107" t="s">
        <v>590</v>
      </c>
      <c r="I359" t="s">
        <v>597</v>
      </c>
      <c r="J359" t="s">
        <v>592</v>
      </c>
      <c r="K359" t="s">
        <v>661</v>
      </c>
      <c r="L359" t="s">
        <v>295</v>
      </c>
      <c r="M359" s="171" t="str">
        <f>'common foods'!D139</f>
        <v>05076</v>
      </c>
      <c r="N359" t="s">
        <v>589</v>
      </c>
      <c r="O359" t="s">
        <v>589</v>
      </c>
      <c r="P359">
        <v>1000</v>
      </c>
      <c r="Q359" t="s">
        <v>596</v>
      </c>
      <c r="R359" s="172">
        <v>22.99</v>
      </c>
      <c r="S359" s="172">
        <f>R359/10</f>
        <v>2.2989999999999999</v>
      </c>
      <c r="T359" s="172">
        <f>S359*'edible cooking yield factors'!F139</f>
        <v>2.2989999999999999</v>
      </c>
    </row>
    <row r="360" spans="1:20" x14ac:dyDescent="0.25">
      <c r="A360" s="106" t="s">
        <v>584</v>
      </c>
      <c r="B360" s="106" t="s">
        <v>585</v>
      </c>
      <c r="C360" t="s">
        <v>586</v>
      </c>
      <c r="D360" t="s">
        <v>587</v>
      </c>
      <c r="E360" s="170">
        <v>191119</v>
      </c>
      <c r="F360" t="s">
        <v>588</v>
      </c>
      <c r="G360" t="s">
        <v>589</v>
      </c>
      <c r="H360" s="107" t="s">
        <v>590</v>
      </c>
      <c r="I360" t="s">
        <v>598</v>
      </c>
      <c r="J360" t="s">
        <v>592</v>
      </c>
      <c r="K360" t="s">
        <v>661</v>
      </c>
      <c r="L360" t="s">
        <v>295</v>
      </c>
      <c r="M360" s="171" t="str">
        <f>'common foods'!D139</f>
        <v>05076</v>
      </c>
      <c r="N360" t="s">
        <v>589</v>
      </c>
      <c r="O360" t="s">
        <v>589</v>
      </c>
      <c r="P360">
        <v>1000</v>
      </c>
      <c r="Q360" t="s">
        <v>596</v>
      </c>
      <c r="R360" s="172">
        <v>13</v>
      </c>
      <c r="S360" s="172">
        <f>R360/10</f>
        <v>1.3</v>
      </c>
      <c r="T360" s="172">
        <f>S360*'edible cooking yield factors'!F139</f>
        <v>1.3</v>
      </c>
    </row>
    <row r="361" spans="1:20" x14ac:dyDescent="0.25">
      <c r="A361" s="106" t="s">
        <v>584</v>
      </c>
      <c r="B361" s="106" t="s">
        <v>585</v>
      </c>
      <c r="C361" t="s">
        <v>586</v>
      </c>
      <c r="D361" t="s">
        <v>587</v>
      </c>
      <c r="E361" s="170">
        <v>191119</v>
      </c>
      <c r="F361" t="s">
        <v>588</v>
      </c>
      <c r="G361" t="s">
        <v>589</v>
      </c>
      <c r="H361" s="107" t="s">
        <v>590</v>
      </c>
      <c r="I361" t="s">
        <v>591</v>
      </c>
      <c r="J361" t="s">
        <v>592</v>
      </c>
      <c r="K361" t="s">
        <v>661</v>
      </c>
      <c r="L361" t="s">
        <v>297</v>
      </c>
      <c r="M361" s="171" t="str">
        <f>'common foods'!D140</f>
        <v>05077</v>
      </c>
      <c r="N361" t="s">
        <v>670</v>
      </c>
      <c r="O361" t="s">
        <v>595</v>
      </c>
      <c r="P361">
        <v>2000</v>
      </c>
      <c r="Q361" t="s">
        <v>596</v>
      </c>
      <c r="R361" s="172">
        <v>14.99</v>
      </c>
      <c r="S361" s="172">
        <f>R361/20</f>
        <v>0.74950000000000006</v>
      </c>
      <c r="T361" s="172">
        <f>S361/'edible cooking yield factors'!F140</f>
        <v>0.96089743589743593</v>
      </c>
    </row>
    <row r="362" spans="1:20" x14ac:dyDescent="0.25">
      <c r="A362" s="106" t="s">
        <v>584</v>
      </c>
      <c r="B362" s="106" t="s">
        <v>585</v>
      </c>
      <c r="C362" t="s">
        <v>586</v>
      </c>
      <c r="D362" t="s">
        <v>587</v>
      </c>
      <c r="E362" s="170">
        <v>191119</v>
      </c>
      <c r="F362" t="s">
        <v>588</v>
      </c>
      <c r="G362" t="s">
        <v>589</v>
      </c>
      <c r="H362" s="107" t="s">
        <v>590</v>
      </c>
      <c r="I362" t="s">
        <v>597</v>
      </c>
      <c r="J362" t="s">
        <v>592</v>
      </c>
      <c r="K362" t="s">
        <v>661</v>
      </c>
      <c r="L362" t="s">
        <v>297</v>
      </c>
      <c r="M362" s="171" t="str">
        <f>'common foods'!D140</f>
        <v>05077</v>
      </c>
      <c r="N362" t="s">
        <v>670</v>
      </c>
      <c r="O362" t="s">
        <v>595</v>
      </c>
      <c r="P362">
        <v>2000</v>
      </c>
      <c r="Q362" t="s">
        <v>596</v>
      </c>
      <c r="R362" s="172">
        <v>14.99</v>
      </c>
      <c r="S362" s="172">
        <f>R362/20</f>
        <v>0.74950000000000006</v>
      </c>
      <c r="T362" s="172">
        <f>S362/'edible cooking yield factors'!F140</f>
        <v>0.96089743589743593</v>
      </c>
    </row>
    <row r="363" spans="1:20" x14ac:dyDescent="0.25">
      <c r="A363" s="106" t="s">
        <v>584</v>
      </c>
      <c r="B363" s="106" t="s">
        <v>585</v>
      </c>
      <c r="C363" t="s">
        <v>586</v>
      </c>
      <c r="D363" t="s">
        <v>587</v>
      </c>
      <c r="E363" s="170">
        <v>191119</v>
      </c>
      <c r="F363" t="s">
        <v>588</v>
      </c>
      <c r="G363" t="s">
        <v>589</v>
      </c>
      <c r="H363" s="107" t="s">
        <v>590</v>
      </c>
      <c r="I363" t="s">
        <v>598</v>
      </c>
      <c r="J363" t="s">
        <v>592</v>
      </c>
      <c r="K363" t="s">
        <v>661</v>
      </c>
      <c r="L363" t="s">
        <v>297</v>
      </c>
      <c r="M363" s="171" t="str">
        <f>'common foods'!D140</f>
        <v>05077</v>
      </c>
      <c r="N363" t="s">
        <v>670</v>
      </c>
      <c r="O363" t="s">
        <v>595</v>
      </c>
      <c r="P363">
        <v>2000</v>
      </c>
      <c r="Q363" t="s">
        <v>596</v>
      </c>
      <c r="R363" s="172">
        <v>17.5</v>
      </c>
      <c r="S363" s="172">
        <f>R363/20</f>
        <v>0.875</v>
      </c>
      <c r="T363" s="172">
        <f>S363/'edible cooking yield factors'!F140</f>
        <v>1.1217948717948718</v>
      </c>
    </row>
    <row r="364" spans="1:20" x14ac:dyDescent="0.25">
      <c r="A364" s="106" t="s">
        <v>584</v>
      </c>
      <c r="B364" s="106" t="s">
        <v>585</v>
      </c>
      <c r="C364" t="s">
        <v>586</v>
      </c>
      <c r="D364" t="s">
        <v>587</v>
      </c>
      <c r="E364" s="170">
        <v>191119</v>
      </c>
      <c r="F364" t="s">
        <v>588</v>
      </c>
      <c r="G364" t="s">
        <v>589</v>
      </c>
      <c r="H364" s="107" t="s">
        <v>590</v>
      </c>
      <c r="I364" t="s">
        <v>591</v>
      </c>
      <c r="J364" t="s">
        <v>592</v>
      </c>
      <c r="K364" t="s">
        <v>661</v>
      </c>
      <c r="L364" t="s">
        <v>299</v>
      </c>
      <c r="M364" s="171" t="str">
        <f>'common foods'!D141</f>
        <v>05078</v>
      </c>
      <c r="N364" t="s">
        <v>671</v>
      </c>
      <c r="O364" t="s">
        <v>595</v>
      </c>
      <c r="P364">
        <v>800</v>
      </c>
      <c r="Q364" t="s">
        <v>596</v>
      </c>
      <c r="R364" s="172">
        <v>5</v>
      </c>
      <c r="S364" s="172">
        <f>R364/8</f>
        <v>0.625</v>
      </c>
      <c r="T364" s="172">
        <f>S364*'edible cooking yield factors'!F141</f>
        <v>0.625</v>
      </c>
    </row>
    <row r="365" spans="1:20" x14ac:dyDescent="0.25">
      <c r="A365" s="106" t="s">
        <v>584</v>
      </c>
      <c r="B365" s="106" t="s">
        <v>585</v>
      </c>
      <c r="C365" t="s">
        <v>586</v>
      </c>
      <c r="D365" t="s">
        <v>587</v>
      </c>
      <c r="E365" s="170">
        <v>191119</v>
      </c>
      <c r="F365" t="s">
        <v>588</v>
      </c>
      <c r="G365" t="s">
        <v>589</v>
      </c>
      <c r="H365" s="107" t="s">
        <v>590</v>
      </c>
      <c r="I365" t="s">
        <v>597</v>
      </c>
      <c r="J365" t="s">
        <v>592</v>
      </c>
      <c r="K365" t="s">
        <v>661</v>
      </c>
      <c r="L365" t="s">
        <v>299</v>
      </c>
      <c r="M365" s="171" t="str">
        <f>'common foods'!D141</f>
        <v>05078</v>
      </c>
      <c r="N365" t="s">
        <v>671</v>
      </c>
      <c r="O365" t="s">
        <v>595</v>
      </c>
      <c r="P365">
        <v>800</v>
      </c>
      <c r="Q365" t="s">
        <v>596</v>
      </c>
      <c r="R365" s="172">
        <v>6.79</v>
      </c>
      <c r="S365" s="172">
        <f>R365/8</f>
        <v>0.84875</v>
      </c>
      <c r="T365" s="172">
        <f>S365*'edible cooking yield factors'!F141</f>
        <v>0.84875</v>
      </c>
    </row>
    <row r="366" spans="1:20" x14ac:dyDescent="0.25">
      <c r="A366" s="106" t="s">
        <v>584</v>
      </c>
      <c r="B366" s="106" t="s">
        <v>585</v>
      </c>
      <c r="C366" t="s">
        <v>586</v>
      </c>
      <c r="D366" t="s">
        <v>587</v>
      </c>
      <c r="E366" s="170">
        <v>191119</v>
      </c>
      <c r="F366" t="s">
        <v>588</v>
      </c>
      <c r="G366" t="s">
        <v>589</v>
      </c>
      <c r="H366" s="107" t="s">
        <v>590</v>
      </c>
      <c r="I366" t="s">
        <v>598</v>
      </c>
      <c r="J366" t="s">
        <v>592</v>
      </c>
      <c r="K366" t="s">
        <v>661</v>
      </c>
      <c r="L366" t="s">
        <v>299</v>
      </c>
      <c r="M366" s="171" t="str">
        <f>'common foods'!D141</f>
        <v>05078</v>
      </c>
      <c r="N366" t="s">
        <v>671</v>
      </c>
      <c r="O366" t="s">
        <v>595</v>
      </c>
      <c r="P366">
        <v>1000</v>
      </c>
      <c r="Q366" t="s">
        <v>596</v>
      </c>
      <c r="R366" s="172">
        <v>7.9</v>
      </c>
      <c r="S366" s="172">
        <f>R366/10</f>
        <v>0.79</v>
      </c>
      <c r="T366" s="172">
        <f>S366*'edible cooking yield factors'!F141</f>
        <v>0.79</v>
      </c>
    </row>
    <row r="367" spans="1:20" x14ac:dyDescent="0.25">
      <c r="A367" s="106" t="s">
        <v>584</v>
      </c>
      <c r="B367" s="106" t="s">
        <v>585</v>
      </c>
      <c r="C367" t="s">
        <v>586</v>
      </c>
      <c r="D367" t="s">
        <v>587</v>
      </c>
      <c r="E367" s="170">
        <v>191119</v>
      </c>
      <c r="F367" t="s">
        <v>588</v>
      </c>
      <c r="G367" t="s">
        <v>589</v>
      </c>
      <c r="H367" s="107" t="s">
        <v>590</v>
      </c>
      <c r="I367" t="s">
        <v>591</v>
      </c>
      <c r="J367" t="s">
        <v>592</v>
      </c>
      <c r="K367" t="s">
        <v>661</v>
      </c>
      <c r="L367" t="s">
        <v>305</v>
      </c>
      <c r="M367" s="171" t="str">
        <f>'common foods'!D144</f>
        <v>07092</v>
      </c>
      <c r="N367" t="s">
        <v>672</v>
      </c>
      <c r="O367" t="s">
        <v>595</v>
      </c>
      <c r="P367">
        <v>180</v>
      </c>
      <c r="Q367" t="s">
        <v>596</v>
      </c>
      <c r="R367" s="172">
        <v>3.29</v>
      </c>
      <c r="S367" s="172">
        <f t="shared" ref="S367:S372" si="24">R367/1.8</f>
        <v>1.8277777777777777</v>
      </c>
      <c r="T367" s="172">
        <f>S367*'edible cooking yield factors'!F144</f>
        <v>1.8277777777777777</v>
      </c>
    </row>
    <row r="368" spans="1:20" x14ac:dyDescent="0.25">
      <c r="A368" s="106" t="s">
        <v>584</v>
      </c>
      <c r="B368" s="106" t="s">
        <v>585</v>
      </c>
      <c r="C368" t="s">
        <v>586</v>
      </c>
      <c r="D368" t="s">
        <v>587</v>
      </c>
      <c r="E368" s="170">
        <v>191119</v>
      </c>
      <c r="F368" t="s">
        <v>588</v>
      </c>
      <c r="G368" t="s">
        <v>589</v>
      </c>
      <c r="H368" s="107" t="s">
        <v>590</v>
      </c>
      <c r="I368" t="s">
        <v>597</v>
      </c>
      <c r="J368" t="s">
        <v>592</v>
      </c>
      <c r="K368" t="s">
        <v>661</v>
      </c>
      <c r="L368" t="s">
        <v>305</v>
      </c>
      <c r="M368" s="171" t="str">
        <f>'common foods'!D144</f>
        <v>07092</v>
      </c>
      <c r="N368" t="s">
        <v>672</v>
      </c>
      <c r="O368" t="s">
        <v>595</v>
      </c>
      <c r="P368">
        <v>180</v>
      </c>
      <c r="Q368" t="s">
        <v>596</v>
      </c>
      <c r="R368" s="172">
        <v>2.99</v>
      </c>
      <c r="S368" s="172">
        <f t="shared" si="24"/>
        <v>1.6611111111111112</v>
      </c>
      <c r="T368" s="172">
        <f>S368*'edible cooking yield factors'!F144</f>
        <v>1.6611111111111112</v>
      </c>
    </row>
    <row r="369" spans="1:20" x14ac:dyDescent="0.25">
      <c r="A369" s="106" t="s">
        <v>584</v>
      </c>
      <c r="B369" s="106" t="s">
        <v>585</v>
      </c>
      <c r="C369" t="s">
        <v>586</v>
      </c>
      <c r="D369" t="s">
        <v>587</v>
      </c>
      <c r="E369" s="170">
        <v>191119</v>
      </c>
      <c r="F369" t="s">
        <v>588</v>
      </c>
      <c r="G369" t="s">
        <v>589</v>
      </c>
      <c r="H369" s="107" t="s">
        <v>590</v>
      </c>
      <c r="I369" t="s">
        <v>598</v>
      </c>
      <c r="J369" t="s">
        <v>592</v>
      </c>
      <c r="K369" t="s">
        <v>661</v>
      </c>
      <c r="L369" t="s">
        <v>305</v>
      </c>
      <c r="M369" s="171" t="str">
        <f>'common foods'!D144</f>
        <v>07092</v>
      </c>
      <c r="N369" t="s">
        <v>672</v>
      </c>
      <c r="O369" t="s">
        <v>595</v>
      </c>
      <c r="P369">
        <v>180</v>
      </c>
      <c r="Q369" t="s">
        <v>596</v>
      </c>
      <c r="R369" s="172">
        <v>3.49</v>
      </c>
      <c r="S369" s="172">
        <f t="shared" si="24"/>
        <v>1.9388888888888889</v>
      </c>
      <c r="T369" s="172">
        <f>S369*'edible cooking yield factors'!F144</f>
        <v>1.9388888888888889</v>
      </c>
    </row>
    <row r="370" spans="1:20" x14ac:dyDescent="0.25">
      <c r="A370" s="106" t="s">
        <v>584</v>
      </c>
      <c r="B370" s="106" t="s">
        <v>585</v>
      </c>
      <c r="C370" t="s">
        <v>586</v>
      </c>
      <c r="D370" t="s">
        <v>587</v>
      </c>
      <c r="E370" s="170">
        <v>191119</v>
      </c>
      <c r="F370" t="s">
        <v>588</v>
      </c>
      <c r="G370" t="s">
        <v>589</v>
      </c>
      <c r="H370" s="107" t="s">
        <v>590</v>
      </c>
      <c r="I370" t="s">
        <v>591</v>
      </c>
      <c r="J370" t="s">
        <v>592</v>
      </c>
      <c r="K370" t="s">
        <v>661</v>
      </c>
      <c r="L370" t="s">
        <v>307</v>
      </c>
      <c r="M370" s="171" t="str">
        <f>'common foods'!D145</f>
        <v>07093</v>
      </c>
      <c r="N370" t="s">
        <v>673</v>
      </c>
      <c r="O370" t="s">
        <v>595</v>
      </c>
      <c r="P370">
        <v>180</v>
      </c>
      <c r="Q370" t="s">
        <v>596</v>
      </c>
      <c r="R370" s="172">
        <v>1.99</v>
      </c>
      <c r="S370" s="172">
        <f t="shared" si="24"/>
        <v>1.1055555555555556</v>
      </c>
      <c r="T370" s="172">
        <f>S370*'edible cooking yield factors'!F145</f>
        <v>1.1055555555555556</v>
      </c>
    </row>
    <row r="371" spans="1:20" x14ac:dyDescent="0.25">
      <c r="A371" s="106" t="s">
        <v>584</v>
      </c>
      <c r="B371" s="106" t="s">
        <v>585</v>
      </c>
      <c r="C371" t="s">
        <v>586</v>
      </c>
      <c r="D371" t="s">
        <v>587</v>
      </c>
      <c r="E371" s="170">
        <v>191119</v>
      </c>
      <c r="F371" t="s">
        <v>588</v>
      </c>
      <c r="G371" t="s">
        <v>589</v>
      </c>
      <c r="H371" s="107" t="s">
        <v>590</v>
      </c>
      <c r="I371" t="s">
        <v>597</v>
      </c>
      <c r="J371" t="s">
        <v>592</v>
      </c>
      <c r="K371" t="s">
        <v>661</v>
      </c>
      <c r="L371" t="s">
        <v>307</v>
      </c>
      <c r="M371" s="171" t="str">
        <f>'common foods'!D145</f>
        <v>07093</v>
      </c>
      <c r="N371" t="s">
        <v>673</v>
      </c>
      <c r="O371" t="s">
        <v>595</v>
      </c>
      <c r="P371">
        <v>180</v>
      </c>
      <c r="Q371" t="s">
        <v>596</v>
      </c>
      <c r="R371" s="172">
        <v>1.99</v>
      </c>
      <c r="S371" s="172">
        <f t="shared" si="24"/>
        <v>1.1055555555555556</v>
      </c>
      <c r="T371" s="172">
        <f>S371*'edible cooking yield factors'!F145</f>
        <v>1.1055555555555556</v>
      </c>
    </row>
    <row r="372" spans="1:20" x14ac:dyDescent="0.25">
      <c r="A372" s="106" t="s">
        <v>584</v>
      </c>
      <c r="B372" s="106" t="s">
        <v>585</v>
      </c>
      <c r="C372" t="s">
        <v>586</v>
      </c>
      <c r="D372" t="s">
        <v>587</v>
      </c>
      <c r="E372" s="170">
        <v>191119</v>
      </c>
      <c r="F372" t="s">
        <v>588</v>
      </c>
      <c r="G372" t="s">
        <v>589</v>
      </c>
      <c r="H372" s="107" t="s">
        <v>590</v>
      </c>
      <c r="I372" t="s">
        <v>598</v>
      </c>
      <c r="J372" t="s">
        <v>592</v>
      </c>
      <c r="K372" t="s">
        <v>661</v>
      </c>
      <c r="L372" t="s">
        <v>307</v>
      </c>
      <c r="M372" s="171" t="str">
        <f>'common foods'!D145</f>
        <v>07093</v>
      </c>
      <c r="N372" t="s">
        <v>673</v>
      </c>
      <c r="O372" t="s">
        <v>595</v>
      </c>
      <c r="P372">
        <v>180</v>
      </c>
      <c r="Q372" t="s">
        <v>596</v>
      </c>
      <c r="R372" s="172">
        <v>2.7</v>
      </c>
      <c r="S372" s="172">
        <f t="shared" si="24"/>
        <v>1.5</v>
      </c>
      <c r="T372" s="172">
        <f>S372*'edible cooking yield factors'!F145</f>
        <v>1.5</v>
      </c>
    </row>
    <row r="373" spans="1:20" x14ac:dyDescent="0.25">
      <c r="A373" s="106" t="s">
        <v>584</v>
      </c>
      <c r="B373" s="106" t="s">
        <v>585</v>
      </c>
      <c r="C373" t="s">
        <v>586</v>
      </c>
      <c r="D373" t="s">
        <v>587</v>
      </c>
      <c r="E373" s="170">
        <v>191119</v>
      </c>
      <c r="F373" t="s">
        <v>588</v>
      </c>
      <c r="G373" t="s">
        <v>589</v>
      </c>
      <c r="H373" s="107" t="s">
        <v>590</v>
      </c>
      <c r="I373" t="s">
        <v>591</v>
      </c>
      <c r="J373" t="s">
        <v>592</v>
      </c>
      <c r="K373" t="s">
        <v>661</v>
      </c>
      <c r="L373" t="s">
        <v>309</v>
      </c>
      <c r="M373" s="171" t="str">
        <f>'common foods'!D146</f>
        <v>07094</v>
      </c>
      <c r="N373" t="s">
        <v>674</v>
      </c>
      <c r="O373" t="s">
        <v>595</v>
      </c>
      <c r="P373">
        <v>2000</v>
      </c>
      <c r="Q373" t="s">
        <v>596</v>
      </c>
      <c r="R373" s="172">
        <v>4.29</v>
      </c>
      <c r="S373" s="172">
        <f>R373/20</f>
        <v>0.2145</v>
      </c>
      <c r="T373" s="172">
        <f>S373*'edible cooking yield factors'!F146</f>
        <v>0.2145</v>
      </c>
    </row>
    <row r="374" spans="1:20" x14ac:dyDescent="0.25">
      <c r="A374" s="106" t="s">
        <v>584</v>
      </c>
      <c r="B374" s="106" t="s">
        <v>585</v>
      </c>
      <c r="C374" t="s">
        <v>586</v>
      </c>
      <c r="D374" t="s">
        <v>587</v>
      </c>
      <c r="E374" s="170">
        <v>191119</v>
      </c>
      <c r="F374" t="s">
        <v>588</v>
      </c>
      <c r="G374" t="s">
        <v>589</v>
      </c>
      <c r="H374" s="107" t="s">
        <v>590</v>
      </c>
      <c r="I374" t="s">
        <v>597</v>
      </c>
      <c r="J374" t="s">
        <v>592</v>
      </c>
      <c r="K374" t="s">
        <v>661</v>
      </c>
      <c r="L374" t="s">
        <v>309</v>
      </c>
      <c r="M374" s="171" t="str">
        <f>'common foods'!D146</f>
        <v>07094</v>
      </c>
      <c r="N374" t="s">
        <v>674</v>
      </c>
      <c r="O374" t="s">
        <v>595</v>
      </c>
      <c r="P374">
        <v>2000</v>
      </c>
      <c r="Q374" t="s">
        <v>596</v>
      </c>
      <c r="R374" s="172">
        <v>3.99</v>
      </c>
      <c r="S374" s="172">
        <f>R374/20</f>
        <v>0.19950000000000001</v>
      </c>
      <c r="T374" s="172">
        <f>S374*'edible cooking yield factors'!F146</f>
        <v>0.19950000000000001</v>
      </c>
    </row>
    <row r="375" spans="1:20" x14ac:dyDescent="0.25">
      <c r="A375" s="106" t="s">
        <v>584</v>
      </c>
      <c r="B375" s="106" t="s">
        <v>585</v>
      </c>
      <c r="C375" t="s">
        <v>586</v>
      </c>
      <c r="D375" t="s">
        <v>587</v>
      </c>
      <c r="E375" s="170">
        <v>191119</v>
      </c>
      <c r="F375" t="s">
        <v>588</v>
      </c>
      <c r="G375" t="s">
        <v>589</v>
      </c>
      <c r="H375" s="107" t="s">
        <v>590</v>
      </c>
      <c r="I375" t="s">
        <v>598</v>
      </c>
      <c r="J375" t="s">
        <v>592</v>
      </c>
      <c r="K375" t="s">
        <v>661</v>
      </c>
      <c r="L375" t="s">
        <v>309</v>
      </c>
      <c r="M375" s="171" t="str">
        <f>'common foods'!D146</f>
        <v>07094</v>
      </c>
      <c r="N375" t="s">
        <v>598</v>
      </c>
      <c r="O375" t="s">
        <v>595</v>
      </c>
      <c r="P375">
        <v>2000</v>
      </c>
      <c r="Q375" t="s">
        <v>596</v>
      </c>
      <c r="R375" s="172">
        <v>4.8</v>
      </c>
      <c r="S375" s="172">
        <f>R375/20</f>
        <v>0.24</v>
      </c>
      <c r="T375" s="172">
        <f>S375*'edible cooking yield factors'!F146</f>
        <v>0.24</v>
      </c>
    </row>
    <row r="376" spans="1:20" x14ac:dyDescent="0.25">
      <c r="A376" s="106" t="s">
        <v>584</v>
      </c>
      <c r="B376" s="106" t="s">
        <v>585</v>
      </c>
      <c r="C376" t="s">
        <v>586</v>
      </c>
      <c r="D376" t="s">
        <v>587</v>
      </c>
      <c r="E376" s="170">
        <v>191119</v>
      </c>
      <c r="F376" t="s">
        <v>588</v>
      </c>
      <c r="G376" t="s">
        <v>589</v>
      </c>
      <c r="H376" s="107" t="s">
        <v>590</v>
      </c>
      <c r="I376" t="s">
        <v>591</v>
      </c>
      <c r="J376" t="s">
        <v>592</v>
      </c>
      <c r="K376" t="s">
        <v>661</v>
      </c>
      <c r="L376" t="s">
        <v>311</v>
      </c>
      <c r="M376" s="171" t="str">
        <f>'common foods'!D147</f>
        <v>07095</v>
      </c>
      <c r="N376" t="s">
        <v>606</v>
      </c>
      <c r="O376" t="s">
        <v>602</v>
      </c>
      <c r="P376">
        <v>185</v>
      </c>
      <c r="Q376" t="s">
        <v>596</v>
      </c>
      <c r="R376" s="172">
        <v>1.95</v>
      </c>
      <c r="S376" s="172">
        <f>R376/1.85</f>
        <v>1.0540540540540539</v>
      </c>
      <c r="T376" s="172">
        <f>S376*'edible cooking yield factors'!F147</f>
        <v>1.0540540540540539</v>
      </c>
    </row>
    <row r="377" spans="1:20" x14ac:dyDescent="0.25">
      <c r="A377" s="106" t="s">
        <v>584</v>
      </c>
      <c r="B377" s="106" t="s">
        <v>585</v>
      </c>
      <c r="C377" t="s">
        <v>586</v>
      </c>
      <c r="D377" t="s">
        <v>587</v>
      </c>
      <c r="E377" s="170">
        <v>191119</v>
      </c>
      <c r="F377" t="s">
        <v>588</v>
      </c>
      <c r="G377" t="s">
        <v>589</v>
      </c>
      <c r="H377" s="107" t="s">
        <v>590</v>
      </c>
      <c r="I377" t="s">
        <v>597</v>
      </c>
      <c r="J377" t="s">
        <v>592</v>
      </c>
      <c r="K377" t="s">
        <v>661</v>
      </c>
      <c r="L377" t="s">
        <v>311</v>
      </c>
      <c r="M377" s="171" t="str">
        <f>'common foods'!D147</f>
        <v>07095</v>
      </c>
      <c r="N377" t="s">
        <v>606</v>
      </c>
      <c r="O377" t="s">
        <v>602</v>
      </c>
      <c r="P377">
        <v>185</v>
      </c>
      <c r="Q377" t="s">
        <v>596</v>
      </c>
      <c r="R377" s="172">
        <v>1.99</v>
      </c>
      <c r="S377" s="172">
        <f>R377/1.85</f>
        <v>1.0756756756756756</v>
      </c>
      <c r="T377" s="172">
        <f>S377*'edible cooking yield factors'!F147</f>
        <v>1.0756756756756756</v>
      </c>
    </row>
    <row r="378" spans="1:20" x14ac:dyDescent="0.25">
      <c r="A378" s="106" t="s">
        <v>584</v>
      </c>
      <c r="B378" s="106" t="s">
        <v>585</v>
      </c>
      <c r="C378" t="s">
        <v>586</v>
      </c>
      <c r="D378" t="s">
        <v>587</v>
      </c>
      <c r="E378" s="170">
        <v>191119</v>
      </c>
      <c r="F378" t="s">
        <v>588</v>
      </c>
      <c r="G378" t="s">
        <v>589</v>
      </c>
      <c r="H378" s="107" t="s">
        <v>590</v>
      </c>
      <c r="I378" t="s">
        <v>598</v>
      </c>
      <c r="J378" t="s">
        <v>592</v>
      </c>
      <c r="K378" t="s">
        <v>661</v>
      </c>
      <c r="L378" t="s">
        <v>311</v>
      </c>
      <c r="M378" s="171" t="str">
        <f>'common foods'!D147</f>
        <v>07095</v>
      </c>
      <c r="N378" t="s">
        <v>611</v>
      </c>
      <c r="O378" t="s">
        <v>602</v>
      </c>
      <c r="P378">
        <v>192</v>
      </c>
      <c r="Q378" t="s">
        <v>596</v>
      </c>
      <c r="R378" s="172">
        <v>2.4</v>
      </c>
      <c r="S378" s="172">
        <f>R378/1.92</f>
        <v>1.25</v>
      </c>
      <c r="T378" s="172">
        <f>S378*'edible cooking yield factors'!F147</f>
        <v>1.25</v>
      </c>
    </row>
    <row r="379" spans="1:20" x14ac:dyDescent="0.25">
      <c r="A379" s="106" t="s">
        <v>584</v>
      </c>
      <c r="B379" s="106" t="s">
        <v>585</v>
      </c>
      <c r="C379" t="s">
        <v>586</v>
      </c>
      <c r="D379" t="s">
        <v>587</v>
      </c>
      <c r="E379" s="170">
        <v>191119</v>
      </c>
      <c r="F379" t="s">
        <v>588</v>
      </c>
      <c r="G379" t="s">
        <v>589</v>
      </c>
      <c r="H379" s="107" t="s">
        <v>590</v>
      </c>
      <c r="I379" t="s">
        <v>591</v>
      </c>
      <c r="J379" t="s">
        <v>592</v>
      </c>
      <c r="K379" t="s">
        <v>661</v>
      </c>
      <c r="L379" t="s">
        <v>313</v>
      </c>
      <c r="M379" s="171" t="str">
        <f>'common foods'!D148</f>
        <v>07096</v>
      </c>
      <c r="N379" t="s">
        <v>606</v>
      </c>
      <c r="O379" t="s">
        <v>602</v>
      </c>
      <c r="P379">
        <v>150</v>
      </c>
      <c r="Q379" t="s">
        <v>596</v>
      </c>
      <c r="R379" s="172">
        <v>1.45</v>
      </c>
      <c r="S379" s="172">
        <f>R379/1.5</f>
        <v>0.96666666666666667</v>
      </c>
      <c r="T379" s="172">
        <f>S379*'edible cooking yield factors'!F148</f>
        <v>0.96666666666666667</v>
      </c>
    </row>
    <row r="380" spans="1:20" x14ac:dyDescent="0.25">
      <c r="A380" s="106" t="s">
        <v>584</v>
      </c>
      <c r="B380" s="106" t="s">
        <v>585</v>
      </c>
      <c r="C380" t="s">
        <v>586</v>
      </c>
      <c r="D380" t="s">
        <v>587</v>
      </c>
      <c r="E380" s="170">
        <v>191119</v>
      </c>
      <c r="F380" t="s">
        <v>588</v>
      </c>
      <c r="G380" t="s">
        <v>589</v>
      </c>
      <c r="H380" s="107" t="s">
        <v>590</v>
      </c>
      <c r="I380" t="s">
        <v>597</v>
      </c>
      <c r="J380" t="s">
        <v>592</v>
      </c>
      <c r="K380" t="s">
        <v>661</v>
      </c>
      <c r="L380" t="s">
        <v>313</v>
      </c>
      <c r="M380" s="171" t="str">
        <f>'common foods'!D148</f>
        <v>07096</v>
      </c>
      <c r="N380" t="s">
        <v>606</v>
      </c>
      <c r="O380" t="s">
        <v>602</v>
      </c>
      <c r="P380">
        <v>150</v>
      </c>
      <c r="Q380" t="s">
        <v>596</v>
      </c>
      <c r="R380" s="172">
        <v>1.49</v>
      </c>
      <c r="S380" s="172">
        <f>R380/1.5</f>
        <v>0.99333333333333329</v>
      </c>
      <c r="T380" s="172">
        <f>S380*'edible cooking yield factors'!F148</f>
        <v>0.99333333333333329</v>
      </c>
    </row>
    <row r="381" spans="1:20" x14ac:dyDescent="0.25">
      <c r="A381" s="106" t="s">
        <v>584</v>
      </c>
      <c r="B381" s="106" t="s">
        <v>585</v>
      </c>
      <c r="C381" t="s">
        <v>586</v>
      </c>
      <c r="D381" t="s">
        <v>587</v>
      </c>
      <c r="E381" s="170">
        <v>191119</v>
      </c>
      <c r="F381" t="s">
        <v>588</v>
      </c>
      <c r="G381" t="s">
        <v>589</v>
      </c>
      <c r="H381" s="107" t="s">
        <v>590</v>
      </c>
      <c r="I381" t="s">
        <v>598</v>
      </c>
      <c r="J381" t="s">
        <v>592</v>
      </c>
      <c r="K381" t="s">
        <v>661</v>
      </c>
      <c r="L381" t="s">
        <v>313</v>
      </c>
      <c r="M381" s="171" t="str">
        <f>'common foods'!D148</f>
        <v>07096</v>
      </c>
      <c r="N381" t="s">
        <v>598</v>
      </c>
      <c r="O381" t="s">
        <v>602</v>
      </c>
      <c r="P381">
        <v>150</v>
      </c>
      <c r="Q381" t="s">
        <v>596</v>
      </c>
      <c r="R381" s="172">
        <v>1.5</v>
      </c>
      <c r="S381" s="172">
        <f>R381/1.5</f>
        <v>1</v>
      </c>
      <c r="T381" s="172">
        <f>S381*'edible cooking yield factors'!F148</f>
        <v>1</v>
      </c>
    </row>
    <row r="382" spans="1:20" s="187" customFormat="1" ht="14.25" customHeight="1" x14ac:dyDescent="0.25">
      <c r="A382" s="174" t="s">
        <v>584</v>
      </c>
      <c r="B382" s="174" t="s">
        <v>585</v>
      </c>
      <c r="C382" s="187" t="s">
        <v>586</v>
      </c>
      <c r="D382" s="187" t="s">
        <v>587</v>
      </c>
      <c r="E382" s="191">
        <v>191119</v>
      </c>
      <c r="F382" s="187" t="s">
        <v>588</v>
      </c>
      <c r="G382" s="187" t="s">
        <v>589</v>
      </c>
      <c r="H382" s="175" t="s">
        <v>590</v>
      </c>
      <c r="I382" s="187" t="s">
        <v>591</v>
      </c>
      <c r="J382" s="187" t="s">
        <v>592</v>
      </c>
      <c r="K382" t="s">
        <v>615</v>
      </c>
      <c r="L382" s="187" t="str">
        <f>'common foods'!C161</f>
        <v>Soy sauce regular</v>
      </c>
      <c r="M382" s="192" t="str">
        <f>'common foods'!D161</f>
        <v>08105</v>
      </c>
      <c r="N382" s="187" t="s">
        <v>606</v>
      </c>
      <c r="O382" s="187" t="s">
        <v>602</v>
      </c>
      <c r="P382" s="187">
        <v>550</v>
      </c>
      <c r="Q382" s="187" t="s">
        <v>596</v>
      </c>
      <c r="R382" s="186">
        <v>2.29</v>
      </c>
      <c r="S382" s="186">
        <f>R382/5.5</f>
        <v>0.41636363636363638</v>
      </c>
      <c r="T382" s="186">
        <f>S382*'edible cooking yield factors'!F147</f>
        <v>0.41636363636363638</v>
      </c>
    </row>
    <row r="383" spans="1:20" s="187" customFormat="1" x14ac:dyDescent="0.25">
      <c r="A383" s="174" t="s">
        <v>584</v>
      </c>
      <c r="B383" s="174" t="s">
        <v>585</v>
      </c>
      <c r="C383" s="187" t="s">
        <v>586</v>
      </c>
      <c r="D383" s="187" t="s">
        <v>587</v>
      </c>
      <c r="E383" s="191">
        <v>191119</v>
      </c>
      <c r="F383" s="187" t="s">
        <v>588</v>
      </c>
      <c r="G383" s="187" t="s">
        <v>589</v>
      </c>
      <c r="H383" s="175" t="s">
        <v>590</v>
      </c>
      <c r="I383" s="187" t="s">
        <v>597</v>
      </c>
      <c r="J383" s="187" t="s">
        <v>592</v>
      </c>
      <c r="K383" t="s">
        <v>615</v>
      </c>
      <c r="L383" s="187" t="s">
        <v>341</v>
      </c>
      <c r="M383" s="192" t="str">
        <f>'common foods'!D161</f>
        <v>08105</v>
      </c>
      <c r="N383" s="187" t="s">
        <v>606</v>
      </c>
      <c r="O383" s="187" t="s">
        <v>602</v>
      </c>
      <c r="P383" s="187">
        <v>550</v>
      </c>
      <c r="Q383" s="187" t="s">
        <v>596</v>
      </c>
      <c r="R383" s="186">
        <v>2.79</v>
      </c>
      <c r="S383" s="186">
        <f>R383/5.5</f>
        <v>0.50727272727272732</v>
      </c>
      <c r="T383" s="186">
        <f>S383*'edible cooking yield factors'!F147</f>
        <v>0.50727272727272732</v>
      </c>
    </row>
    <row r="384" spans="1:20" s="187" customFormat="1" x14ac:dyDescent="0.25">
      <c r="A384" s="174" t="s">
        <v>584</v>
      </c>
      <c r="B384" s="174" t="s">
        <v>585</v>
      </c>
      <c r="C384" s="187" t="s">
        <v>586</v>
      </c>
      <c r="D384" s="187" t="s">
        <v>587</v>
      </c>
      <c r="E384" s="191">
        <v>191119</v>
      </c>
      <c r="F384" s="187" t="s">
        <v>588</v>
      </c>
      <c r="G384" s="187" t="s">
        <v>589</v>
      </c>
      <c r="H384" s="175" t="s">
        <v>590</v>
      </c>
      <c r="I384" s="187" t="s">
        <v>598</v>
      </c>
      <c r="J384" s="187" t="s">
        <v>592</v>
      </c>
      <c r="K384" t="s">
        <v>615</v>
      </c>
      <c r="L384" s="187" t="s">
        <v>341</v>
      </c>
      <c r="M384" s="192" t="str">
        <f>'common foods'!D161</f>
        <v>08105</v>
      </c>
      <c r="N384" s="187" t="s">
        <v>598</v>
      </c>
      <c r="O384" s="187" t="s">
        <v>602</v>
      </c>
      <c r="P384" s="187">
        <v>500</v>
      </c>
      <c r="Q384" s="187" t="s">
        <v>596</v>
      </c>
      <c r="R384" s="186">
        <v>2</v>
      </c>
      <c r="S384" s="186">
        <f>R384/5</f>
        <v>0.4</v>
      </c>
      <c r="T384" s="186">
        <f>S384*'edible cooking yield factors'!F147</f>
        <v>0.4</v>
      </c>
    </row>
    <row r="385" spans="1:20" s="187" customFormat="1" ht="14.25" customHeight="1" x14ac:dyDescent="0.25">
      <c r="A385" s="174" t="s">
        <v>584</v>
      </c>
      <c r="B385" s="174" t="s">
        <v>585</v>
      </c>
      <c r="C385" s="187" t="s">
        <v>586</v>
      </c>
      <c r="D385" s="187" t="s">
        <v>587</v>
      </c>
      <c r="E385" s="191">
        <v>191119</v>
      </c>
      <c r="F385" s="187" t="s">
        <v>588</v>
      </c>
      <c r="G385" s="187" t="s">
        <v>589</v>
      </c>
      <c r="H385" s="175" t="s">
        <v>590</v>
      </c>
      <c r="I385" s="187" t="s">
        <v>591</v>
      </c>
      <c r="J385" s="187" t="s">
        <v>592</v>
      </c>
      <c r="K385" t="s">
        <v>615</v>
      </c>
      <c r="L385" s="187" t="str">
        <f>'common foods'!C162</f>
        <v>Soy sauce reduced salt</v>
      </c>
      <c r="M385" s="192" t="str">
        <f>'common foods'!D162</f>
        <v>08106</v>
      </c>
      <c r="N385" s="187" t="s">
        <v>675</v>
      </c>
      <c r="O385" s="187" t="s">
        <v>595</v>
      </c>
      <c r="P385" s="187">
        <v>300</v>
      </c>
      <c r="Q385" s="187" t="s">
        <v>596</v>
      </c>
      <c r="R385" s="186">
        <v>1.89</v>
      </c>
      <c r="S385" s="186">
        <f>R385/3</f>
        <v>0.63</v>
      </c>
      <c r="T385" s="186">
        <f>S385*'edible cooking yield factors'!F150</f>
        <v>0.63</v>
      </c>
    </row>
    <row r="386" spans="1:20" s="187" customFormat="1" x14ac:dyDescent="0.25">
      <c r="A386" s="174" t="s">
        <v>584</v>
      </c>
      <c r="B386" s="174" t="s">
        <v>585</v>
      </c>
      <c r="C386" s="187" t="s">
        <v>586</v>
      </c>
      <c r="D386" s="187" t="s">
        <v>587</v>
      </c>
      <c r="E386" s="191">
        <v>191119</v>
      </c>
      <c r="F386" s="187" t="s">
        <v>588</v>
      </c>
      <c r="G386" s="187" t="s">
        <v>589</v>
      </c>
      <c r="H386" s="175" t="s">
        <v>590</v>
      </c>
      <c r="I386" s="187" t="s">
        <v>597</v>
      </c>
      <c r="J386" s="187" t="s">
        <v>592</v>
      </c>
      <c r="K386" t="s">
        <v>615</v>
      </c>
      <c r="L386" s="187" t="s">
        <v>343</v>
      </c>
      <c r="M386" s="192" t="str">
        <f>'common foods'!D162</f>
        <v>08106</v>
      </c>
      <c r="N386" s="187" t="s">
        <v>675</v>
      </c>
      <c r="O386" s="187" t="s">
        <v>595</v>
      </c>
      <c r="P386" s="187">
        <v>550</v>
      </c>
      <c r="Q386" s="187" t="s">
        <v>596</v>
      </c>
      <c r="R386" s="186">
        <v>2.99</v>
      </c>
      <c r="S386" s="186">
        <f>R386/5.5</f>
        <v>0.5436363636363637</v>
      </c>
      <c r="T386" s="186">
        <f>S386*'edible cooking yield factors'!F150</f>
        <v>0.5436363636363637</v>
      </c>
    </row>
    <row r="387" spans="1:20" s="187" customFormat="1" x14ac:dyDescent="0.25">
      <c r="A387" s="174" t="s">
        <v>584</v>
      </c>
      <c r="B387" s="174" t="s">
        <v>585</v>
      </c>
      <c r="C387" s="187" t="s">
        <v>586</v>
      </c>
      <c r="D387" s="187" t="s">
        <v>587</v>
      </c>
      <c r="E387" s="191">
        <v>191119</v>
      </c>
      <c r="F387" s="187" t="s">
        <v>588</v>
      </c>
      <c r="G387" s="187" t="s">
        <v>589</v>
      </c>
      <c r="H387" s="175" t="s">
        <v>590</v>
      </c>
      <c r="I387" s="187" t="s">
        <v>598</v>
      </c>
      <c r="J387" s="187" t="s">
        <v>592</v>
      </c>
      <c r="K387" t="s">
        <v>615</v>
      </c>
      <c r="L387" s="187" t="s">
        <v>343</v>
      </c>
      <c r="M387" s="192" t="str">
        <f>'common foods'!D162</f>
        <v>08106</v>
      </c>
      <c r="N387" s="187" t="s">
        <v>675</v>
      </c>
      <c r="O387" s="187" t="s">
        <v>595</v>
      </c>
      <c r="P387" s="187">
        <v>300</v>
      </c>
      <c r="Q387" s="187" t="s">
        <v>596</v>
      </c>
      <c r="R387" s="186">
        <v>2.4900000000000002</v>
      </c>
      <c r="S387" s="186">
        <f>R387/3</f>
        <v>0.83000000000000007</v>
      </c>
      <c r="T387" s="186">
        <f>S387*'edible cooking yield factors'!F150</f>
        <v>0.83000000000000007</v>
      </c>
    </row>
    <row r="388" spans="1:20" x14ac:dyDescent="0.25">
      <c r="A388" s="106" t="s">
        <v>584</v>
      </c>
      <c r="B388" s="106" t="s">
        <v>585</v>
      </c>
      <c r="C388" t="s">
        <v>586</v>
      </c>
      <c r="D388" t="s">
        <v>587</v>
      </c>
      <c r="E388" s="170">
        <v>191119</v>
      </c>
      <c r="F388" t="s">
        <v>588</v>
      </c>
      <c r="G388" t="s">
        <v>589</v>
      </c>
      <c r="H388" s="107" t="s">
        <v>590</v>
      </c>
      <c r="I388" t="s">
        <v>591</v>
      </c>
      <c r="J388" t="s">
        <v>592</v>
      </c>
      <c r="K388" t="s">
        <v>615</v>
      </c>
      <c r="L388" t="s">
        <v>324</v>
      </c>
      <c r="M388" s="171" t="str">
        <f>'common foods'!D153</f>
        <v>08097</v>
      </c>
      <c r="N388" t="s">
        <v>606</v>
      </c>
      <c r="O388" t="s">
        <v>602</v>
      </c>
      <c r="P388">
        <v>500</v>
      </c>
      <c r="Q388" t="s">
        <v>596</v>
      </c>
      <c r="R388" s="172">
        <v>2.59</v>
      </c>
      <c r="S388" s="172">
        <f>R388/5</f>
        <v>0.51800000000000002</v>
      </c>
      <c r="T388" s="172">
        <f>S388*'edible cooking yield factors'!F153</f>
        <v>0.51800000000000002</v>
      </c>
    </row>
    <row r="389" spans="1:20" x14ac:dyDescent="0.25">
      <c r="A389" s="106" t="s">
        <v>584</v>
      </c>
      <c r="B389" s="106" t="s">
        <v>585</v>
      </c>
      <c r="C389" t="s">
        <v>586</v>
      </c>
      <c r="D389" t="s">
        <v>587</v>
      </c>
      <c r="E389" s="170">
        <v>191119</v>
      </c>
      <c r="F389" t="s">
        <v>588</v>
      </c>
      <c r="G389" t="s">
        <v>589</v>
      </c>
      <c r="H389" s="107" t="s">
        <v>590</v>
      </c>
      <c r="I389" t="s">
        <v>597</v>
      </c>
      <c r="J389" t="s">
        <v>592</v>
      </c>
      <c r="K389" t="s">
        <v>615</v>
      </c>
      <c r="L389" t="s">
        <v>324</v>
      </c>
      <c r="M389" s="171" t="str">
        <f>'common foods'!D153</f>
        <v>08097</v>
      </c>
      <c r="N389" t="s">
        <v>606</v>
      </c>
      <c r="O389" t="s">
        <v>602</v>
      </c>
      <c r="P389">
        <v>500</v>
      </c>
      <c r="Q389" t="s">
        <v>596</v>
      </c>
      <c r="R389" s="172">
        <v>2.89</v>
      </c>
      <c r="S389" s="172">
        <f>R389/5</f>
        <v>0.57800000000000007</v>
      </c>
      <c r="T389" s="172">
        <f>S389*'edible cooking yield factors'!F153</f>
        <v>0.57800000000000007</v>
      </c>
    </row>
    <row r="390" spans="1:20" x14ac:dyDescent="0.25">
      <c r="A390" s="106" t="s">
        <v>584</v>
      </c>
      <c r="B390" s="106" t="s">
        <v>585</v>
      </c>
      <c r="C390" t="s">
        <v>586</v>
      </c>
      <c r="D390" t="s">
        <v>587</v>
      </c>
      <c r="E390" s="170">
        <v>191119</v>
      </c>
      <c r="F390" t="s">
        <v>588</v>
      </c>
      <c r="G390" t="s">
        <v>589</v>
      </c>
      <c r="H390" s="107" t="s">
        <v>590</v>
      </c>
      <c r="I390" t="s">
        <v>598</v>
      </c>
      <c r="J390" t="s">
        <v>592</v>
      </c>
      <c r="K390" t="s">
        <v>615</v>
      </c>
      <c r="L390" t="s">
        <v>324</v>
      </c>
      <c r="M390" s="171" t="str">
        <f>'common foods'!D153</f>
        <v>08097</v>
      </c>
      <c r="N390" t="s">
        <v>598</v>
      </c>
      <c r="O390" t="s">
        <v>602</v>
      </c>
      <c r="P390">
        <v>500</v>
      </c>
      <c r="Q390" t="s">
        <v>596</v>
      </c>
      <c r="R390" s="172">
        <v>2.8</v>
      </c>
      <c r="S390" s="172">
        <f>R390/5</f>
        <v>0.55999999999999994</v>
      </c>
      <c r="T390" s="172">
        <f>S390*'edible cooking yield factors'!F153</f>
        <v>0.55999999999999994</v>
      </c>
    </row>
    <row r="391" spans="1:20" x14ac:dyDescent="0.25">
      <c r="A391" s="106" t="s">
        <v>584</v>
      </c>
      <c r="B391" s="106" t="s">
        <v>585</v>
      </c>
      <c r="C391" t="s">
        <v>586</v>
      </c>
      <c r="D391" t="s">
        <v>587</v>
      </c>
      <c r="E391" s="170">
        <v>191119</v>
      </c>
      <c r="F391" t="s">
        <v>588</v>
      </c>
      <c r="G391" t="s">
        <v>589</v>
      </c>
      <c r="H391" s="107" t="s">
        <v>590</v>
      </c>
      <c r="I391" t="s">
        <v>591</v>
      </c>
      <c r="J391" t="s">
        <v>592</v>
      </c>
      <c r="K391" t="s">
        <v>615</v>
      </c>
      <c r="L391" t="s">
        <v>335</v>
      </c>
      <c r="M391" s="171" t="str">
        <f>'common foods'!D158</f>
        <v>08098</v>
      </c>
      <c r="N391" t="s">
        <v>606</v>
      </c>
      <c r="O391" t="s">
        <v>602</v>
      </c>
      <c r="P391">
        <v>375</v>
      </c>
      <c r="Q391" t="s">
        <v>596</v>
      </c>
      <c r="R391" s="172">
        <v>1.99</v>
      </c>
      <c r="S391" s="172">
        <f>R391/3.75</f>
        <v>0.53066666666666662</v>
      </c>
      <c r="T391" s="172">
        <f>S391*'edible cooking yield factors'!F159</f>
        <v>0.53066666666666662</v>
      </c>
    </row>
    <row r="392" spans="1:20" x14ac:dyDescent="0.25">
      <c r="A392" s="106" t="s">
        <v>584</v>
      </c>
      <c r="B392" s="106" t="s">
        <v>585</v>
      </c>
      <c r="C392" t="s">
        <v>586</v>
      </c>
      <c r="D392" t="s">
        <v>587</v>
      </c>
      <c r="E392" s="170">
        <v>191119</v>
      </c>
      <c r="F392" t="s">
        <v>588</v>
      </c>
      <c r="G392" t="s">
        <v>589</v>
      </c>
      <c r="H392" s="107" t="s">
        <v>590</v>
      </c>
      <c r="I392" t="s">
        <v>597</v>
      </c>
      <c r="J392" t="s">
        <v>592</v>
      </c>
      <c r="K392" t="s">
        <v>615</v>
      </c>
      <c r="L392" t="s">
        <v>335</v>
      </c>
      <c r="M392" s="171" t="str">
        <f>'common foods'!D158</f>
        <v>08098</v>
      </c>
      <c r="N392" t="s">
        <v>606</v>
      </c>
      <c r="O392" t="s">
        <v>602</v>
      </c>
      <c r="P392">
        <v>375</v>
      </c>
      <c r="Q392" t="s">
        <v>596</v>
      </c>
      <c r="R392" s="172">
        <v>2.29</v>
      </c>
      <c r="S392" s="172">
        <f>R392/3.75</f>
        <v>0.61066666666666669</v>
      </c>
      <c r="T392" s="172">
        <f>S392*'edible cooking yield factors'!F159</f>
        <v>0.61066666666666669</v>
      </c>
    </row>
    <row r="393" spans="1:20" x14ac:dyDescent="0.25">
      <c r="A393" s="106" t="s">
        <v>584</v>
      </c>
      <c r="B393" s="106" t="s">
        <v>585</v>
      </c>
      <c r="C393" t="s">
        <v>586</v>
      </c>
      <c r="D393" t="s">
        <v>587</v>
      </c>
      <c r="E393" s="170">
        <v>191119</v>
      </c>
      <c r="F393" t="s">
        <v>588</v>
      </c>
      <c r="G393" t="s">
        <v>589</v>
      </c>
      <c r="H393" s="107" t="s">
        <v>590</v>
      </c>
      <c r="I393" t="s">
        <v>598</v>
      </c>
      <c r="J393" t="s">
        <v>592</v>
      </c>
      <c r="K393" t="s">
        <v>615</v>
      </c>
      <c r="L393" t="s">
        <v>335</v>
      </c>
      <c r="M393" s="171" t="str">
        <f>'common foods'!D158</f>
        <v>08098</v>
      </c>
      <c r="N393" t="s">
        <v>617</v>
      </c>
      <c r="O393" t="s">
        <v>602</v>
      </c>
      <c r="P393">
        <v>375</v>
      </c>
      <c r="Q393" t="s">
        <v>596</v>
      </c>
      <c r="R393" s="172">
        <v>2.1</v>
      </c>
      <c r="S393" s="172">
        <f>R393/3.75</f>
        <v>0.56000000000000005</v>
      </c>
      <c r="T393" s="172">
        <f>S393*'edible cooking yield factors'!F159</f>
        <v>0.56000000000000005</v>
      </c>
    </row>
    <row r="394" spans="1:20" x14ac:dyDescent="0.25">
      <c r="A394" s="106" t="s">
        <v>584</v>
      </c>
      <c r="B394" s="106" t="s">
        <v>585</v>
      </c>
      <c r="C394" t="s">
        <v>586</v>
      </c>
      <c r="D394" t="s">
        <v>587</v>
      </c>
      <c r="E394" s="170">
        <v>191119</v>
      </c>
      <c r="F394" t="s">
        <v>588</v>
      </c>
      <c r="G394" t="s">
        <v>589</v>
      </c>
      <c r="H394" s="107" t="s">
        <v>590</v>
      </c>
      <c r="I394" t="s">
        <v>591</v>
      </c>
      <c r="J394" t="s">
        <v>592</v>
      </c>
      <c r="K394" t="s">
        <v>615</v>
      </c>
      <c r="L394" t="s">
        <v>326</v>
      </c>
      <c r="M394" s="171" t="str">
        <f>'common foods'!D154</f>
        <v>08100</v>
      </c>
      <c r="N394" t="s">
        <v>676</v>
      </c>
      <c r="O394" t="s">
        <v>595</v>
      </c>
      <c r="P394">
        <v>420</v>
      </c>
      <c r="Q394" t="s">
        <v>596</v>
      </c>
      <c r="R394" s="172">
        <v>1.89</v>
      </c>
      <c r="S394" s="172">
        <f>R394/4.2</f>
        <v>0.44999999999999996</v>
      </c>
      <c r="T394" s="172">
        <f>S394*'edible cooking yield factors'!F154</f>
        <v>0.44999999999999996</v>
      </c>
    </row>
    <row r="395" spans="1:20" x14ac:dyDescent="0.25">
      <c r="A395" s="106" t="s">
        <v>584</v>
      </c>
      <c r="B395" s="106" t="s">
        <v>585</v>
      </c>
      <c r="C395" t="s">
        <v>586</v>
      </c>
      <c r="D395" t="s">
        <v>587</v>
      </c>
      <c r="E395" s="170">
        <v>191119</v>
      </c>
      <c r="F395" t="s">
        <v>588</v>
      </c>
      <c r="G395" t="s">
        <v>589</v>
      </c>
      <c r="H395" s="107" t="s">
        <v>590</v>
      </c>
      <c r="I395" t="s">
        <v>597</v>
      </c>
      <c r="J395" t="s">
        <v>592</v>
      </c>
      <c r="K395" t="s">
        <v>615</v>
      </c>
      <c r="L395" t="s">
        <v>326</v>
      </c>
      <c r="M395" s="171" t="str">
        <f>'common foods'!D154</f>
        <v>08100</v>
      </c>
      <c r="N395" t="s">
        <v>676</v>
      </c>
      <c r="O395" t="s">
        <v>595</v>
      </c>
      <c r="P395">
        <v>420</v>
      </c>
      <c r="Q395" t="s">
        <v>596</v>
      </c>
      <c r="R395" s="172">
        <v>2.29</v>
      </c>
      <c r="S395" s="172">
        <f>R395/4.2</f>
        <v>0.54523809523809519</v>
      </c>
      <c r="T395" s="172">
        <f>S395*'edible cooking yield factors'!F154</f>
        <v>0.54523809523809519</v>
      </c>
    </row>
    <row r="396" spans="1:20" x14ac:dyDescent="0.25">
      <c r="A396" s="106" t="s">
        <v>584</v>
      </c>
      <c r="B396" s="106" t="s">
        <v>585</v>
      </c>
      <c r="C396" t="s">
        <v>586</v>
      </c>
      <c r="D396" t="s">
        <v>587</v>
      </c>
      <c r="E396" s="170">
        <v>191119</v>
      </c>
      <c r="F396" t="s">
        <v>588</v>
      </c>
      <c r="G396" t="s">
        <v>589</v>
      </c>
      <c r="H396" s="107" t="s">
        <v>590</v>
      </c>
      <c r="I396" t="s">
        <v>598</v>
      </c>
      <c r="J396" t="s">
        <v>592</v>
      </c>
      <c r="K396" t="s">
        <v>615</v>
      </c>
      <c r="L396" t="s">
        <v>326</v>
      </c>
      <c r="M396" s="171" t="str">
        <f>'common foods'!D154</f>
        <v>08100</v>
      </c>
      <c r="N396" t="s">
        <v>676</v>
      </c>
      <c r="O396" t="s">
        <v>595</v>
      </c>
      <c r="P396">
        <v>420</v>
      </c>
      <c r="Q396" t="s">
        <v>596</v>
      </c>
      <c r="R396" s="172">
        <v>2.2999999999999998</v>
      </c>
      <c r="S396" s="172">
        <f>R396/4.2</f>
        <v>0.54761904761904756</v>
      </c>
      <c r="T396" s="172">
        <f>S396*'edible cooking yield factors'!F154</f>
        <v>0.54761904761904756</v>
      </c>
    </row>
    <row r="397" spans="1:20" x14ac:dyDescent="0.25">
      <c r="A397" s="106" t="s">
        <v>584</v>
      </c>
      <c r="B397" s="106" t="s">
        <v>585</v>
      </c>
      <c r="C397" t="s">
        <v>586</v>
      </c>
      <c r="D397" t="s">
        <v>587</v>
      </c>
      <c r="E397" s="170">
        <v>191119</v>
      </c>
      <c r="F397" t="s">
        <v>588</v>
      </c>
      <c r="G397" t="s">
        <v>589</v>
      </c>
      <c r="H397" s="107" t="s">
        <v>590</v>
      </c>
      <c r="I397" t="s">
        <v>591</v>
      </c>
      <c r="J397" t="s">
        <v>592</v>
      </c>
      <c r="K397" t="s">
        <v>615</v>
      </c>
      <c r="L397" t="s">
        <v>328</v>
      </c>
      <c r="M397" s="171" t="str">
        <f>'common foods'!D155</f>
        <v>08101</v>
      </c>
      <c r="N397" t="s">
        <v>606</v>
      </c>
      <c r="O397" t="s">
        <v>602</v>
      </c>
      <c r="P397">
        <v>887</v>
      </c>
      <c r="Q397" t="s">
        <v>596</v>
      </c>
      <c r="R397" s="172">
        <v>5.49</v>
      </c>
      <c r="S397" s="172">
        <f>R397/8.87</f>
        <v>0.6189402480270576</v>
      </c>
      <c r="T397" s="172">
        <f>S397*'edible cooking yield factors'!F155</f>
        <v>0.6189402480270576</v>
      </c>
    </row>
    <row r="398" spans="1:20" x14ac:dyDescent="0.25">
      <c r="A398" s="106" t="s">
        <v>584</v>
      </c>
      <c r="B398" s="106" t="s">
        <v>585</v>
      </c>
      <c r="C398" t="s">
        <v>586</v>
      </c>
      <c r="D398" t="s">
        <v>587</v>
      </c>
      <c r="E398" s="170">
        <v>191119</v>
      </c>
      <c r="F398" t="s">
        <v>588</v>
      </c>
      <c r="G398" t="s">
        <v>589</v>
      </c>
      <c r="H398" s="107" t="s">
        <v>590</v>
      </c>
      <c r="I398" t="s">
        <v>597</v>
      </c>
      <c r="J398" t="s">
        <v>592</v>
      </c>
      <c r="K398" t="s">
        <v>615</v>
      </c>
      <c r="L398" t="s">
        <v>328</v>
      </c>
      <c r="M398" s="171" t="str">
        <f>'common foods'!D155</f>
        <v>08101</v>
      </c>
      <c r="N398" t="s">
        <v>606</v>
      </c>
      <c r="O398" t="s">
        <v>602</v>
      </c>
      <c r="P398">
        <v>887</v>
      </c>
      <c r="Q398" t="s">
        <v>596</v>
      </c>
      <c r="R398" s="172">
        <v>7.99</v>
      </c>
      <c r="S398" s="172">
        <f>R398/8.87</f>
        <v>0.90078917700112748</v>
      </c>
      <c r="T398" s="172">
        <f>S398*'edible cooking yield factors'!F155</f>
        <v>0.90078917700112748</v>
      </c>
    </row>
    <row r="399" spans="1:20" x14ac:dyDescent="0.25">
      <c r="A399" s="106" t="s">
        <v>584</v>
      </c>
      <c r="B399" s="106" t="s">
        <v>585</v>
      </c>
      <c r="C399" t="s">
        <v>586</v>
      </c>
      <c r="D399" t="s">
        <v>587</v>
      </c>
      <c r="E399" s="170">
        <v>191119</v>
      </c>
      <c r="F399" t="s">
        <v>588</v>
      </c>
      <c r="G399" t="s">
        <v>589</v>
      </c>
      <c r="H399" s="107" t="s">
        <v>590</v>
      </c>
      <c r="I399" t="s">
        <v>598</v>
      </c>
      <c r="J399" t="s">
        <v>592</v>
      </c>
      <c r="K399" t="s">
        <v>615</v>
      </c>
      <c r="L399" t="s">
        <v>328</v>
      </c>
      <c r="M399" s="171" t="str">
        <f>'common foods'!D155</f>
        <v>08101</v>
      </c>
      <c r="N399" t="s">
        <v>644</v>
      </c>
      <c r="O399" t="s">
        <v>602</v>
      </c>
      <c r="P399">
        <v>770</v>
      </c>
      <c r="Q399" t="s">
        <v>596</v>
      </c>
      <c r="R399" s="172">
        <v>3.3</v>
      </c>
      <c r="S399" s="172">
        <f>R399/7.7</f>
        <v>0.42857142857142855</v>
      </c>
      <c r="T399" s="172">
        <f>S399*'edible cooking yield factors'!F155</f>
        <v>0.42857142857142855</v>
      </c>
    </row>
    <row r="400" spans="1:20" x14ac:dyDescent="0.25">
      <c r="A400" s="106" t="s">
        <v>584</v>
      </c>
      <c r="B400" s="106" t="s">
        <v>585</v>
      </c>
      <c r="C400" t="s">
        <v>586</v>
      </c>
      <c r="D400" t="s">
        <v>587</v>
      </c>
      <c r="E400" s="170">
        <v>191119</v>
      </c>
      <c r="F400" t="s">
        <v>588</v>
      </c>
      <c r="G400" t="s">
        <v>589</v>
      </c>
      <c r="H400" s="107" t="s">
        <v>590</v>
      </c>
      <c r="I400" t="s">
        <v>591</v>
      </c>
      <c r="J400" t="s">
        <v>592</v>
      </c>
      <c r="K400" t="s">
        <v>615</v>
      </c>
      <c r="L400" t="s">
        <v>330</v>
      </c>
      <c r="M400" s="171" t="str">
        <f>'common foods'!D156</f>
        <v>08102</v>
      </c>
      <c r="N400" t="s">
        <v>601</v>
      </c>
      <c r="O400" t="s">
        <v>602</v>
      </c>
      <c r="P400">
        <v>1000</v>
      </c>
      <c r="Q400" t="s">
        <v>596</v>
      </c>
      <c r="R400" s="172">
        <v>2.89</v>
      </c>
      <c r="S400" s="172">
        <f>R400/10</f>
        <v>0.28900000000000003</v>
      </c>
      <c r="T400" s="172">
        <f>S400*'edible cooking yield factors'!F156</f>
        <v>0.28900000000000003</v>
      </c>
    </row>
    <row r="401" spans="1:20" x14ac:dyDescent="0.25">
      <c r="A401" s="106" t="s">
        <v>584</v>
      </c>
      <c r="B401" s="106" t="s">
        <v>585</v>
      </c>
      <c r="C401" t="s">
        <v>586</v>
      </c>
      <c r="D401" t="s">
        <v>587</v>
      </c>
      <c r="E401" s="170">
        <v>191119</v>
      </c>
      <c r="F401" t="s">
        <v>588</v>
      </c>
      <c r="G401" t="s">
        <v>589</v>
      </c>
      <c r="H401" s="107" t="s">
        <v>590</v>
      </c>
      <c r="I401" t="s">
        <v>597</v>
      </c>
      <c r="J401" t="s">
        <v>592</v>
      </c>
      <c r="K401" t="s">
        <v>615</v>
      </c>
      <c r="L401" t="s">
        <v>330</v>
      </c>
      <c r="M401" s="171" t="str">
        <f>'common foods'!D156</f>
        <v>08102</v>
      </c>
      <c r="N401" t="s">
        <v>601</v>
      </c>
      <c r="O401" t="s">
        <v>602</v>
      </c>
      <c r="P401">
        <v>1000</v>
      </c>
      <c r="Q401" t="s">
        <v>596</v>
      </c>
      <c r="R401" s="172">
        <v>3.39</v>
      </c>
      <c r="S401" s="172">
        <f>R401/10</f>
        <v>0.33900000000000002</v>
      </c>
      <c r="T401" s="172">
        <f>S401*'edible cooking yield factors'!F156</f>
        <v>0.33900000000000002</v>
      </c>
    </row>
    <row r="402" spans="1:20" x14ac:dyDescent="0.25">
      <c r="A402" s="106" t="s">
        <v>584</v>
      </c>
      <c r="B402" s="106" t="s">
        <v>585</v>
      </c>
      <c r="C402" t="s">
        <v>586</v>
      </c>
      <c r="D402" t="s">
        <v>587</v>
      </c>
      <c r="E402" s="170">
        <v>191119</v>
      </c>
      <c r="F402" t="s">
        <v>588</v>
      </c>
      <c r="G402" t="s">
        <v>589</v>
      </c>
      <c r="H402" s="107" t="s">
        <v>590</v>
      </c>
      <c r="I402" t="s">
        <v>598</v>
      </c>
      <c r="J402" t="s">
        <v>592</v>
      </c>
      <c r="K402" t="s">
        <v>615</v>
      </c>
      <c r="L402" t="s">
        <v>330</v>
      </c>
      <c r="M402" s="171" t="str">
        <f>'common foods'!D156</f>
        <v>08102</v>
      </c>
      <c r="N402" t="s">
        <v>598</v>
      </c>
      <c r="O402" t="s">
        <v>602</v>
      </c>
      <c r="P402">
        <v>2000</v>
      </c>
      <c r="Q402" t="s">
        <v>596</v>
      </c>
      <c r="R402" s="172">
        <v>4.9000000000000004</v>
      </c>
      <c r="S402" s="172">
        <f>R402/20</f>
        <v>0.24500000000000002</v>
      </c>
      <c r="T402" s="172">
        <f>S402*'edible cooking yield factors'!F156</f>
        <v>0.24500000000000002</v>
      </c>
    </row>
    <row r="403" spans="1:20" x14ac:dyDescent="0.25">
      <c r="A403" s="106" t="s">
        <v>584</v>
      </c>
      <c r="B403" s="106" t="s">
        <v>585</v>
      </c>
      <c r="C403" t="s">
        <v>586</v>
      </c>
      <c r="D403" t="s">
        <v>587</v>
      </c>
      <c r="E403" s="170">
        <v>191119</v>
      </c>
      <c r="F403" t="s">
        <v>588</v>
      </c>
      <c r="G403" t="s">
        <v>589</v>
      </c>
      <c r="H403" s="107" t="s">
        <v>590</v>
      </c>
      <c r="I403" t="s">
        <v>591</v>
      </c>
      <c r="J403" t="s">
        <v>592</v>
      </c>
      <c r="K403" t="s">
        <v>615</v>
      </c>
      <c r="L403" t="s">
        <v>332</v>
      </c>
      <c r="M403" s="171" t="str">
        <f>'common foods'!D157</f>
        <v>08103</v>
      </c>
      <c r="N403" t="s">
        <v>606</v>
      </c>
      <c r="O403" t="s">
        <v>602</v>
      </c>
      <c r="P403">
        <v>5000</v>
      </c>
      <c r="Q403" t="s">
        <v>596</v>
      </c>
      <c r="R403" s="172">
        <v>7.99</v>
      </c>
      <c r="S403" s="172">
        <f>R403/50</f>
        <v>0.1598</v>
      </c>
      <c r="T403" s="172">
        <f>S403*'edible cooking yield factors'!F157</f>
        <v>0.1598</v>
      </c>
    </row>
    <row r="404" spans="1:20" x14ac:dyDescent="0.25">
      <c r="A404" s="106" t="s">
        <v>584</v>
      </c>
      <c r="B404" s="106" t="s">
        <v>585</v>
      </c>
      <c r="C404" t="s">
        <v>586</v>
      </c>
      <c r="D404" t="s">
        <v>587</v>
      </c>
      <c r="E404" s="170">
        <v>191119</v>
      </c>
      <c r="F404" t="s">
        <v>588</v>
      </c>
      <c r="G404" t="s">
        <v>589</v>
      </c>
      <c r="H404" s="107" t="s">
        <v>590</v>
      </c>
      <c r="I404" t="s">
        <v>597</v>
      </c>
      <c r="J404" t="s">
        <v>592</v>
      </c>
      <c r="K404" t="s">
        <v>615</v>
      </c>
      <c r="L404" t="s">
        <v>332</v>
      </c>
      <c r="M404" s="171" t="str">
        <f>'common foods'!D157</f>
        <v>08103</v>
      </c>
      <c r="N404" t="s">
        <v>606</v>
      </c>
      <c r="O404" t="s">
        <v>602</v>
      </c>
      <c r="P404">
        <v>5000</v>
      </c>
      <c r="Q404" t="s">
        <v>596</v>
      </c>
      <c r="R404" s="172">
        <v>8.99</v>
      </c>
      <c r="S404" s="172">
        <f>R404/50</f>
        <v>0.17980000000000002</v>
      </c>
      <c r="T404" s="172">
        <f>S404*'edible cooking yield factors'!F157</f>
        <v>0.17980000000000002</v>
      </c>
    </row>
    <row r="405" spans="1:20" x14ac:dyDescent="0.25">
      <c r="A405" s="106" t="s">
        <v>584</v>
      </c>
      <c r="B405" s="106" t="s">
        <v>585</v>
      </c>
      <c r="C405" t="s">
        <v>586</v>
      </c>
      <c r="D405" t="s">
        <v>587</v>
      </c>
      <c r="E405" s="170">
        <v>191119</v>
      </c>
      <c r="F405" t="s">
        <v>588</v>
      </c>
      <c r="G405" t="s">
        <v>589</v>
      </c>
      <c r="H405" s="107" t="s">
        <v>590</v>
      </c>
      <c r="I405" t="s">
        <v>598</v>
      </c>
      <c r="J405" t="s">
        <v>592</v>
      </c>
      <c r="K405" t="s">
        <v>615</v>
      </c>
      <c r="L405" t="s">
        <v>332</v>
      </c>
      <c r="M405" s="171" t="str">
        <f>'common foods'!D157</f>
        <v>08103</v>
      </c>
      <c r="N405" t="s">
        <v>598</v>
      </c>
      <c r="O405" t="s">
        <v>602</v>
      </c>
      <c r="P405">
        <v>5000</v>
      </c>
      <c r="Q405" t="s">
        <v>596</v>
      </c>
      <c r="R405" s="172">
        <v>9</v>
      </c>
      <c r="S405" s="172">
        <f>R405/50</f>
        <v>0.18</v>
      </c>
      <c r="T405" s="172">
        <f>S405*'edible cooking yield factors'!F157</f>
        <v>0.18</v>
      </c>
    </row>
    <row r="406" spans="1:20" x14ac:dyDescent="0.25">
      <c r="A406" s="106" t="s">
        <v>584</v>
      </c>
      <c r="B406" s="106" t="s">
        <v>585</v>
      </c>
      <c r="C406" t="s">
        <v>586</v>
      </c>
      <c r="D406" t="s">
        <v>587</v>
      </c>
      <c r="E406" s="170">
        <v>191119</v>
      </c>
      <c r="F406" t="s">
        <v>588</v>
      </c>
      <c r="G406" t="s">
        <v>589</v>
      </c>
      <c r="H406" s="107" t="s">
        <v>590</v>
      </c>
      <c r="I406" t="s">
        <v>591</v>
      </c>
      <c r="J406" t="s">
        <v>592</v>
      </c>
      <c r="K406" t="s">
        <v>615</v>
      </c>
      <c r="L406" t="s">
        <v>339</v>
      </c>
      <c r="M406" s="171" t="str">
        <f>'common foods'!D160</f>
        <v>08104</v>
      </c>
      <c r="N406" t="s">
        <v>606</v>
      </c>
      <c r="O406" t="s">
        <v>602</v>
      </c>
      <c r="P406">
        <v>560</v>
      </c>
      <c r="Q406" t="s">
        <v>596</v>
      </c>
      <c r="R406" s="172">
        <v>1.49</v>
      </c>
      <c r="S406" s="172">
        <f>R406/5.6</f>
        <v>0.26607142857142857</v>
      </c>
      <c r="T406" s="172">
        <f>S406*'edible cooking yield factors'!F160</f>
        <v>0.26607142857142857</v>
      </c>
    </row>
    <row r="407" spans="1:20" x14ac:dyDescent="0.25">
      <c r="A407" s="106" t="s">
        <v>584</v>
      </c>
      <c r="B407" s="106" t="s">
        <v>585</v>
      </c>
      <c r="C407" t="s">
        <v>586</v>
      </c>
      <c r="D407" t="s">
        <v>587</v>
      </c>
      <c r="E407" s="170">
        <v>191119</v>
      </c>
      <c r="F407" t="s">
        <v>588</v>
      </c>
      <c r="G407" t="s">
        <v>589</v>
      </c>
      <c r="H407" s="107" t="s">
        <v>590</v>
      </c>
      <c r="I407" t="s">
        <v>597</v>
      </c>
      <c r="J407" t="s">
        <v>592</v>
      </c>
      <c r="K407" t="s">
        <v>615</v>
      </c>
      <c r="L407" t="s">
        <v>339</v>
      </c>
      <c r="M407" s="171" t="str">
        <f>'common foods'!D160</f>
        <v>08104</v>
      </c>
      <c r="N407" t="s">
        <v>606</v>
      </c>
      <c r="O407" t="s">
        <v>602</v>
      </c>
      <c r="P407">
        <v>560</v>
      </c>
      <c r="Q407" t="s">
        <v>596</v>
      </c>
      <c r="R407" s="172">
        <v>1.59</v>
      </c>
      <c r="S407" s="172">
        <f>R407/5.6</f>
        <v>0.28392857142857147</v>
      </c>
      <c r="T407" s="172">
        <f>S407*'edible cooking yield factors'!F160</f>
        <v>0.28392857142857147</v>
      </c>
    </row>
    <row r="408" spans="1:20" x14ac:dyDescent="0.25">
      <c r="A408" s="106" t="s">
        <v>584</v>
      </c>
      <c r="B408" s="106" t="s">
        <v>585</v>
      </c>
      <c r="C408" t="s">
        <v>586</v>
      </c>
      <c r="D408" t="s">
        <v>587</v>
      </c>
      <c r="E408" s="170">
        <v>191119</v>
      </c>
      <c r="F408" t="s">
        <v>588</v>
      </c>
      <c r="G408" t="s">
        <v>589</v>
      </c>
      <c r="H408" s="107" t="s">
        <v>590</v>
      </c>
      <c r="I408" t="s">
        <v>598</v>
      </c>
      <c r="J408" t="s">
        <v>592</v>
      </c>
      <c r="K408" t="s">
        <v>615</v>
      </c>
      <c r="L408" t="s">
        <v>339</v>
      </c>
      <c r="M408" s="171" t="str">
        <f>'common foods'!D160</f>
        <v>08104</v>
      </c>
      <c r="N408" t="s">
        <v>443</v>
      </c>
      <c r="O408" t="s">
        <v>595</v>
      </c>
      <c r="P408">
        <v>560</v>
      </c>
      <c r="Q408" t="s">
        <v>596</v>
      </c>
      <c r="R408" s="172">
        <v>2.99</v>
      </c>
      <c r="S408" s="172">
        <f>R408/5.6</f>
        <v>0.53392857142857153</v>
      </c>
      <c r="T408" s="172">
        <f>S408*'edible cooking yield factors'!F160</f>
        <v>0.53392857142857153</v>
      </c>
    </row>
    <row r="409" spans="1:20" x14ac:dyDescent="0.25">
      <c r="A409" s="106" t="s">
        <v>584</v>
      </c>
      <c r="B409" s="106" t="s">
        <v>585</v>
      </c>
      <c r="C409" t="s">
        <v>586</v>
      </c>
      <c r="D409" t="s">
        <v>587</v>
      </c>
      <c r="E409" s="170">
        <v>191119</v>
      </c>
      <c r="F409" t="s">
        <v>588</v>
      </c>
      <c r="G409" t="s">
        <v>589</v>
      </c>
      <c r="H409" s="107" t="s">
        <v>590</v>
      </c>
      <c r="I409" t="s">
        <v>591</v>
      </c>
      <c r="J409" t="s">
        <v>592</v>
      </c>
      <c r="K409" t="s">
        <v>609</v>
      </c>
      <c r="L409" t="s">
        <v>96</v>
      </c>
      <c r="M409" s="171" t="str">
        <f>'common foods'!D42</f>
        <v>08099</v>
      </c>
      <c r="N409" t="s">
        <v>677</v>
      </c>
      <c r="O409" t="s">
        <v>595</v>
      </c>
      <c r="P409">
        <v>420</v>
      </c>
      <c r="Q409" t="s">
        <v>596</v>
      </c>
      <c r="R409" s="172">
        <v>1.99</v>
      </c>
      <c r="S409" s="172">
        <f>R409/4.2</f>
        <v>0.47380952380952379</v>
      </c>
      <c r="T409" s="172">
        <f>S409/'edible cooking yield factors'!F42</f>
        <v>0.47380952380952379</v>
      </c>
    </row>
    <row r="410" spans="1:20" x14ac:dyDescent="0.25">
      <c r="A410" s="106" t="s">
        <v>584</v>
      </c>
      <c r="B410" s="106" t="s">
        <v>585</v>
      </c>
      <c r="C410" t="s">
        <v>586</v>
      </c>
      <c r="D410" t="s">
        <v>587</v>
      </c>
      <c r="E410" s="170">
        <v>191119</v>
      </c>
      <c r="F410" t="s">
        <v>588</v>
      </c>
      <c r="G410" t="s">
        <v>589</v>
      </c>
      <c r="H410" s="107" t="s">
        <v>590</v>
      </c>
      <c r="I410" t="s">
        <v>597</v>
      </c>
      <c r="J410" t="s">
        <v>592</v>
      </c>
      <c r="K410" t="s">
        <v>609</v>
      </c>
      <c r="L410" t="s">
        <v>96</v>
      </c>
      <c r="M410" s="171" t="str">
        <f>'common foods'!D42</f>
        <v>08099</v>
      </c>
      <c r="N410" t="s">
        <v>677</v>
      </c>
      <c r="O410" t="s">
        <v>595</v>
      </c>
      <c r="P410">
        <v>420</v>
      </c>
      <c r="Q410" t="s">
        <v>596</v>
      </c>
      <c r="R410" s="172">
        <v>2.69</v>
      </c>
      <c r="S410" s="172">
        <f>R410/4.2</f>
        <v>0.64047619047619042</v>
      </c>
      <c r="T410" s="172">
        <f>S410/'edible cooking yield factors'!F42</f>
        <v>0.64047619047619042</v>
      </c>
    </row>
    <row r="411" spans="1:20" x14ac:dyDescent="0.25">
      <c r="A411" s="106" t="s">
        <v>584</v>
      </c>
      <c r="B411" s="106" t="s">
        <v>585</v>
      </c>
      <c r="C411" t="s">
        <v>586</v>
      </c>
      <c r="D411" t="s">
        <v>587</v>
      </c>
      <c r="E411" s="170">
        <v>191119</v>
      </c>
      <c r="F411" t="s">
        <v>588</v>
      </c>
      <c r="G411" t="s">
        <v>589</v>
      </c>
      <c r="H411" s="107" t="s">
        <v>590</v>
      </c>
      <c r="I411" t="s">
        <v>598</v>
      </c>
      <c r="J411" t="s">
        <v>592</v>
      </c>
      <c r="K411" t="s">
        <v>609</v>
      </c>
      <c r="L411" t="s">
        <v>96</v>
      </c>
      <c r="M411" s="171" t="str">
        <f>'common foods'!D42</f>
        <v>08099</v>
      </c>
      <c r="N411" t="s">
        <v>598</v>
      </c>
      <c r="O411" t="s">
        <v>602</v>
      </c>
      <c r="P411">
        <v>420</v>
      </c>
      <c r="Q411" t="s">
        <v>596</v>
      </c>
      <c r="R411" s="172">
        <v>1.3</v>
      </c>
      <c r="S411" s="172">
        <f>R411/4.2</f>
        <v>0.30952380952380953</v>
      </c>
      <c r="T411" s="172">
        <f>S411/'edible cooking yield factors'!F42</f>
        <v>0.30952380952380953</v>
      </c>
    </row>
    <row r="412" spans="1:20" x14ac:dyDescent="0.25">
      <c r="A412" s="106" t="s">
        <v>584</v>
      </c>
      <c r="B412" s="106" t="s">
        <v>585</v>
      </c>
      <c r="C412" t="s">
        <v>586</v>
      </c>
      <c r="D412" t="s">
        <v>587</v>
      </c>
      <c r="E412" s="170">
        <v>191119</v>
      </c>
      <c r="F412" t="s">
        <v>588</v>
      </c>
      <c r="G412" t="s">
        <v>589</v>
      </c>
      <c r="H412" s="107" t="s">
        <v>590</v>
      </c>
      <c r="I412" t="s">
        <v>591</v>
      </c>
      <c r="J412" t="s">
        <v>592</v>
      </c>
      <c r="K412" t="s">
        <v>678</v>
      </c>
      <c r="L412" t="s">
        <v>349</v>
      </c>
      <c r="M412" s="171" t="str">
        <f>'common foods'!D166</f>
        <v>09104</v>
      </c>
      <c r="N412" t="s">
        <v>679</v>
      </c>
      <c r="O412" t="s">
        <v>595</v>
      </c>
      <c r="P412">
        <v>900</v>
      </c>
      <c r="Q412" t="s">
        <v>596</v>
      </c>
      <c r="R412" s="172">
        <v>9.99</v>
      </c>
      <c r="S412" s="172">
        <f>R412/9</f>
        <v>1.1100000000000001</v>
      </c>
      <c r="T412" s="172">
        <f>S412*'edible cooking yield factors'!F166</f>
        <v>1.1100000000000001</v>
      </c>
    </row>
    <row r="413" spans="1:20" x14ac:dyDescent="0.25">
      <c r="A413" s="106" t="s">
        <v>584</v>
      </c>
      <c r="B413" s="106" t="s">
        <v>585</v>
      </c>
      <c r="C413" t="s">
        <v>586</v>
      </c>
      <c r="D413" t="s">
        <v>587</v>
      </c>
      <c r="E413" s="170">
        <v>191119</v>
      </c>
      <c r="F413" t="s">
        <v>588</v>
      </c>
      <c r="G413" t="s">
        <v>589</v>
      </c>
      <c r="H413" s="107" t="s">
        <v>590</v>
      </c>
      <c r="I413" t="s">
        <v>597</v>
      </c>
      <c r="J413" t="s">
        <v>592</v>
      </c>
      <c r="K413" t="s">
        <v>678</v>
      </c>
      <c r="L413" t="s">
        <v>349</v>
      </c>
      <c r="M413" s="171" t="str">
        <f>'common foods'!D166</f>
        <v>09104</v>
      </c>
      <c r="N413" t="s">
        <v>679</v>
      </c>
      <c r="O413" t="s">
        <v>595</v>
      </c>
      <c r="P413">
        <v>900</v>
      </c>
      <c r="Q413" t="s">
        <v>596</v>
      </c>
      <c r="R413" s="172">
        <v>13.49</v>
      </c>
      <c r="S413" s="172">
        <f>R413/9</f>
        <v>1.4988888888888889</v>
      </c>
      <c r="T413" s="172">
        <f>S413*'edible cooking yield factors'!F166</f>
        <v>1.4988888888888889</v>
      </c>
    </row>
    <row r="414" spans="1:20" x14ac:dyDescent="0.25">
      <c r="A414" s="106" t="s">
        <v>584</v>
      </c>
      <c r="B414" s="106" t="s">
        <v>585</v>
      </c>
      <c r="C414" t="s">
        <v>586</v>
      </c>
      <c r="D414" t="s">
        <v>587</v>
      </c>
      <c r="E414" s="170">
        <v>191119</v>
      </c>
      <c r="F414" t="s">
        <v>588</v>
      </c>
      <c r="G414" t="s">
        <v>589</v>
      </c>
      <c r="H414" s="107" t="s">
        <v>590</v>
      </c>
      <c r="I414" t="s">
        <v>598</v>
      </c>
      <c r="J414" t="s">
        <v>592</v>
      </c>
      <c r="K414" t="s">
        <v>678</v>
      </c>
      <c r="L414" t="s">
        <v>349</v>
      </c>
      <c r="M414" s="171" t="str">
        <f>'common foods'!D166</f>
        <v>09104</v>
      </c>
      <c r="N414" t="s">
        <v>679</v>
      </c>
      <c r="O414" t="s">
        <v>595</v>
      </c>
      <c r="P414">
        <v>900</v>
      </c>
      <c r="Q414" t="s">
        <v>596</v>
      </c>
      <c r="R414" s="172">
        <v>13.49</v>
      </c>
      <c r="S414" s="172">
        <f>R414/9</f>
        <v>1.4988888888888889</v>
      </c>
      <c r="T414" s="172">
        <f>S414*'edible cooking yield factors'!F166</f>
        <v>1.4988888888888889</v>
      </c>
    </row>
    <row r="415" spans="1:20" x14ac:dyDescent="0.25">
      <c r="A415" s="106" t="s">
        <v>584</v>
      </c>
      <c r="B415" s="106" t="s">
        <v>585</v>
      </c>
      <c r="C415" t="s">
        <v>586</v>
      </c>
      <c r="D415" t="s">
        <v>587</v>
      </c>
      <c r="E415" s="170">
        <v>191119</v>
      </c>
      <c r="F415" t="s">
        <v>588</v>
      </c>
      <c r="G415" t="s">
        <v>589</v>
      </c>
      <c r="H415" s="107" t="s">
        <v>590</v>
      </c>
      <c r="I415" t="s">
        <v>591</v>
      </c>
      <c r="J415" t="s">
        <v>592</v>
      </c>
      <c r="K415" t="s">
        <v>678</v>
      </c>
      <c r="L415" t="s">
        <v>351</v>
      </c>
      <c r="M415" s="171" t="str">
        <f>'common foods'!D167</f>
        <v>09105</v>
      </c>
      <c r="N415" t="s">
        <v>680</v>
      </c>
      <c r="O415" t="s">
        <v>595</v>
      </c>
      <c r="P415">
        <v>2250</v>
      </c>
      <c r="Q415" t="s">
        <v>596</v>
      </c>
      <c r="R415" s="172">
        <v>3.69</v>
      </c>
      <c r="S415" s="172">
        <f>R415/22.5</f>
        <v>0.16400000000000001</v>
      </c>
      <c r="T415" s="172">
        <f>S415*'edible cooking yield factors'!F167</f>
        <v>0.16400000000000001</v>
      </c>
    </row>
    <row r="416" spans="1:20" x14ac:dyDescent="0.25">
      <c r="A416" s="106" t="s">
        <v>584</v>
      </c>
      <c r="B416" s="106" t="s">
        <v>585</v>
      </c>
      <c r="C416" t="s">
        <v>586</v>
      </c>
      <c r="D416" t="s">
        <v>587</v>
      </c>
      <c r="E416" s="170">
        <v>191119</v>
      </c>
      <c r="F416" t="s">
        <v>588</v>
      </c>
      <c r="G416" t="s">
        <v>589</v>
      </c>
      <c r="H416" s="107" t="s">
        <v>590</v>
      </c>
      <c r="I416" t="s">
        <v>597</v>
      </c>
      <c r="J416" t="s">
        <v>592</v>
      </c>
      <c r="K416" t="s">
        <v>678</v>
      </c>
      <c r="L416" t="s">
        <v>351</v>
      </c>
      <c r="M416" s="171" t="str">
        <f>'common foods'!D167</f>
        <v>09105</v>
      </c>
      <c r="N416" t="s">
        <v>680</v>
      </c>
      <c r="O416" t="s">
        <v>595</v>
      </c>
      <c r="P416">
        <v>2250</v>
      </c>
      <c r="Q416" t="s">
        <v>596</v>
      </c>
      <c r="R416" s="172">
        <v>4.6900000000000004</v>
      </c>
      <c r="S416" s="172">
        <f>R416/22.5</f>
        <v>0.20844444444444446</v>
      </c>
      <c r="T416" s="172">
        <f>S416*'edible cooking yield factors'!F167</f>
        <v>0.20844444444444446</v>
      </c>
    </row>
    <row r="417" spans="1:20" x14ac:dyDescent="0.25">
      <c r="A417" s="106" t="s">
        <v>584</v>
      </c>
      <c r="B417" s="106" t="s">
        <v>585</v>
      </c>
      <c r="C417" t="s">
        <v>586</v>
      </c>
      <c r="D417" t="s">
        <v>587</v>
      </c>
      <c r="E417" s="170">
        <v>191119</v>
      </c>
      <c r="F417" t="s">
        <v>588</v>
      </c>
      <c r="G417" t="s">
        <v>589</v>
      </c>
      <c r="H417" s="107" t="s">
        <v>590</v>
      </c>
      <c r="I417" t="s">
        <v>598</v>
      </c>
      <c r="J417" t="s">
        <v>592</v>
      </c>
      <c r="K417" t="s">
        <v>678</v>
      </c>
      <c r="L417" t="s">
        <v>351</v>
      </c>
      <c r="M417" s="171" t="str">
        <f>'common foods'!D167</f>
        <v>09105</v>
      </c>
      <c r="N417" t="s">
        <v>598</v>
      </c>
      <c r="O417" t="s">
        <v>602</v>
      </c>
      <c r="P417">
        <v>1500</v>
      </c>
      <c r="Q417" t="s">
        <v>596</v>
      </c>
      <c r="R417" s="172">
        <v>1.3</v>
      </c>
      <c r="S417" s="172">
        <f>R417/15</f>
        <v>8.666666666666667E-2</v>
      </c>
      <c r="T417" s="172">
        <f>S417*'edible cooking yield factors'!F167</f>
        <v>8.666666666666667E-2</v>
      </c>
    </row>
    <row r="418" spans="1:20" x14ac:dyDescent="0.25">
      <c r="A418" s="106" t="s">
        <v>584</v>
      </c>
      <c r="B418" s="106" t="s">
        <v>585</v>
      </c>
      <c r="C418" t="s">
        <v>586</v>
      </c>
      <c r="D418" t="s">
        <v>587</v>
      </c>
      <c r="E418" s="170">
        <v>191119</v>
      </c>
      <c r="F418" t="s">
        <v>588</v>
      </c>
      <c r="G418" t="s">
        <v>589</v>
      </c>
      <c r="H418" s="107" t="s">
        <v>590</v>
      </c>
      <c r="I418" t="s">
        <v>591</v>
      </c>
      <c r="J418" t="s">
        <v>592</v>
      </c>
      <c r="K418" t="s">
        <v>678</v>
      </c>
      <c r="L418" t="s">
        <v>353</v>
      </c>
      <c r="M418" s="171" t="str">
        <f>'common foods'!D168</f>
        <v>09106</v>
      </c>
      <c r="N418" t="s">
        <v>601</v>
      </c>
      <c r="O418" t="s">
        <v>602</v>
      </c>
      <c r="P418">
        <v>1500</v>
      </c>
      <c r="Q418" t="s">
        <v>596</v>
      </c>
      <c r="R418" s="172">
        <v>0.99</v>
      </c>
      <c r="S418" s="172">
        <f>R418/15</f>
        <v>6.6000000000000003E-2</v>
      </c>
      <c r="T418" s="172">
        <f>S418*'edible cooking yield factors'!F168</f>
        <v>6.6000000000000003E-2</v>
      </c>
    </row>
    <row r="419" spans="1:20" x14ac:dyDescent="0.25">
      <c r="A419" s="106" t="s">
        <v>584</v>
      </c>
      <c r="B419" s="106" t="s">
        <v>585</v>
      </c>
      <c r="C419" t="s">
        <v>586</v>
      </c>
      <c r="D419" t="s">
        <v>587</v>
      </c>
      <c r="E419" s="170">
        <v>191119</v>
      </c>
      <c r="F419" t="s">
        <v>588</v>
      </c>
      <c r="G419" t="s">
        <v>589</v>
      </c>
      <c r="H419" s="107" t="s">
        <v>590</v>
      </c>
      <c r="I419" t="s">
        <v>597</v>
      </c>
      <c r="J419" t="s">
        <v>592</v>
      </c>
      <c r="K419" t="s">
        <v>678</v>
      </c>
      <c r="L419" t="s">
        <v>353</v>
      </c>
      <c r="M419" s="171" t="str">
        <f>'common foods'!D168</f>
        <v>09106</v>
      </c>
      <c r="N419" t="s">
        <v>601</v>
      </c>
      <c r="O419" t="s">
        <v>602</v>
      </c>
      <c r="P419">
        <v>1500</v>
      </c>
      <c r="Q419" t="s">
        <v>596</v>
      </c>
      <c r="R419" s="172">
        <v>0.99</v>
      </c>
      <c r="S419" s="172">
        <f>R419/15</f>
        <v>6.6000000000000003E-2</v>
      </c>
      <c r="T419" s="172">
        <f>S419*'edible cooking yield factors'!F168</f>
        <v>6.6000000000000003E-2</v>
      </c>
    </row>
    <row r="420" spans="1:20" x14ac:dyDescent="0.25">
      <c r="A420" s="106" t="s">
        <v>584</v>
      </c>
      <c r="B420" s="106" t="s">
        <v>585</v>
      </c>
      <c r="C420" t="s">
        <v>586</v>
      </c>
      <c r="D420" t="s">
        <v>587</v>
      </c>
      <c r="E420" s="170">
        <v>191119</v>
      </c>
      <c r="F420" t="s">
        <v>588</v>
      </c>
      <c r="G420" t="s">
        <v>589</v>
      </c>
      <c r="H420" s="107" t="s">
        <v>590</v>
      </c>
      <c r="I420" t="s">
        <v>598</v>
      </c>
      <c r="J420" t="s">
        <v>592</v>
      </c>
      <c r="K420" t="s">
        <v>678</v>
      </c>
      <c r="L420" t="s">
        <v>353</v>
      </c>
      <c r="M420" s="171" t="str">
        <f>'common foods'!D168</f>
        <v>09106</v>
      </c>
      <c r="N420" t="s">
        <v>598</v>
      </c>
      <c r="O420" t="s">
        <v>602</v>
      </c>
      <c r="P420">
        <v>1500</v>
      </c>
      <c r="Q420" t="s">
        <v>596</v>
      </c>
      <c r="R420" s="172">
        <v>1.3</v>
      </c>
      <c r="S420" s="172">
        <f>R420/15</f>
        <v>8.666666666666667E-2</v>
      </c>
      <c r="T420" s="172">
        <f>S420*'edible cooking yield factors'!F168</f>
        <v>8.666666666666667E-2</v>
      </c>
    </row>
    <row r="421" spans="1:20" x14ac:dyDescent="0.25">
      <c r="A421" s="106" t="s">
        <v>584</v>
      </c>
      <c r="B421" s="106" t="s">
        <v>585</v>
      </c>
      <c r="C421" t="s">
        <v>586</v>
      </c>
      <c r="D421" t="s">
        <v>587</v>
      </c>
      <c r="E421" s="170">
        <v>191119</v>
      </c>
      <c r="F421" t="s">
        <v>588</v>
      </c>
      <c r="G421" t="s">
        <v>589</v>
      </c>
      <c r="H421" s="107" t="s">
        <v>590</v>
      </c>
      <c r="I421" t="s">
        <v>591</v>
      </c>
      <c r="J421" t="s">
        <v>592</v>
      </c>
      <c r="K421" t="s">
        <v>678</v>
      </c>
      <c r="L421" t="s">
        <v>355</v>
      </c>
      <c r="M421" s="171" t="str">
        <f>'common foods'!D169</f>
        <v>09107</v>
      </c>
      <c r="N421" t="s">
        <v>681</v>
      </c>
      <c r="O421" t="s">
        <v>595</v>
      </c>
      <c r="P421">
        <v>3000</v>
      </c>
      <c r="Q421" t="s">
        <v>596</v>
      </c>
      <c r="R421" s="172">
        <v>4.49</v>
      </c>
      <c r="S421" s="172">
        <f>R421/30</f>
        <v>0.14966666666666667</v>
      </c>
      <c r="T421" s="172">
        <f>S421*'edible cooking yield factors'!F169</f>
        <v>0.14966666666666667</v>
      </c>
    </row>
    <row r="422" spans="1:20" x14ac:dyDescent="0.25">
      <c r="A422" s="106" t="s">
        <v>584</v>
      </c>
      <c r="B422" s="106" t="s">
        <v>585</v>
      </c>
      <c r="C422" t="s">
        <v>586</v>
      </c>
      <c r="D422" t="s">
        <v>587</v>
      </c>
      <c r="E422" s="170">
        <v>191119</v>
      </c>
      <c r="F422" t="s">
        <v>588</v>
      </c>
      <c r="G422" t="s">
        <v>589</v>
      </c>
      <c r="H422" s="107" t="s">
        <v>590</v>
      </c>
      <c r="I422" t="s">
        <v>597</v>
      </c>
      <c r="J422" t="s">
        <v>592</v>
      </c>
      <c r="K422" t="s">
        <v>678</v>
      </c>
      <c r="L422" t="s">
        <v>355</v>
      </c>
      <c r="M422" s="171" t="str">
        <f>'common foods'!D169</f>
        <v>09107</v>
      </c>
      <c r="N422" t="s">
        <v>681</v>
      </c>
      <c r="O422" t="s">
        <v>595</v>
      </c>
      <c r="P422">
        <v>3000</v>
      </c>
      <c r="Q422" t="s">
        <v>596</v>
      </c>
      <c r="R422" s="172">
        <v>3.99</v>
      </c>
      <c r="S422" s="172">
        <f>R422/30</f>
        <v>0.13300000000000001</v>
      </c>
      <c r="T422" s="172">
        <f>S422*'edible cooking yield factors'!F169</f>
        <v>0.13300000000000001</v>
      </c>
    </row>
    <row r="423" spans="1:20" x14ac:dyDescent="0.25">
      <c r="A423" s="106" t="s">
        <v>584</v>
      </c>
      <c r="B423" s="106" t="s">
        <v>585</v>
      </c>
      <c r="C423" t="s">
        <v>586</v>
      </c>
      <c r="D423" t="s">
        <v>587</v>
      </c>
      <c r="E423" s="170">
        <v>191119</v>
      </c>
      <c r="F423" t="s">
        <v>588</v>
      </c>
      <c r="G423" t="s">
        <v>589</v>
      </c>
      <c r="H423" s="107" t="s">
        <v>590</v>
      </c>
      <c r="I423" t="s">
        <v>598</v>
      </c>
      <c r="J423" t="s">
        <v>592</v>
      </c>
      <c r="K423" t="s">
        <v>678</v>
      </c>
      <c r="L423" t="s">
        <v>355</v>
      </c>
      <c r="M423" s="171" t="str">
        <f>'common foods'!D169</f>
        <v>09107</v>
      </c>
      <c r="N423" t="s">
        <v>681</v>
      </c>
      <c r="O423" t="s">
        <v>595</v>
      </c>
      <c r="P423">
        <v>3000</v>
      </c>
      <c r="Q423" t="s">
        <v>596</v>
      </c>
      <c r="R423" s="172">
        <v>5</v>
      </c>
      <c r="S423" s="172">
        <f>R423/30</f>
        <v>0.16666666666666666</v>
      </c>
      <c r="T423" s="172">
        <f>S423*'edible cooking yield factors'!F169</f>
        <v>0.16666666666666666</v>
      </c>
    </row>
    <row r="424" spans="1:20" x14ac:dyDescent="0.25">
      <c r="A424" s="106" t="s">
        <v>584</v>
      </c>
      <c r="B424" s="106" t="s">
        <v>585</v>
      </c>
      <c r="C424" t="s">
        <v>586</v>
      </c>
      <c r="D424" t="s">
        <v>587</v>
      </c>
      <c r="E424" s="170">
        <v>191119</v>
      </c>
      <c r="F424" t="s">
        <v>588</v>
      </c>
      <c r="G424" t="s">
        <v>589</v>
      </c>
      <c r="H424" s="107" t="s">
        <v>590</v>
      </c>
      <c r="I424" t="s">
        <v>591</v>
      </c>
      <c r="J424" t="s">
        <v>592</v>
      </c>
      <c r="K424" t="s">
        <v>678</v>
      </c>
      <c r="L424" t="s">
        <v>357</v>
      </c>
      <c r="M424" s="171" t="str">
        <f>'common foods'!D170</f>
        <v>09108</v>
      </c>
      <c r="N424" t="s">
        <v>682</v>
      </c>
      <c r="O424" t="s">
        <v>595</v>
      </c>
      <c r="P424">
        <v>1000</v>
      </c>
      <c r="Q424" t="s">
        <v>596</v>
      </c>
      <c r="R424" s="172">
        <v>2.69</v>
      </c>
      <c r="S424" s="172">
        <f>R424/10</f>
        <v>0.26900000000000002</v>
      </c>
      <c r="T424" s="172">
        <f>S424*'edible cooking yield factors'!F170</f>
        <v>0.26900000000000002</v>
      </c>
    </row>
    <row r="425" spans="1:20" x14ac:dyDescent="0.25">
      <c r="A425" s="106" t="s">
        <v>584</v>
      </c>
      <c r="B425" s="106" t="s">
        <v>585</v>
      </c>
      <c r="C425" t="s">
        <v>586</v>
      </c>
      <c r="D425" t="s">
        <v>587</v>
      </c>
      <c r="E425" s="170">
        <v>191119</v>
      </c>
      <c r="F425" t="s">
        <v>588</v>
      </c>
      <c r="G425" t="s">
        <v>589</v>
      </c>
      <c r="H425" s="107" t="s">
        <v>590</v>
      </c>
      <c r="I425" t="s">
        <v>597</v>
      </c>
      <c r="J425" t="s">
        <v>592</v>
      </c>
      <c r="K425" t="s">
        <v>678</v>
      </c>
      <c r="L425" t="s">
        <v>357</v>
      </c>
      <c r="M425" s="171" t="str">
        <f>'common foods'!D170</f>
        <v>09108</v>
      </c>
      <c r="N425" t="s">
        <v>682</v>
      </c>
      <c r="O425" t="s">
        <v>595</v>
      </c>
      <c r="P425">
        <v>1000</v>
      </c>
      <c r="Q425" t="s">
        <v>596</v>
      </c>
      <c r="R425" s="172">
        <v>2.4900000000000002</v>
      </c>
      <c r="S425" s="172">
        <f>R425/10</f>
        <v>0.24900000000000003</v>
      </c>
      <c r="T425" s="172">
        <f>S425*'edible cooking yield factors'!F170</f>
        <v>0.24900000000000003</v>
      </c>
    </row>
    <row r="426" spans="1:20" x14ac:dyDescent="0.25">
      <c r="A426" s="106" t="s">
        <v>584</v>
      </c>
      <c r="B426" s="106" t="s">
        <v>585</v>
      </c>
      <c r="C426" t="s">
        <v>586</v>
      </c>
      <c r="D426" t="s">
        <v>587</v>
      </c>
      <c r="E426" s="170">
        <v>191119</v>
      </c>
      <c r="F426" t="s">
        <v>588</v>
      </c>
      <c r="G426" t="s">
        <v>589</v>
      </c>
      <c r="H426" s="107" t="s">
        <v>590</v>
      </c>
      <c r="I426" t="s">
        <v>598</v>
      </c>
      <c r="J426" t="s">
        <v>592</v>
      </c>
      <c r="K426" t="s">
        <v>678</v>
      </c>
      <c r="L426" t="s">
        <v>357</v>
      </c>
      <c r="M426" s="171" t="str">
        <f>'common foods'!D170</f>
        <v>09108</v>
      </c>
      <c r="N426" t="s">
        <v>682</v>
      </c>
      <c r="O426" t="s">
        <v>595</v>
      </c>
      <c r="P426">
        <v>1000</v>
      </c>
      <c r="Q426" t="s">
        <v>596</v>
      </c>
      <c r="R426" s="172">
        <v>3</v>
      </c>
      <c r="S426" s="172">
        <f>R426/10</f>
        <v>0.3</v>
      </c>
      <c r="T426" s="172">
        <f>S426*'edible cooking yield factors'!F170</f>
        <v>0.3</v>
      </c>
    </row>
    <row r="427" spans="1:20" x14ac:dyDescent="0.25">
      <c r="A427" s="106" t="s">
        <v>584</v>
      </c>
      <c r="B427" s="106" t="s">
        <v>585</v>
      </c>
      <c r="C427" t="s">
        <v>586</v>
      </c>
      <c r="D427" t="s">
        <v>587</v>
      </c>
      <c r="E427" s="170">
        <v>191119</v>
      </c>
      <c r="F427" t="s">
        <v>588</v>
      </c>
      <c r="G427" t="s">
        <v>589</v>
      </c>
      <c r="H427" s="107" t="s">
        <v>590</v>
      </c>
      <c r="I427" t="s">
        <v>591</v>
      </c>
      <c r="J427" t="s">
        <v>592</v>
      </c>
      <c r="K427" t="s">
        <v>678</v>
      </c>
      <c r="L427" t="s">
        <v>359</v>
      </c>
      <c r="M427" s="171" t="str">
        <f>'common foods'!D171</f>
        <v>09109</v>
      </c>
      <c r="N427" t="s">
        <v>683</v>
      </c>
      <c r="O427" t="s">
        <v>595</v>
      </c>
      <c r="P427">
        <v>240</v>
      </c>
      <c r="Q427" t="s">
        <v>596</v>
      </c>
      <c r="R427" s="172">
        <v>0.99</v>
      </c>
      <c r="S427" s="172">
        <f>R427/2.4</f>
        <v>0.41250000000000003</v>
      </c>
      <c r="T427" s="172">
        <f>S427*'edible cooking yield factors'!F171</f>
        <v>0.41250000000000003</v>
      </c>
    </row>
    <row r="428" spans="1:20" x14ac:dyDescent="0.25">
      <c r="A428" s="106" t="s">
        <v>584</v>
      </c>
      <c r="B428" s="106" t="s">
        <v>585</v>
      </c>
      <c r="C428" t="s">
        <v>586</v>
      </c>
      <c r="D428" t="s">
        <v>587</v>
      </c>
      <c r="E428" s="170">
        <v>191119</v>
      </c>
      <c r="F428" t="s">
        <v>588</v>
      </c>
      <c r="G428" t="s">
        <v>589</v>
      </c>
      <c r="H428" s="107" t="s">
        <v>590</v>
      </c>
      <c r="I428" t="s">
        <v>597</v>
      </c>
      <c r="J428" t="s">
        <v>592</v>
      </c>
      <c r="K428" t="s">
        <v>678</v>
      </c>
      <c r="L428" t="s">
        <v>359</v>
      </c>
      <c r="M428" s="171" t="str">
        <f>'common foods'!D171</f>
        <v>09109</v>
      </c>
      <c r="N428" t="s">
        <v>683</v>
      </c>
      <c r="O428" t="s">
        <v>595</v>
      </c>
      <c r="P428">
        <v>240</v>
      </c>
      <c r="Q428" t="s">
        <v>596</v>
      </c>
      <c r="R428" s="172">
        <v>1.25</v>
      </c>
      <c r="S428" s="172">
        <f>R428/2.4</f>
        <v>0.52083333333333337</v>
      </c>
      <c r="T428" s="172">
        <f>S428*'edible cooking yield factors'!F171</f>
        <v>0.52083333333333337</v>
      </c>
    </row>
    <row r="429" spans="1:20" x14ac:dyDescent="0.25">
      <c r="A429" s="106" t="s">
        <v>584</v>
      </c>
      <c r="B429" s="106" t="s">
        <v>585</v>
      </c>
      <c r="C429" t="s">
        <v>586</v>
      </c>
      <c r="D429" t="s">
        <v>587</v>
      </c>
      <c r="E429" s="170">
        <v>191119</v>
      </c>
      <c r="F429" t="s">
        <v>588</v>
      </c>
      <c r="G429" t="s">
        <v>589</v>
      </c>
      <c r="H429" s="107" t="s">
        <v>590</v>
      </c>
      <c r="I429" t="s">
        <v>598</v>
      </c>
      <c r="J429" t="s">
        <v>592</v>
      </c>
      <c r="K429" t="s">
        <v>678</v>
      </c>
      <c r="L429" t="s">
        <v>359</v>
      </c>
      <c r="M429" s="171" t="str">
        <f>'common foods'!D171</f>
        <v>09109</v>
      </c>
      <c r="N429" t="s">
        <v>683</v>
      </c>
      <c r="O429" t="s">
        <v>595</v>
      </c>
      <c r="P429">
        <v>240</v>
      </c>
      <c r="Q429" t="s">
        <v>596</v>
      </c>
      <c r="R429" s="172">
        <v>1.5</v>
      </c>
      <c r="S429" s="172">
        <f>R429/2.4</f>
        <v>0.625</v>
      </c>
      <c r="T429" s="172">
        <f>S429*'edible cooking yield factors'!F171</f>
        <v>0.625</v>
      </c>
    </row>
    <row r="430" spans="1:20" x14ac:dyDescent="0.25">
      <c r="A430" s="106" t="s">
        <v>584</v>
      </c>
      <c r="B430" s="106" t="s">
        <v>585</v>
      </c>
      <c r="C430" t="s">
        <v>586</v>
      </c>
      <c r="D430" t="s">
        <v>587</v>
      </c>
      <c r="E430" s="170">
        <v>191119</v>
      </c>
      <c r="F430" t="s">
        <v>588</v>
      </c>
      <c r="G430" t="s">
        <v>589</v>
      </c>
      <c r="H430" s="107" t="s">
        <v>590</v>
      </c>
      <c r="I430" t="s">
        <v>591</v>
      </c>
      <c r="J430" t="s">
        <v>592</v>
      </c>
      <c r="K430" t="s">
        <v>678</v>
      </c>
      <c r="L430" t="s">
        <v>361</v>
      </c>
      <c r="M430" s="171" t="str">
        <f>'common foods'!D172</f>
        <v>09110</v>
      </c>
      <c r="N430" t="s">
        <v>684</v>
      </c>
      <c r="O430" t="s">
        <v>595</v>
      </c>
      <c r="P430">
        <v>710</v>
      </c>
      <c r="Q430" t="s">
        <v>596</v>
      </c>
      <c r="R430" s="172">
        <v>2.4900000000000002</v>
      </c>
      <c r="S430" s="172">
        <f>R430/7.1</f>
        <v>0.35070422535211271</v>
      </c>
      <c r="T430" s="172">
        <f>S430*'edible cooking yield factors'!F172</f>
        <v>0.35070422535211271</v>
      </c>
    </row>
    <row r="431" spans="1:20" x14ac:dyDescent="0.25">
      <c r="A431" s="106" t="s">
        <v>584</v>
      </c>
      <c r="B431" s="106" t="s">
        <v>585</v>
      </c>
      <c r="C431" t="s">
        <v>586</v>
      </c>
      <c r="D431" t="s">
        <v>587</v>
      </c>
      <c r="E431" s="170">
        <v>191119</v>
      </c>
      <c r="F431" t="s">
        <v>588</v>
      </c>
      <c r="G431" t="s">
        <v>589</v>
      </c>
      <c r="H431" s="107" t="s">
        <v>590</v>
      </c>
      <c r="I431" t="s">
        <v>597</v>
      </c>
      <c r="J431" t="s">
        <v>592</v>
      </c>
      <c r="K431" t="s">
        <v>678</v>
      </c>
      <c r="L431" t="s">
        <v>361</v>
      </c>
      <c r="M431" s="171" t="str">
        <f>'common foods'!D172</f>
        <v>09110</v>
      </c>
      <c r="N431" t="s">
        <v>684</v>
      </c>
      <c r="O431" t="s">
        <v>595</v>
      </c>
      <c r="P431">
        <v>500</v>
      </c>
      <c r="Q431" t="s">
        <v>596</v>
      </c>
      <c r="R431" s="172">
        <v>3.19</v>
      </c>
      <c r="S431" s="172">
        <f>R431/5</f>
        <v>0.63800000000000001</v>
      </c>
      <c r="T431" s="172">
        <f>S431*'edible cooking yield factors'!F172</f>
        <v>0.63800000000000001</v>
      </c>
    </row>
    <row r="432" spans="1:20" x14ac:dyDescent="0.25">
      <c r="A432" s="106" t="s">
        <v>584</v>
      </c>
      <c r="B432" s="106" t="s">
        <v>585</v>
      </c>
      <c r="C432" t="s">
        <v>586</v>
      </c>
      <c r="D432" t="s">
        <v>587</v>
      </c>
      <c r="E432" s="170">
        <v>191119</v>
      </c>
      <c r="F432" t="s">
        <v>588</v>
      </c>
      <c r="G432" t="s">
        <v>589</v>
      </c>
      <c r="H432" s="107" t="s">
        <v>590</v>
      </c>
      <c r="I432" t="s">
        <v>598</v>
      </c>
      <c r="J432" t="s">
        <v>592</v>
      </c>
      <c r="K432" t="s">
        <v>678</v>
      </c>
      <c r="L432" t="s">
        <v>361</v>
      </c>
      <c r="M432" s="171" t="str">
        <f>'common foods'!D172</f>
        <v>09110</v>
      </c>
      <c r="N432" t="s">
        <v>684</v>
      </c>
      <c r="O432" t="s">
        <v>595</v>
      </c>
      <c r="P432">
        <v>710</v>
      </c>
      <c r="Q432" t="s">
        <v>596</v>
      </c>
      <c r="R432" s="172">
        <v>3.99</v>
      </c>
      <c r="S432" s="172">
        <f>R432/7.1</f>
        <v>0.56197183098591552</v>
      </c>
      <c r="T432" s="172">
        <f>S432*'edible cooking yield factors'!F172</f>
        <v>0.56197183098591552</v>
      </c>
    </row>
    <row r="433" spans="1:20" s="187" customFormat="1" x14ac:dyDescent="0.25">
      <c r="A433" s="174" t="s">
        <v>584</v>
      </c>
      <c r="B433" s="174" t="s">
        <v>585</v>
      </c>
      <c r="C433" s="187" t="s">
        <v>586</v>
      </c>
      <c r="D433" s="187" t="s">
        <v>587</v>
      </c>
      <c r="E433" s="191">
        <v>280220</v>
      </c>
      <c r="F433" s="187" t="s">
        <v>638</v>
      </c>
      <c r="G433" s="187" t="s">
        <v>589</v>
      </c>
      <c r="H433" s="175" t="s">
        <v>590</v>
      </c>
      <c r="I433" s="187" t="s">
        <v>591</v>
      </c>
      <c r="J433" s="187" t="s">
        <v>592</v>
      </c>
      <c r="K433" s="187" t="s">
        <v>678</v>
      </c>
      <c r="L433" s="187" t="s">
        <v>367</v>
      </c>
      <c r="M433" s="192" t="str">
        <f>'common foods'!D175</f>
        <v>09113</v>
      </c>
      <c r="N433" s="187" t="s">
        <v>685</v>
      </c>
      <c r="O433" s="187" t="s">
        <v>595</v>
      </c>
      <c r="P433" s="187">
        <v>9000</v>
      </c>
      <c r="Q433" s="187" t="s">
        <v>596</v>
      </c>
      <c r="R433" s="186">
        <v>7.49</v>
      </c>
      <c r="S433" s="186">
        <f>R433/90</f>
        <v>8.3222222222222225E-2</v>
      </c>
      <c r="T433" s="186">
        <f>S433*'edible cooking yield factors'!F175</f>
        <v>8.3222222222222225E-2</v>
      </c>
    </row>
    <row r="434" spans="1:20" s="187" customFormat="1" x14ac:dyDescent="0.25">
      <c r="A434" s="174" t="s">
        <v>584</v>
      </c>
      <c r="B434" s="174" t="s">
        <v>585</v>
      </c>
      <c r="C434" s="187" t="s">
        <v>586</v>
      </c>
      <c r="D434" s="187" t="s">
        <v>587</v>
      </c>
      <c r="E434" s="191">
        <v>280220</v>
      </c>
      <c r="F434" s="187" t="s">
        <v>638</v>
      </c>
      <c r="G434" s="187" t="s">
        <v>589</v>
      </c>
      <c r="H434" s="175" t="s">
        <v>590</v>
      </c>
      <c r="I434" s="187" t="s">
        <v>597</v>
      </c>
      <c r="J434" s="187" t="s">
        <v>592</v>
      </c>
      <c r="K434" s="187" t="s">
        <v>678</v>
      </c>
      <c r="L434" s="187" t="s">
        <v>367</v>
      </c>
      <c r="M434" s="192" t="str">
        <f>'common foods'!D175</f>
        <v>09113</v>
      </c>
      <c r="N434" s="187" t="s">
        <v>685</v>
      </c>
      <c r="O434" s="187" t="s">
        <v>595</v>
      </c>
      <c r="P434" s="187">
        <v>9000</v>
      </c>
      <c r="Q434" s="187" t="s">
        <v>596</v>
      </c>
      <c r="R434" s="186">
        <v>5.99</v>
      </c>
      <c r="S434" s="186">
        <f>R434/90</f>
        <v>6.6555555555555562E-2</v>
      </c>
      <c r="T434" s="186">
        <f>S434*'edible cooking yield factors'!F175</f>
        <v>6.6555555555555562E-2</v>
      </c>
    </row>
    <row r="435" spans="1:20" s="187" customFormat="1" x14ac:dyDescent="0.25">
      <c r="A435" s="174" t="s">
        <v>584</v>
      </c>
      <c r="B435" s="174" t="s">
        <v>585</v>
      </c>
      <c r="C435" s="187" t="s">
        <v>586</v>
      </c>
      <c r="D435" s="187" t="s">
        <v>587</v>
      </c>
      <c r="E435" s="191">
        <v>280220</v>
      </c>
      <c r="F435" s="187" t="s">
        <v>638</v>
      </c>
      <c r="G435" s="187" t="s">
        <v>589</v>
      </c>
      <c r="H435" s="175" t="s">
        <v>590</v>
      </c>
      <c r="I435" s="187" t="s">
        <v>598</v>
      </c>
      <c r="J435" s="187" t="s">
        <v>592</v>
      </c>
      <c r="K435" s="187" t="s">
        <v>678</v>
      </c>
      <c r="L435" s="187" t="s">
        <v>367</v>
      </c>
      <c r="M435" s="192" t="str">
        <f>'common foods'!D175</f>
        <v>09113</v>
      </c>
      <c r="N435" s="187" t="s">
        <v>598</v>
      </c>
      <c r="O435" s="187" t="s">
        <v>602</v>
      </c>
      <c r="P435" s="187">
        <v>9000</v>
      </c>
      <c r="Q435" s="187" t="s">
        <v>596</v>
      </c>
      <c r="R435" s="186">
        <v>5.3</v>
      </c>
      <c r="S435" s="186">
        <f>R435/90</f>
        <v>5.8888888888888886E-2</v>
      </c>
      <c r="T435" s="186">
        <f>S435*'edible cooking yield factors'!F175</f>
        <v>5.8888888888888886E-2</v>
      </c>
    </row>
    <row r="436" spans="1:20" x14ac:dyDescent="0.25">
      <c r="A436" s="106" t="s">
        <v>584</v>
      </c>
      <c r="B436" s="106" t="s">
        <v>585</v>
      </c>
      <c r="C436" t="s">
        <v>586</v>
      </c>
      <c r="D436" t="s">
        <v>587</v>
      </c>
      <c r="E436" s="170">
        <v>191119</v>
      </c>
      <c r="F436" t="s">
        <v>588</v>
      </c>
      <c r="G436" t="s">
        <v>589</v>
      </c>
      <c r="H436" s="107" t="s">
        <v>590</v>
      </c>
      <c r="I436" t="s">
        <v>591</v>
      </c>
      <c r="J436" t="s">
        <v>592</v>
      </c>
      <c r="K436" t="s">
        <v>678</v>
      </c>
      <c r="L436" t="s">
        <v>363</v>
      </c>
      <c r="M436" s="171" t="str">
        <f>'common foods'!D173</f>
        <v>09111</v>
      </c>
      <c r="N436" t="s">
        <v>601</v>
      </c>
      <c r="O436" t="s">
        <v>602</v>
      </c>
      <c r="P436">
        <v>400</v>
      </c>
      <c r="Q436" t="s">
        <v>596</v>
      </c>
      <c r="R436" s="172">
        <v>3.59</v>
      </c>
      <c r="S436" s="172">
        <f>R436/4</f>
        <v>0.89749999999999996</v>
      </c>
      <c r="T436" s="172">
        <f>S436*'edible cooking yield factors'!F173</f>
        <v>0.89749999999999996</v>
      </c>
    </row>
    <row r="437" spans="1:20" x14ac:dyDescent="0.25">
      <c r="A437" s="106" t="s">
        <v>584</v>
      </c>
      <c r="B437" s="106" t="s">
        <v>585</v>
      </c>
      <c r="C437" t="s">
        <v>586</v>
      </c>
      <c r="D437" t="s">
        <v>587</v>
      </c>
      <c r="E437" s="170">
        <v>191119</v>
      </c>
      <c r="F437" t="s">
        <v>588</v>
      </c>
      <c r="G437" t="s">
        <v>589</v>
      </c>
      <c r="H437" s="107" t="s">
        <v>590</v>
      </c>
      <c r="I437" t="s">
        <v>597</v>
      </c>
      <c r="J437" t="s">
        <v>592</v>
      </c>
      <c r="K437" t="s">
        <v>678</v>
      </c>
      <c r="L437" t="s">
        <v>363</v>
      </c>
      <c r="M437" s="171" t="str">
        <f>'common foods'!D173</f>
        <v>09111</v>
      </c>
      <c r="N437" t="s">
        <v>601</v>
      </c>
      <c r="O437" t="s">
        <v>602</v>
      </c>
      <c r="P437">
        <v>400</v>
      </c>
      <c r="Q437" t="s">
        <v>596</v>
      </c>
      <c r="R437" s="172">
        <v>3.89</v>
      </c>
      <c r="S437" s="172">
        <f>R437/4</f>
        <v>0.97250000000000003</v>
      </c>
      <c r="T437" s="172">
        <f>S437*'edible cooking yield factors'!F173</f>
        <v>0.97250000000000003</v>
      </c>
    </row>
    <row r="438" spans="1:20" x14ac:dyDescent="0.25">
      <c r="A438" s="106" t="s">
        <v>584</v>
      </c>
      <c r="B438" s="106" t="s">
        <v>585</v>
      </c>
      <c r="C438" t="s">
        <v>586</v>
      </c>
      <c r="D438" t="s">
        <v>587</v>
      </c>
      <c r="E438" s="170">
        <v>191119</v>
      </c>
      <c r="F438" t="s">
        <v>588</v>
      </c>
      <c r="G438" t="s">
        <v>589</v>
      </c>
      <c r="H438" s="107" t="s">
        <v>590</v>
      </c>
      <c r="I438" t="s">
        <v>598</v>
      </c>
      <c r="J438" t="s">
        <v>592</v>
      </c>
      <c r="K438" t="s">
        <v>678</v>
      </c>
      <c r="L438" t="s">
        <v>363</v>
      </c>
      <c r="M438" s="171" t="str">
        <f>'common foods'!D173</f>
        <v>09111</v>
      </c>
      <c r="N438" t="s">
        <v>598</v>
      </c>
      <c r="O438" t="s">
        <v>602</v>
      </c>
      <c r="P438">
        <v>180</v>
      </c>
      <c r="Q438" t="s">
        <v>596</v>
      </c>
      <c r="R438" s="172">
        <v>3</v>
      </c>
      <c r="S438" s="172">
        <f>R438/1.8</f>
        <v>1.6666666666666665</v>
      </c>
      <c r="T438" s="172">
        <f>S438*'edible cooking yield factors'!F173</f>
        <v>1.6666666666666665</v>
      </c>
    </row>
    <row r="439" spans="1:20" x14ac:dyDescent="0.25">
      <c r="A439" s="106" t="s">
        <v>584</v>
      </c>
      <c r="B439" s="106" t="s">
        <v>585</v>
      </c>
      <c r="C439" t="s">
        <v>586</v>
      </c>
      <c r="D439" t="s">
        <v>587</v>
      </c>
      <c r="E439" s="170">
        <v>191119</v>
      </c>
      <c r="F439" t="s">
        <v>588</v>
      </c>
      <c r="G439" t="s">
        <v>589</v>
      </c>
      <c r="H439" s="107" t="s">
        <v>590</v>
      </c>
      <c r="I439" t="s">
        <v>591</v>
      </c>
      <c r="J439" t="s">
        <v>592</v>
      </c>
      <c r="K439" t="s">
        <v>678</v>
      </c>
      <c r="L439" t="s">
        <v>365</v>
      </c>
      <c r="M439" s="171" t="str">
        <f>'common foods'!D174</f>
        <v>09112</v>
      </c>
      <c r="N439" t="s">
        <v>601</v>
      </c>
      <c r="O439" t="s">
        <v>602</v>
      </c>
      <c r="P439">
        <v>90</v>
      </c>
      <c r="Q439" t="s">
        <v>596</v>
      </c>
      <c r="R439" s="172">
        <v>1.89</v>
      </c>
      <c r="S439" s="195">
        <f>R439/0.9</f>
        <v>2.0999999999999996</v>
      </c>
      <c r="T439" s="172">
        <f>S439*'edible cooking yield factors'!F174</f>
        <v>2.0999999999999996</v>
      </c>
    </row>
    <row r="440" spans="1:20" x14ac:dyDescent="0.25">
      <c r="A440" s="106" t="s">
        <v>584</v>
      </c>
      <c r="B440" s="106" t="s">
        <v>585</v>
      </c>
      <c r="C440" t="s">
        <v>586</v>
      </c>
      <c r="D440" t="s">
        <v>587</v>
      </c>
      <c r="E440" s="170">
        <v>191119</v>
      </c>
      <c r="F440" t="s">
        <v>588</v>
      </c>
      <c r="G440" t="s">
        <v>589</v>
      </c>
      <c r="H440" s="107" t="s">
        <v>590</v>
      </c>
      <c r="I440" t="s">
        <v>597</v>
      </c>
      <c r="J440" t="s">
        <v>592</v>
      </c>
      <c r="K440" t="s">
        <v>678</v>
      </c>
      <c r="L440" t="s">
        <v>365</v>
      </c>
      <c r="M440" s="171" t="str">
        <f>'common foods'!D174</f>
        <v>09112</v>
      </c>
      <c r="N440" t="s">
        <v>601</v>
      </c>
      <c r="O440" t="s">
        <v>602</v>
      </c>
      <c r="P440">
        <v>90</v>
      </c>
      <c r="Q440" t="s">
        <v>596</v>
      </c>
      <c r="R440" s="172">
        <v>1.89</v>
      </c>
      <c r="S440" s="195">
        <f>R440/0.9</f>
        <v>2.0999999999999996</v>
      </c>
      <c r="T440" s="172">
        <f>S440*'edible cooking yield factors'!F174</f>
        <v>2.0999999999999996</v>
      </c>
    </row>
    <row r="441" spans="1:20" x14ac:dyDescent="0.25">
      <c r="A441" s="106" t="s">
        <v>584</v>
      </c>
      <c r="B441" s="106" t="s">
        <v>585</v>
      </c>
      <c r="C441" t="s">
        <v>586</v>
      </c>
      <c r="D441" t="s">
        <v>587</v>
      </c>
      <c r="E441" s="170">
        <v>191119</v>
      </c>
      <c r="F441" t="s">
        <v>588</v>
      </c>
      <c r="G441" t="s">
        <v>589</v>
      </c>
      <c r="H441" s="107" t="s">
        <v>590</v>
      </c>
      <c r="I441" t="s">
        <v>598</v>
      </c>
      <c r="J441" t="s">
        <v>592</v>
      </c>
      <c r="K441" t="s">
        <v>678</v>
      </c>
      <c r="L441" t="s">
        <v>365</v>
      </c>
      <c r="M441" s="171" t="str">
        <f>'common foods'!D174</f>
        <v>09112</v>
      </c>
      <c r="N441" t="s">
        <v>617</v>
      </c>
      <c r="O441" t="s">
        <v>602</v>
      </c>
      <c r="P441">
        <v>90</v>
      </c>
      <c r="Q441" t="s">
        <v>596</v>
      </c>
      <c r="R441" s="172">
        <v>2</v>
      </c>
      <c r="S441" s="195">
        <f>R441/0.9</f>
        <v>2.2222222222222223</v>
      </c>
      <c r="T441" s="172">
        <f>S441*'edible cooking yield factors'!F174</f>
        <v>2.2222222222222223</v>
      </c>
    </row>
    <row r="442" spans="1:20" x14ac:dyDescent="0.25">
      <c r="A442" s="106" t="s">
        <v>584</v>
      </c>
      <c r="B442" s="106" t="s">
        <v>585</v>
      </c>
      <c r="C442" t="s">
        <v>586</v>
      </c>
      <c r="D442" t="s">
        <v>587</v>
      </c>
      <c r="E442" s="170">
        <v>191119</v>
      </c>
      <c r="F442" t="s">
        <v>588</v>
      </c>
      <c r="G442" t="s">
        <v>589</v>
      </c>
      <c r="H442" s="107" t="s">
        <v>590</v>
      </c>
      <c r="I442" t="s">
        <v>591</v>
      </c>
      <c r="J442" t="s">
        <v>592</v>
      </c>
      <c r="K442" t="s">
        <v>686</v>
      </c>
      <c r="L442" t="s">
        <v>370</v>
      </c>
      <c r="M442" s="171" t="str">
        <f>'common foods'!D176</f>
        <v>10110</v>
      </c>
      <c r="N442" t="s">
        <v>687</v>
      </c>
      <c r="O442" t="s">
        <v>595</v>
      </c>
      <c r="P442">
        <f>160*6</f>
        <v>960</v>
      </c>
      <c r="Q442" t="s">
        <v>596</v>
      </c>
      <c r="R442" s="172">
        <v>5</v>
      </c>
      <c r="S442" s="172">
        <f>R442/9.6</f>
        <v>0.52083333333333337</v>
      </c>
      <c r="T442" s="172">
        <f>'edible cooking yield factors'!F176</f>
        <v>1</v>
      </c>
    </row>
    <row r="443" spans="1:20" x14ac:dyDescent="0.25">
      <c r="A443" s="106" t="s">
        <v>584</v>
      </c>
      <c r="B443" s="106" t="s">
        <v>585</v>
      </c>
      <c r="C443" t="s">
        <v>586</v>
      </c>
      <c r="D443" t="s">
        <v>587</v>
      </c>
      <c r="E443" s="170">
        <v>191119</v>
      </c>
      <c r="F443" t="s">
        <v>588</v>
      </c>
      <c r="G443" t="s">
        <v>589</v>
      </c>
      <c r="H443" s="107" t="s">
        <v>590</v>
      </c>
      <c r="I443" t="s">
        <v>597</v>
      </c>
      <c r="J443" t="s">
        <v>592</v>
      </c>
      <c r="K443" t="s">
        <v>686</v>
      </c>
      <c r="L443" t="s">
        <v>370</v>
      </c>
      <c r="M443" s="171" t="str">
        <f>'common foods'!D176</f>
        <v>10110</v>
      </c>
      <c r="N443" t="s">
        <v>606</v>
      </c>
      <c r="O443" t="s">
        <v>602</v>
      </c>
      <c r="P443">
        <f>170*6</f>
        <v>1020</v>
      </c>
      <c r="Q443" t="s">
        <v>596</v>
      </c>
      <c r="R443" s="172">
        <v>5.99</v>
      </c>
      <c r="S443" s="172">
        <f>R443/10.2</f>
        <v>0.58725490196078434</v>
      </c>
      <c r="T443" s="172">
        <f>'edible cooking yield factors'!F176</f>
        <v>1</v>
      </c>
    </row>
    <row r="444" spans="1:20" x14ac:dyDescent="0.25">
      <c r="A444" s="106" t="s">
        <v>584</v>
      </c>
      <c r="B444" s="106" t="s">
        <v>585</v>
      </c>
      <c r="C444" t="s">
        <v>586</v>
      </c>
      <c r="D444" t="s">
        <v>587</v>
      </c>
      <c r="E444" s="170">
        <v>191119</v>
      </c>
      <c r="F444" t="s">
        <v>588</v>
      </c>
      <c r="G444" t="s">
        <v>589</v>
      </c>
      <c r="H444" s="107" t="s">
        <v>590</v>
      </c>
      <c r="I444" t="s">
        <v>598</v>
      </c>
      <c r="J444" t="s">
        <v>592</v>
      </c>
      <c r="K444" t="s">
        <v>686</v>
      </c>
      <c r="L444" t="s">
        <v>370</v>
      </c>
      <c r="M444" s="171" t="str">
        <f>'common foods'!D176</f>
        <v>10110</v>
      </c>
      <c r="N444" t="s">
        <v>687</v>
      </c>
      <c r="O444" t="s">
        <v>595</v>
      </c>
      <c r="P444">
        <f>160*6</f>
        <v>960</v>
      </c>
      <c r="Q444" t="s">
        <v>596</v>
      </c>
      <c r="R444" s="172">
        <v>6</v>
      </c>
      <c r="S444" s="172">
        <f>R444/9.6</f>
        <v>0.625</v>
      </c>
      <c r="T444" s="172">
        <f>'edible cooking yield factors'!F176</f>
        <v>1</v>
      </c>
    </row>
    <row r="445" spans="1:20" s="112" customFormat="1" x14ac:dyDescent="0.25">
      <c r="A445" s="106" t="s">
        <v>584</v>
      </c>
      <c r="B445" s="106" t="s">
        <v>585</v>
      </c>
      <c r="C445" s="112" t="s">
        <v>586</v>
      </c>
      <c r="D445" s="112" t="s">
        <v>587</v>
      </c>
      <c r="E445" s="170">
        <v>280220</v>
      </c>
      <c r="F445" s="112" t="s">
        <v>588</v>
      </c>
      <c r="G445" s="112" t="s">
        <v>589</v>
      </c>
      <c r="H445" s="112" t="s">
        <v>686</v>
      </c>
      <c r="I445" s="112" t="s">
        <v>688</v>
      </c>
      <c r="J445" s="112" t="s">
        <v>592</v>
      </c>
      <c r="K445" s="112" t="s">
        <v>686</v>
      </c>
      <c r="L445" s="112" t="s">
        <v>372</v>
      </c>
      <c r="M445" s="171" t="str">
        <f>'common foods'!D177</f>
        <v>10111</v>
      </c>
      <c r="N445" s="112" t="s">
        <v>688</v>
      </c>
      <c r="O445" s="112" t="s">
        <v>589</v>
      </c>
      <c r="P445" s="112">
        <v>300</v>
      </c>
      <c r="Q445" s="112" t="s">
        <v>596</v>
      </c>
      <c r="R445" s="172">
        <v>5</v>
      </c>
      <c r="S445" s="172">
        <f>R445/3</f>
        <v>1.6666666666666667</v>
      </c>
      <c r="T445" s="172">
        <f>S445*1</f>
        <v>1.6666666666666667</v>
      </c>
    </row>
    <row r="446" spans="1:20" s="112" customFormat="1" x14ac:dyDescent="0.25">
      <c r="A446" s="106" t="s">
        <v>584</v>
      </c>
      <c r="B446" s="106" t="s">
        <v>585</v>
      </c>
      <c r="C446" s="112" t="s">
        <v>586</v>
      </c>
      <c r="D446" s="112" t="s">
        <v>587</v>
      </c>
      <c r="E446" s="170">
        <v>280220</v>
      </c>
      <c r="F446" s="112" t="s">
        <v>588</v>
      </c>
      <c r="G446" s="112" t="s">
        <v>589</v>
      </c>
      <c r="H446" s="112" t="s">
        <v>686</v>
      </c>
      <c r="I446" s="112" t="s">
        <v>689</v>
      </c>
      <c r="J446" s="112" t="s">
        <v>592</v>
      </c>
      <c r="K446" s="112" t="s">
        <v>686</v>
      </c>
      <c r="L446" s="112" t="s">
        <v>374</v>
      </c>
      <c r="M446" s="171" t="str">
        <f>'common foods'!D178</f>
        <v>10112</v>
      </c>
      <c r="N446" s="112" t="s">
        <v>689</v>
      </c>
      <c r="O446" s="112" t="s">
        <v>589</v>
      </c>
      <c r="P446" s="112">
        <v>118</v>
      </c>
      <c r="Q446" s="112" t="s">
        <v>596</v>
      </c>
      <c r="R446" s="172">
        <v>1.8</v>
      </c>
      <c r="S446" s="172">
        <f>R446/1.18</f>
        <v>1.5254237288135595</v>
      </c>
      <c r="T446" s="172">
        <f>S446*1</f>
        <v>1.5254237288135595</v>
      </c>
    </row>
    <row r="447" spans="1:20" x14ac:dyDescent="0.25">
      <c r="A447" s="106" t="s">
        <v>584</v>
      </c>
      <c r="B447" s="106" t="s">
        <v>585</v>
      </c>
      <c r="C447" t="s">
        <v>586</v>
      </c>
      <c r="D447" t="s">
        <v>587</v>
      </c>
      <c r="E447" s="170">
        <v>280220</v>
      </c>
      <c r="F447" t="s">
        <v>588</v>
      </c>
      <c r="G447" t="s">
        <v>589</v>
      </c>
      <c r="H447" t="s">
        <v>686</v>
      </c>
      <c r="I447" t="s">
        <v>690</v>
      </c>
      <c r="J447" t="s">
        <v>592</v>
      </c>
      <c r="K447" t="s">
        <v>686</v>
      </c>
      <c r="L447" t="s">
        <v>376</v>
      </c>
      <c r="M447" s="171" t="str">
        <f>'common foods'!D179</f>
        <v>10113</v>
      </c>
      <c r="N447" t="s">
        <v>690</v>
      </c>
      <c r="O447" t="s">
        <v>589</v>
      </c>
      <c r="P447">
        <v>408</v>
      </c>
      <c r="Q447" t="s">
        <v>596</v>
      </c>
      <c r="R447" s="172">
        <v>5</v>
      </c>
      <c r="S447" s="172">
        <f>R447/4.08</f>
        <v>1.2254901960784315</v>
      </c>
      <c r="T447" s="172">
        <v>1.23</v>
      </c>
    </row>
    <row r="448" spans="1:20" s="112" customFormat="1" x14ac:dyDescent="0.25">
      <c r="A448" s="106" t="s">
        <v>584</v>
      </c>
      <c r="B448" s="106" t="s">
        <v>585</v>
      </c>
      <c r="C448" s="112" t="s">
        <v>586</v>
      </c>
      <c r="D448" s="112" t="s">
        <v>587</v>
      </c>
      <c r="E448" s="170">
        <v>280220</v>
      </c>
      <c r="F448" s="112" t="s">
        <v>588</v>
      </c>
      <c r="G448" s="112" t="s">
        <v>589</v>
      </c>
      <c r="H448" s="112" t="s">
        <v>686</v>
      </c>
      <c r="I448" s="112" t="s">
        <v>691</v>
      </c>
      <c r="J448" s="112" t="s">
        <v>592</v>
      </c>
      <c r="K448" s="112" t="s">
        <v>686</v>
      </c>
      <c r="L448" s="112" t="s">
        <v>376</v>
      </c>
      <c r="M448" s="171" t="str">
        <f>'common foods'!D179</f>
        <v>10113</v>
      </c>
      <c r="N448" s="112" t="s">
        <v>691</v>
      </c>
      <c r="O448" s="112" t="s">
        <v>589</v>
      </c>
      <c r="P448" s="112">
        <v>410</v>
      </c>
      <c r="Q448" s="112" t="s">
        <v>596</v>
      </c>
      <c r="R448" s="172">
        <v>4.99</v>
      </c>
      <c r="S448" s="172">
        <f>R448/4.1</f>
        <v>1.2170731707317075</v>
      </c>
      <c r="T448" s="172">
        <v>1.22</v>
      </c>
    </row>
    <row r="449" spans="1:20" s="112" customFormat="1" x14ac:dyDescent="0.25">
      <c r="A449" s="106" t="s">
        <v>584</v>
      </c>
      <c r="B449" s="106" t="s">
        <v>585</v>
      </c>
      <c r="C449" s="112" t="s">
        <v>586</v>
      </c>
      <c r="D449" s="112" t="s">
        <v>587</v>
      </c>
      <c r="E449" s="170">
        <v>280220</v>
      </c>
      <c r="F449" s="112" t="s">
        <v>588</v>
      </c>
      <c r="G449" s="112" t="s">
        <v>589</v>
      </c>
      <c r="H449" s="112" t="s">
        <v>686</v>
      </c>
      <c r="I449" s="112" t="s">
        <v>692</v>
      </c>
      <c r="J449" s="112" t="s">
        <v>592</v>
      </c>
      <c r="K449" s="112" t="s">
        <v>686</v>
      </c>
      <c r="L449" s="112" t="s">
        <v>378</v>
      </c>
      <c r="M449" s="171" t="str">
        <f>'common foods'!D180</f>
        <v>10114</v>
      </c>
      <c r="N449" s="112" t="s">
        <v>692</v>
      </c>
      <c r="O449" s="112" t="s">
        <v>589</v>
      </c>
      <c r="P449" s="112">
        <v>169</v>
      </c>
      <c r="Q449" s="112" t="s">
        <v>596</v>
      </c>
      <c r="R449" s="172">
        <v>6.5</v>
      </c>
      <c r="S449" s="172">
        <f>R449/1.69</f>
        <v>3.8461538461538463</v>
      </c>
      <c r="T449" s="172">
        <f>S449/1</f>
        <v>3.8461538461538463</v>
      </c>
    </row>
    <row r="450" spans="1:20" s="112" customFormat="1" ht="16.5" customHeight="1" x14ac:dyDescent="0.25">
      <c r="A450" s="106" t="s">
        <v>584</v>
      </c>
      <c r="B450" s="106" t="s">
        <v>585</v>
      </c>
      <c r="C450" s="112" t="s">
        <v>586</v>
      </c>
      <c r="D450" s="112" t="s">
        <v>587</v>
      </c>
      <c r="E450" s="170">
        <v>280220</v>
      </c>
      <c r="F450" s="112" t="s">
        <v>588</v>
      </c>
      <c r="G450" s="112" t="s">
        <v>589</v>
      </c>
      <c r="H450" s="112" t="s">
        <v>686</v>
      </c>
      <c r="I450" s="112" t="s">
        <v>693</v>
      </c>
      <c r="J450" s="112" t="s">
        <v>592</v>
      </c>
      <c r="K450" s="112" t="s">
        <v>686</v>
      </c>
      <c r="L450" s="112" t="str">
        <f>'common foods'!C181</f>
        <v>Sandwich, subway</v>
      </c>
      <c r="M450" s="171" t="str">
        <f>'common foods'!D180</f>
        <v>10114</v>
      </c>
      <c r="N450" s="112" t="s">
        <v>693</v>
      </c>
      <c r="O450" s="112" t="s">
        <v>589</v>
      </c>
      <c r="P450" s="112">
        <v>297</v>
      </c>
      <c r="Q450" s="112" t="s">
        <v>596</v>
      </c>
      <c r="R450" s="172">
        <v>6.5</v>
      </c>
      <c r="S450" s="172">
        <f>R450/2.97</f>
        <v>2.1885521885521886</v>
      </c>
      <c r="T450" s="172">
        <v>2.19</v>
      </c>
    </row>
    <row r="451" spans="1:20" s="112" customFormat="1" x14ac:dyDescent="0.25">
      <c r="A451" s="106" t="s">
        <v>584</v>
      </c>
      <c r="B451" s="106" t="s">
        <v>585</v>
      </c>
      <c r="C451" s="112" t="s">
        <v>586</v>
      </c>
      <c r="D451" s="112" t="s">
        <v>587</v>
      </c>
      <c r="E451" s="170">
        <v>280220</v>
      </c>
      <c r="F451" s="112" t="s">
        <v>588</v>
      </c>
      <c r="G451" s="112" t="s">
        <v>589</v>
      </c>
      <c r="H451" s="112" t="s">
        <v>686</v>
      </c>
      <c r="I451" s="112" t="s">
        <v>694</v>
      </c>
      <c r="J451" s="112" t="s">
        <v>592</v>
      </c>
      <c r="K451" s="112" t="s">
        <v>686</v>
      </c>
      <c r="L451" s="112" t="s">
        <v>384</v>
      </c>
      <c r="M451" s="171" t="str">
        <f>'common foods'!D183</f>
        <v>10117</v>
      </c>
      <c r="N451" s="112" t="s">
        <v>694</v>
      </c>
      <c r="O451" s="112" t="s">
        <v>589</v>
      </c>
      <c r="P451" s="112">
        <v>277</v>
      </c>
      <c r="Q451" s="112" t="s">
        <v>596</v>
      </c>
      <c r="R451" s="172">
        <v>9.1999999999999993</v>
      </c>
      <c r="S451" s="172">
        <f>R451/2.77</f>
        <v>3.3212996389891694</v>
      </c>
      <c r="T451" s="172">
        <v>3.32</v>
      </c>
    </row>
    <row r="452" spans="1:20" s="112" customFormat="1" x14ac:dyDescent="0.25">
      <c r="A452" s="106" t="s">
        <v>584</v>
      </c>
      <c r="B452" s="106" t="s">
        <v>585</v>
      </c>
      <c r="C452" s="112" t="s">
        <v>586</v>
      </c>
      <c r="D452" s="112" t="s">
        <v>587</v>
      </c>
      <c r="E452" s="170">
        <v>280220</v>
      </c>
      <c r="F452" s="112" t="s">
        <v>588</v>
      </c>
      <c r="G452" s="112" t="s">
        <v>589</v>
      </c>
      <c r="H452" s="112" t="s">
        <v>686</v>
      </c>
      <c r="I452" s="112" t="s">
        <v>694</v>
      </c>
      <c r="J452" s="112" t="s">
        <v>592</v>
      </c>
      <c r="K452" s="112" t="s">
        <v>686</v>
      </c>
      <c r="L452" s="112" t="s">
        <v>384</v>
      </c>
      <c r="M452" s="171" t="str">
        <f>'common foods'!D183</f>
        <v>10117</v>
      </c>
      <c r="N452" s="112" t="s">
        <v>694</v>
      </c>
      <c r="O452" s="112" t="s">
        <v>589</v>
      </c>
      <c r="P452" s="112">
        <v>317</v>
      </c>
      <c r="Q452" s="112" t="s">
        <v>596</v>
      </c>
      <c r="R452" s="172">
        <v>10.4</v>
      </c>
      <c r="S452" s="172">
        <f>R452/3.17</f>
        <v>3.2807570977917981</v>
      </c>
      <c r="T452" s="172">
        <v>3.28</v>
      </c>
    </row>
    <row r="453" spans="1:20" s="112" customFormat="1" x14ac:dyDescent="0.25">
      <c r="A453" s="106" t="s">
        <v>584</v>
      </c>
      <c r="B453" s="106" t="s">
        <v>585</v>
      </c>
      <c r="C453" s="112" t="s">
        <v>586</v>
      </c>
      <c r="D453" s="112" t="s">
        <v>587</v>
      </c>
      <c r="E453" s="170">
        <v>280220</v>
      </c>
      <c r="F453" s="112" t="s">
        <v>638</v>
      </c>
      <c r="G453" s="112" t="s">
        <v>589</v>
      </c>
      <c r="H453" s="112" t="s">
        <v>686</v>
      </c>
      <c r="I453" s="112" t="s">
        <v>695</v>
      </c>
      <c r="J453" s="112" t="s">
        <v>592</v>
      </c>
      <c r="K453" s="112" t="s">
        <v>686</v>
      </c>
      <c r="L453" s="112" t="s">
        <v>696</v>
      </c>
      <c r="M453" s="171" t="str">
        <f>'common foods'!D184</f>
        <v>10118</v>
      </c>
      <c r="N453" s="112" t="s">
        <v>695</v>
      </c>
      <c r="O453" s="112" t="s">
        <v>589</v>
      </c>
      <c r="P453" s="112">
        <v>1036</v>
      </c>
      <c r="Q453" s="112" t="s">
        <v>596</v>
      </c>
      <c r="R453" s="172">
        <v>19.899999999999999</v>
      </c>
      <c r="S453" s="172">
        <f>R453/10.36</f>
        <v>1.9208494208494209</v>
      </c>
      <c r="T453" s="172">
        <f>'food prices'!S453*1</f>
        <v>1.9208494208494209</v>
      </c>
    </row>
    <row r="454" spans="1:20" s="112" customFormat="1" x14ac:dyDescent="0.25">
      <c r="A454" s="106" t="s">
        <v>584</v>
      </c>
      <c r="B454" s="106" t="s">
        <v>585</v>
      </c>
      <c r="C454" s="112" t="s">
        <v>586</v>
      </c>
      <c r="D454" s="112" t="s">
        <v>587</v>
      </c>
      <c r="E454" s="170">
        <v>280220</v>
      </c>
      <c r="F454" s="112" t="s">
        <v>638</v>
      </c>
      <c r="G454" s="112" t="s">
        <v>589</v>
      </c>
      <c r="H454" s="112" t="s">
        <v>686</v>
      </c>
      <c r="I454" s="112" t="s">
        <v>697</v>
      </c>
      <c r="J454" s="112" t="s">
        <v>592</v>
      </c>
      <c r="K454" s="112" t="s">
        <v>686</v>
      </c>
      <c r="L454" s="112" t="s">
        <v>696</v>
      </c>
      <c r="M454" s="171" t="str">
        <f>'common foods'!D185</f>
        <v>10119</v>
      </c>
      <c r="N454" s="112" t="s">
        <v>697</v>
      </c>
      <c r="O454" s="112" t="s">
        <v>589</v>
      </c>
      <c r="P454" s="112">
        <v>882</v>
      </c>
      <c r="Q454" s="112" t="s">
        <v>596</v>
      </c>
      <c r="R454" s="172">
        <v>15.9</v>
      </c>
      <c r="S454" s="172">
        <f>R454/8.82</f>
        <v>1.8027210884353742</v>
      </c>
      <c r="T454" s="172">
        <f>'food prices'!S454*1</f>
        <v>1.8027210884353742</v>
      </c>
    </row>
    <row r="455" spans="1:20" s="112" customFormat="1" x14ac:dyDescent="0.25">
      <c r="A455" s="106" t="s">
        <v>584</v>
      </c>
      <c r="B455" s="106" t="s">
        <v>585</v>
      </c>
      <c r="C455" s="112" t="s">
        <v>586</v>
      </c>
      <c r="D455" s="112" t="s">
        <v>587</v>
      </c>
      <c r="E455" s="170">
        <v>280220</v>
      </c>
      <c r="F455" s="112" t="s">
        <v>638</v>
      </c>
      <c r="G455" s="112" t="s">
        <v>589</v>
      </c>
      <c r="H455" s="112" t="s">
        <v>686</v>
      </c>
      <c r="I455" s="112" t="s">
        <v>698</v>
      </c>
      <c r="J455" s="112" t="s">
        <v>592</v>
      </c>
      <c r="K455" s="112" t="s">
        <v>686</v>
      </c>
      <c r="L455" s="112" t="s">
        <v>388</v>
      </c>
      <c r="M455" s="171" t="str">
        <f>'common foods'!D185</f>
        <v>10119</v>
      </c>
      <c r="N455" s="112" t="s">
        <v>698</v>
      </c>
      <c r="O455" s="112" t="s">
        <v>589</v>
      </c>
      <c r="P455" s="112">
        <v>657</v>
      </c>
      <c r="Q455" s="112" t="s">
        <v>596</v>
      </c>
      <c r="R455" s="172">
        <v>11.9</v>
      </c>
      <c r="S455" s="172">
        <f>R455/6.57</f>
        <v>1.8112633181126332</v>
      </c>
      <c r="T455" s="172">
        <f>'food prices'!S455*1</f>
        <v>1.8112633181126332</v>
      </c>
    </row>
    <row r="456" spans="1:20" s="112" customFormat="1" x14ac:dyDescent="0.25">
      <c r="A456" s="106" t="s">
        <v>584</v>
      </c>
      <c r="B456" s="106" t="s">
        <v>585</v>
      </c>
      <c r="C456" s="112" t="s">
        <v>586</v>
      </c>
      <c r="D456" s="112" t="s">
        <v>587</v>
      </c>
      <c r="E456" s="170">
        <v>280220</v>
      </c>
      <c r="F456" s="112" t="s">
        <v>638</v>
      </c>
      <c r="G456" s="112" t="s">
        <v>589</v>
      </c>
      <c r="H456" s="112" t="s">
        <v>686</v>
      </c>
      <c r="I456" s="107" t="s">
        <v>699</v>
      </c>
      <c r="J456" s="112" t="s">
        <v>592</v>
      </c>
      <c r="K456" s="112" t="s">
        <v>686</v>
      </c>
      <c r="L456" s="112" t="s">
        <v>390</v>
      </c>
      <c r="M456" s="171" t="str">
        <f>'common foods'!D186</f>
        <v>10120</v>
      </c>
      <c r="N456" s="107" t="s">
        <v>699</v>
      </c>
      <c r="O456" s="112" t="s">
        <v>589</v>
      </c>
      <c r="P456" s="112">
        <v>880</v>
      </c>
      <c r="Q456" s="112" t="s">
        <v>596</v>
      </c>
      <c r="R456" s="172">
        <v>18.989999999999998</v>
      </c>
      <c r="S456" s="172">
        <f>R456/8.8</f>
        <v>2.1579545454545452</v>
      </c>
      <c r="T456" s="172">
        <f>S456*1</f>
        <v>2.1579545454545452</v>
      </c>
    </row>
    <row r="457" spans="1:20" s="112" customFormat="1" x14ac:dyDescent="0.25">
      <c r="A457" s="106" t="s">
        <v>584</v>
      </c>
      <c r="B457" s="106" t="s">
        <v>585</v>
      </c>
      <c r="C457" s="112" t="s">
        <v>586</v>
      </c>
      <c r="D457" s="112" t="s">
        <v>587</v>
      </c>
      <c r="E457" s="170">
        <v>280220</v>
      </c>
      <c r="F457" s="112" t="s">
        <v>638</v>
      </c>
      <c r="G457" s="112" t="s">
        <v>589</v>
      </c>
      <c r="H457" s="112" t="s">
        <v>686</v>
      </c>
      <c r="I457" s="112" t="s">
        <v>700</v>
      </c>
      <c r="J457" s="112" t="s">
        <v>631</v>
      </c>
      <c r="K457" s="112" t="s">
        <v>686</v>
      </c>
      <c r="L457" s="112" t="str">
        <f>'common foods'!C182</f>
        <v>KFC snack box</v>
      </c>
      <c r="M457" s="171" t="str">
        <f>'common foods'!D182</f>
        <v>10116</v>
      </c>
      <c r="N457" s="112" t="s">
        <v>700</v>
      </c>
      <c r="O457" s="112" t="s">
        <v>589</v>
      </c>
      <c r="P457" s="112">
        <v>229</v>
      </c>
      <c r="Q457" s="112" t="s">
        <v>596</v>
      </c>
      <c r="R457" s="172">
        <v>4.95</v>
      </c>
      <c r="S457" s="172">
        <f>R457/2.29</f>
        <v>2.161572052401747</v>
      </c>
      <c r="T457" s="172">
        <f>'food prices'!S457*1</f>
        <v>2.161572052401747</v>
      </c>
    </row>
    <row r="458" spans="1:20" s="112" customFormat="1" x14ac:dyDescent="0.25">
      <c r="A458" s="106" t="s">
        <v>584</v>
      </c>
      <c r="B458" s="106" t="s">
        <v>585</v>
      </c>
      <c r="C458" s="112" t="s">
        <v>586</v>
      </c>
      <c r="D458" s="112" t="s">
        <v>587</v>
      </c>
      <c r="E458" s="170">
        <v>280220</v>
      </c>
      <c r="F458" s="112" t="s">
        <v>638</v>
      </c>
      <c r="G458" s="112" t="s">
        <v>589</v>
      </c>
      <c r="H458" s="112" t="s">
        <v>686</v>
      </c>
      <c r="I458" s="112" t="s">
        <v>700</v>
      </c>
      <c r="J458" s="112" t="s">
        <v>631</v>
      </c>
      <c r="K458" s="112" t="s">
        <v>686</v>
      </c>
      <c r="L458" s="112" t="s">
        <v>392</v>
      </c>
      <c r="M458" s="171">
        <f>'common foods'!D187</f>
        <v>10121</v>
      </c>
      <c r="N458" s="112" t="s">
        <v>700</v>
      </c>
      <c r="O458" s="112" t="s">
        <v>589</v>
      </c>
      <c r="P458" s="112">
        <v>1950</v>
      </c>
      <c r="Q458" s="112" t="s">
        <v>596</v>
      </c>
      <c r="R458" s="172">
        <v>27.5</v>
      </c>
      <c r="S458" s="172">
        <f>R458/19.5</f>
        <v>1.4102564102564104</v>
      </c>
      <c r="T458" s="172">
        <f>'food prices'!S458*1</f>
        <v>1.4102564102564104</v>
      </c>
    </row>
    <row r="459" spans="1:20" s="187" customFormat="1" x14ac:dyDescent="0.25">
      <c r="A459" s="174" t="s">
        <v>584</v>
      </c>
      <c r="B459" s="174" t="s">
        <v>585</v>
      </c>
      <c r="C459" s="187" t="s">
        <v>586</v>
      </c>
      <c r="D459" s="187" t="s">
        <v>587</v>
      </c>
      <c r="E459" s="191">
        <v>280220</v>
      </c>
      <c r="F459" s="187" t="s">
        <v>638</v>
      </c>
      <c r="G459" s="187" t="s">
        <v>589</v>
      </c>
      <c r="H459" s="187" t="s">
        <v>686</v>
      </c>
      <c r="I459" s="187" t="s">
        <v>701</v>
      </c>
      <c r="J459" s="112" t="s">
        <v>631</v>
      </c>
      <c r="K459" s="187" t="s">
        <v>686</v>
      </c>
      <c r="L459" s="187" t="s">
        <v>393</v>
      </c>
      <c r="M459" s="192" t="str">
        <f>'common foods'!D188</f>
        <v>10122</v>
      </c>
      <c r="N459" s="187" t="s">
        <v>701</v>
      </c>
      <c r="O459" s="187" t="s">
        <v>589</v>
      </c>
      <c r="P459" s="187">
        <v>934</v>
      </c>
      <c r="Q459" s="187" t="s">
        <v>596</v>
      </c>
      <c r="R459" s="186">
        <v>20</v>
      </c>
      <c r="S459" s="186">
        <f>R459/9.34</f>
        <v>2.1413276231263385</v>
      </c>
      <c r="T459" s="186">
        <f>S459*1</f>
        <v>2.1413276231263385</v>
      </c>
    </row>
    <row r="460" spans="1:20" s="187" customFormat="1" x14ac:dyDescent="0.25">
      <c r="A460" s="174" t="s">
        <v>584</v>
      </c>
      <c r="B460" s="174" t="s">
        <v>585</v>
      </c>
      <c r="C460" s="187" t="s">
        <v>586</v>
      </c>
      <c r="D460" s="187" t="s">
        <v>587</v>
      </c>
      <c r="E460" s="191">
        <v>280220</v>
      </c>
      <c r="F460" s="187" t="s">
        <v>638</v>
      </c>
      <c r="G460" s="187" t="s">
        <v>589</v>
      </c>
      <c r="H460" s="187" t="s">
        <v>686</v>
      </c>
      <c r="I460" s="187" t="s">
        <v>701</v>
      </c>
      <c r="J460" s="112" t="s">
        <v>631</v>
      </c>
      <c r="K460" s="187" t="s">
        <v>686</v>
      </c>
      <c r="L460" s="187" t="s">
        <v>395</v>
      </c>
      <c r="M460" s="192" t="str">
        <f>'common foods'!D189</f>
        <v>10123</v>
      </c>
      <c r="N460" s="187" t="s">
        <v>701</v>
      </c>
      <c r="O460" s="187" t="s">
        <v>589</v>
      </c>
      <c r="P460" s="187">
        <v>137</v>
      </c>
      <c r="Q460" s="187" t="s">
        <v>596</v>
      </c>
      <c r="R460" s="186">
        <v>3.7</v>
      </c>
      <c r="S460" s="186">
        <f>R460/1.37</f>
        <v>2.7007299270072993</v>
      </c>
      <c r="T460" s="186">
        <f>S460*1</f>
        <v>2.7007299270072993</v>
      </c>
    </row>
    <row r="461" spans="1:20" s="112" customFormat="1" x14ac:dyDescent="0.25">
      <c r="A461" s="106" t="s">
        <v>584</v>
      </c>
      <c r="B461" s="106" t="s">
        <v>585</v>
      </c>
      <c r="C461" s="112" t="s">
        <v>586</v>
      </c>
      <c r="D461" s="112" t="s">
        <v>587</v>
      </c>
      <c r="E461" s="170">
        <v>280220</v>
      </c>
      <c r="F461" s="112" t="s">
        <v>638</v>
      </c>
      <c r="G461" s="112" t="s">
        <v>589</v>
      </c>
      <c r="H461" s="107" t="s">
        <v>590</v>
      </c>
      <c r="I461" s="112" t="s">
        <v>591</v>
      </c>
      <c r="J461" s="112" t="s">
        <v>592</v>
      </c>
      <c r="K461" s="112" t="s">
        <v>702</v>
      </c>
      <c r="L461" s="106" t="s">
        <v>703</v>
      </c>
      <c r="M461" s="171" t="str">
        <f>'common foods'!D190</f>
        <v>11115</v>
      </c>
      <c r="N461" s="112" t="s">
        <v>704</v>
      </c>
      <c r="O461" s="112" t="s">
        <v>589</v>
      </c>
      <c r="P461" s="112">
        <v>750</v>
      </c>
      <c r="Q461" s="112" t="s">
        <v>596</v>
      </c>
      <c r="R461" s="172">
        <v>6.79</v>
      </c>
      <c r="S461" s="172">
        <f t="shared" ref="S461:S466" si="25">R461/7.5</f>
        <v>0.90533333333333332</v>
      </c>
      <c r="T461" s="172">
        <f>'food prices'!S461*1</f>
        <v>0.90533333333333332</v>
      </c>
    </row>
    <row r="462" spans="1:20" s="112" customFormat="1" x14ac:dyDescent="0.25">
      <c r="A462" s="106" t="s">
        <v>584</v>
      </c>
      <c r="B462" s="106" t="s">
        <v>585</v>
      </c>
      <c r="C462" s="112" t="s">
        <v>586</v>
      </c>
      <c r="D462" s="112" t="s">
        <v>587</v>
      </c>
      <c r="E462" s="170">
        <v>280220</v>
      </c>
      <c r="F462" s="112" t="s">
        <v>638</v>
      </c>
      <c r="G462" s="112" t="s">
        <v>589</v>
      </c>
      <c r="H462" s="107" t="s">
        <v>590</v>
      </c>
      <c r="I462" s="112" t="s">
        <v>597</v>
      </c>
      <c r="J462" s="112" t="s">
        <v>592</v>
      </c>
      <c r="K462" s="112" t="s">
        <v>702</v>
      </c>
      <c r="L462" s="106" t="s">
        <v>703</v>
      </c>
      <c r="M462" s="171" t="str">
        <f>'common foods'!D190</f>
        <v>11115</v>
      </c>
      <c r="N462" s="112" t="s">
        <v>704</v>
      </c>
      <c r="O462" s="112" t="s">
        <v>589</v>
      </c>
      <c r="P462" s="112">
        <v>750</v>
      </c>
      <c r="Q462" s="112" t="s">
        <v>596</v>
      </c>
      <c r="R462" s="172">
        <v>6.99</v>
      </c>
      <c r="S462" s="172">
        <f t="shared" si="25"/>
        <v>0.93200000000000005</v>
      </c>
      <c r="T462" s="172">
        <f>'food prices'!S462*1</f>
        <v>0.93200000000000005</v>
      </c>
    </row>
    <row r="463" spans="1:20" s="112" customFormat="1" x14ac:dyDescent="0.25">
      <c r="A463" s="106" t="s">
        <v>584</v>
      </c>
      <c r="B463" s="106" t="s">
        <v>585</v>
      </c>
      <c r="C463" s="112" t="s">
        <v>586</v>
      </c>
      <c r="D463" s="112" t="s">
        <v>587</v>
      </c>
      <c r="E463" s="170">
        <v>280220</v>
      </c>
      <c r="F463" s="112" t="s">
        <v>638</v>
      </c>
      <c r="G463" s="112" t="s">
        <v>589</v>
      </c>
      <c r="H463" s="107" t="s">
        <v>590</v>
      </c>
      <c r="I463" s="112" t="s">
        <v>598</v>
      </c>
      <c r="J463" s="112" t="s">
        <v>592</v>
      </c>
      <c r="K463" s="112" t="s">
        <v>702</v>
      </c>
      <c r="L463" s="106" t="s">
        <v>703</v>
      </c>
      <c r="M463" s="171" t="str">
        <f>'common foods'!D190</f>
        <v>11115</v>
      </c>
      <c r="N463" s="112" t="s">
        <v>704</v>
      </c>
      <c r="O463" s="112" t="s">
        <v>589</v>
      </c>
      <c r="P463" s="112">
        <v>750</v>
      </c>
      <c r="Q463" s="112" t="s">
        <v>596</v>
      </c>
      <c r="R463" s="172">
        <v>7</v>
      </c>
      <c r="S463" s="172">
        <f t="shared" si="25"/>
        <v>0.93333333333333335</v>
      </c>
      <c r="T463" s="172">
        <f>'food prices'!S463*1</f>
        <v>0.93333333333333335</v>
      </c>
    </row>
    <row r="464" spans="1:20" s="112" customFormat="1" x14ac:dyDescent="0.25">
      <c r="A464" s="106" t="s">
        <v>584</v>
      </c>
      <c r="B464" s="106" t="s">
        <v>585</v>
      </c>
      <c r="C464" s="112" t="s">
        <v>586</v>
      </c>
      <c r="D464" s="112" t="s">
        <v>587</v>
      </c>
      <c r="E464" s="170">
        <v>280220</v>
      </c>
      <c r="F464" s="112" t="s">
        <v>638</v>
      </c>
      <c r="G464" s="112" t="s">
        <v>589</v>
      </c>
      <c r="H464" s="107" t="s">
        <v>590</v>
      </c>
      <c r="I464" s="112" t="s">
        <v>591</v>
      </c>
      <c r="J464" s="112" t="s">
        <v>592</v>
      </c>
      <c r="K464" s="112" t="s">
        <v>702</v>
      </c>
      <c r="L464" s="112" t="s">
        <v>400</v>
      </c>
      <c r="M464" s="171" t="str">
        <f>'common foods'!D191</f>
        <v>11116</v>
      </c>
      <c r="N464" s="112" t="s">
        <v>705</v>
      </c>
      <c r="O464" s="112" t="s">
        <v>589</v>
      </c>
      <c r="P464" s="112">
        <v>750</v>
      </c>
      <c r="Q464" s="112" t="s">
        <v>596</v>
      </c>
      <c r="R464" s="172">
        <v>14.79</v>
      </c>
      <c r="S464" s="172">
        <f t="shared" si="25"/>
        <v>1.972</v>
      </c>
      <c r="T464" s="172">
        <f>'food prices'!S464*1</f>
        <v>1.972</v>
      </c>
    </row>
    <row r="465" spans="1:21" s="112" customFormat="1" x14ac:dyDescent="0.25">
      <c r="A465" s="106" t="s">
        <v>584</v>
      </c>
      <c r="B465" s="106" t="s">
        <v>585</v>
      </c>
      <c r="C465" s="112" t="s">
        <v>586</v>
      </c>
      <c r="D465" s="112" t="s">
        <v>587</v>
      </c>
      <c r="E465" s="170">
        <v>280220</v>
      </c>
      <c r="F465" s="112" t="s">
        <v>638</v>
      </c>
      <c r="G465" s="112" t="s">
        <v>589</v>
      </c>
      <c r="H465" s="107" t="s">
        <v>590</v>
      </c>
      <c r="I465" s="112" t="s">
        <v>597</v>
      </c>
      <c r="J465" s="112" t="s">
        <v>592</v>
      </c>
      <c r="K465" s="112" t="s">
        <v>702</v>
      </c>
      <c r="L465" s="112" t="s">
        <v>400</v>
      </c>
      <c r="M465" s="171" t="str">
        <f>'common foods'!D191</f>
        <v>11116</v>
      </c>
      <c r="N465" s="112" t="s">
        <v>705</v>
      </c>
      <c r="O465" s="112" t="s">
        <v>589</v>
      </c>
      <c r="P465" s="112">
        <v>750</v>
      </c>
      <c r="Q465" s="112" t="s">
        <v>596</v>
      </c>
      <c r="R465" s="172">
        <v>14.99</v>
      </c>
      <c r="S465" s="172">
        <f t="shared" si="25"/>
        <v>1.9986666666666666</v>
      </c>
      <c r="T465" s="172">
        <f>'food prices'!S465*1</f>
        <v>1.9986666666666666</v>
      </c>
    </row>
    <row r="466" spans="1:21" s="112" customFormat="1" x14ac:dyDescent="0.25">
      <c r="A466" s="106" t="s">
        <v>584</v>
      </c>
      <c r="B466" s="106" t="s">
        <v>585</v>
      </c>
      <c r="C466" s="112" t="s">
        <v>586</v>
      </c>
      <c r="D466" s="112" t="s">
        <v>587</v>
      </c>
      <c r="E466" s="170">
        <v>280220</v>
      </c>
      <c r="F466" s="112" t="s">
        <v>638</v>
      </c>
      <c r="G466" s="112" t="s">
        <v>589</v>
      </c>
      <c r="H466" s="107" t="s">
        <v>590</v>
      </c>
      <c r="I466" s="112" t="s">
        <v>598</v>
      </c>
      <c r="J466" s="112" t="s">
        <v>592</v>
      </c>
      <c r="K466" s="112" t="s">
        <v>702</v>
      </c>
      <c r="L466" s="112" t="s">
        <v>400</v>
      </c>
      <c r="M466" s="171" t="str">
        <f>'common foods'!D191</f>
        <v>11116</v>
      </c>
      <c r="N466" s="112" t="s">
        <v>705</v>
      </c>
      <c r="O466" s="112" t="s">
        <v>589</v>
      </c>
      <c r="P466" s="112">
        <v>750</v>
      </c>
      <c r="Q466" s="112" t="s">
        <v>596</v>
      </c>
      <c r="R466" s="172">
        <v>17</v>
      </c>
      <c r="S466" s="172">
        <f t="shared" si="25"/>
        <v>2.2666666666666666</v>
      </c>
      <c r="T466" s="172">
        <f>'food prices'!S466*1</f>
        <v>2.2666666666666666</v>
      </c>
    </row>
    <row r="467" spans="1:21" x14ac:dyDescent="0.25">
      <c r="A467" s="106" t="s">
        <v>584</v>
      </c>
      <c r="B467" s="106" t="s">
        <v>585</v>
      </c>
      <c r="C467" t="s">
        <v>586</v>
      </c>
      <c r="D467" t="s">
        <v>587</v>
      </c>
      <c r="E467" s="170">
        <v>191119</v>
      </c>
      <c r="F467" t="s">
        <v>588</v>
      </c>
      <c r="G467" t="s">
        <v>589</v>
      </c>
      <c r="H467" s="107" t="s">
        <v>590</v>
      </c>
      <c r="I467" t="s">
        <v>591</v>
      </c>
      <c r="J467" t="s">
        <v>592</v>
      </c>
      <c r="K467" t="s">
        <v>605</v>
      </c>
      <c r="L467" t="s">
        <v>250</v>
      </c>
      <c r="M467" s="171" t="str">
        <f>'common foods'!D118</f>
        <v>05107</v>
      </c>
      <c r="N467" t="s">
        <v>606</v>
      </c>
      <c r="O467" t="s">
        <v>602</v>
      </c>
      <c r="P467">
        <v>400</v>
      </c>
      <c r="Q467" t="s">
        <v>596</v>
      </c>
      <c r="R467" s="172">
        <v>3.79</v>
      </c>
      <c r="S467" s="172">
        <f>R467/4</f>
        <v>0.94750000000000001</v>
      </c>
      <c r="T467" s="172">
        <f>S467*'edible cooking yield factors'!F118</f>
        <v>0.94750000000000001</v>
      </c>
    </row>
    <row r="468" spans="1:21" x14ac:dyDescent="0.25">
      <c r="A468" s="106" t="s">
        <v>584</v>
      </c>
      <c r="B468" s="106" t="s">
        <v>585</v>
      </c>
      <c r="C468" t="s">
        <v>586</v>
      </c>
      <c r="D468" t="s">
        <v>587</v>
      </c>
      <c r="E468" s="170">
        <v>191119</v>
      </c>
      <c r="F468" t="s">
        <v>588</v>
      </c>
      <c r="G468" t="s">
        <v>589</v>
      </c>
      <c r="H468" s="107" t="s">
        <v>590</v>
      </c>
      <c r="I468" t="s">
        <v>597</v>
      </c>
      <c r="J468" t="s">
        <v>592</v>
      </c>
      <c r="K468" t="s">
        <v>605</v>
      </c>
      <c r="L468" t="s">
        <v>250</v>
      </c>
      <c r="M468" s="171" t="str">
        <f>'common foods'!D118</f>
        <v>05107</v>
      </c>
      <c r="N468" t="s">
        <v>606</v>
      </c>
      <c r="O468" t="s">
        <v>602</v>
      </c>
      <c r="P468">
        <v>400</v>
      </c>
      <c r="Q468" t="s">
        <v>596</v>
      </c>
      <c r="R468" s="172">
        <v>3.99</v>
      </c>
      <c r="S468" s="172">
        <f>R468/4</f>
        <v>0.99750000000000005</v>
      </c>
      <c r="T468" s="172">
        <f>S468*'edible cooking yield factors'!F118</f>
        <v>0.99750000000000005</v>
      </c>
    </row>
    <row r="469" spans="1:21" x14ac:dyDescent="0.25">
      <c r="A469" s="106" t="s">
        <v>584</v>
      </c>
      <c r="B469" s="106" t="s">
        <v>585</v>
      </c>
      <c r="C469" t="s">
        <v>586</v>
      </c>
      <c r="D469" t="s">
        <v>587</v>
      </c>
      <c r="E469" s="170">
        <v>191119</v>
      </c>
      <c r="F469" t="s">
        <v>588</v>
      </c>
      <c r="G469" t="s">
        <v>589</v>
      </c>
      <c r="H469" s="107" t="s">
        <v>590</v>
      </c>
      <c r="I469" t="s">
        <v>598</v>
      </c>
      <c r="J469" t="s">
        <v>592</v>
      </c>
      <c r="K469" t="s">
        <v>605</v>
      </c>
      <c r="L469" s="112" t="s">
        <v>250</v>
      </c>
      <c r="M469" s="171" t="str">
        <f>'common foods'!D118</f>
        <v>05107</v>
      </c>
      <c r="N469" s="112" t="s">
        <v>607</v>
      </c>
      <c r="O469" s="112" t="s">
        <v>595</v>
      </c>
      <c r="P469" s="112">
        <v>175</v>
      </c>
      <c r="Q469" s="112" t="s">
        <v>596</v>
      </c>
      <c r="R469" s="172">
        <v>1.8</v>
      </c>
      <c r="S469" s="172">
        <f>R469/1.75</f>
        <v>1.0285714285714287</v>
      </c>
      <c r="T469" s="172">
        <f>S469*'edible cooking yield factors'!F118</f>
        <v>1.0285714285714287</v>
      </c>
      <c r="U469" s="112"/>
    </row>
    <row r="470" spans="1:21" x14ac:dyDescent="0.25">
      <c r="A470" s="106" t="s">
        <v>584</v>
      </c>
      <c r="B470" s="106" t="s">
        <v>585</v>
      </c>
      <c r="C470" t="s">
        <v>586</v>
      </c>
      <c r="D470" t="s">
        <v>587</v>
      </c>
      <c r="E470" s="170">
        <v>191119</v>
      </c>
      <c r="F470" t="s">
        <v>588</v>
      </c>
      <c r="G470" t="s">
        <v>589</v>
      </c>
      <c r="H470" s="107" t="s">
        <v>590</v>
      </c>
      <c r="I470" t="s">
        <v>591</v>
      </c>
      <c r="J470" t="s">
        <v>592</v>
      </c>
      <c r="K470" t="s">
        <v>593</v>
      </c>
      <c r="L470" s="112" t="str">
        <f>'common foods'!C70</f>
        <v>Spaghetti Pasta, wholemeal</v>
      </c>
      <c r="M470" s="171" t="str">
        <f>'common foods'!D70</f>
        <v>03072</v>
      </c>
      <c r="N470" s="112" t="s">
        <v>614</v>
      </c>
      <c r="O470" s="112" t="s">
        <v>595</v>
      </c>
      <c r="P470" s="112">
        <v>500</v>
      </c>
      <c r="Q470" s="112" t="s">
        <v>596</v>
      </c>
      <c r="R470" s="172">
        <v>1.89</v>
      </c>
      <c r="S470" s="172">
        <f>R470/5</f>
        <v>0.378</v>
      </c>
      <c r="T470" s="172">
        <f>S470*'edible cooking yield factors'!F57</f>
        <v>0.90720000000000001</v>
      </c>
      <c r="U470" s="112"/>
    </row>
    <row r="471" spans="1:21" x14ac:dyDescent="0.25">
      <c r="A471" s="106" t="s">
        <v>584</v>
      </c>
      <c r="B471" s="106" t="s">
        <v>585</v>
      </c>
      <c r="C471" t="s">
        <v>586</v>
      </c>
      <c r="D471" t="s">
        <v>587</v>
      </c>
      <c r="E471" s="170">
        <v>191119</v>
      </c>
      <c r="F471" t="s">
        <v>588</v>
      </c>
      <c r="G471" t="s">
        <v>589</v>
      </c>
      <c r="H471" s="107" t="s">
        <v>590</v>
      </c>
      <c r="I471" t="s">
        <v>597</v>
      </c>
      <c r="J471" t="s">
        <v>592</v>
      </c>
      <c r="K471" t="s">
        <v>593</v>
      </c>
      <c r="L471" s="112" t="str">
        <f>'common foods'!C70</f>
        <v>Spaghetti Pasta, wholemeal</v>
      </c>
      <c r="M471" s="171" t="str">
        <f>'common foods'!D70</f>
        <v>03072</v>
      </c>
      <c r="N471" s="112" t="s">
        <v>614</v>
      </c>
      <c r="O471" s="112" t="s">
        <v>595</v>
      </c>
      <c r="P471" s="112">
        <v>500</v>
      </c>
      <c r="Q471" s="112" t="s">
        <v>596</v>
      </c>
      <c r="R471" s="172">
        <v>1.79</v>
      </c>
      <c r="S471" s="172">
        <f>R471/5</f>
        <v>0.35799999999999998</v>
      </c>
      <c r="T471" s="172">
        <f>S471*'edible cooking yield factors'!F57</f>
        <v>0.85919999999999996</v>
      </c>
      <c r="U471" s="112"/>
    </row>
    <row r="472" spans="1:21" x14ac:dyDescent="0.25">
      <c r="A472" s="106" t="s">
        <v>584</v>
      </c>
      <c r="B472" s="106" t="s">
        <v>585</v>
      </c>
      <c r="C472" t="s">
        <v>586</v>
      </c>
      <c r="D472" t="s">
        <v>587</v>
      </c>
      <c r="E472" s="170">
        <v>191119</v>
      </c>
      <c r="F472" t="s">
        <v>588</v>
      </c>
      <c r="G472" t="s">
        <v>589</v>
      </c>
      <c r="H472" s="107" t="s">
        <v>590</v>
      </c>
      <c r="I472" t="s">
        <v>598</v>
      </c>
      <c r="J472" t="s">
        <v>592</v>
      </c>
      <c r="K472" t="s">
        <v>593</v>
      </c>
      <c r="L472" s="112" t="str">
        <f>'common foods'!C70</f>
        <v>Spaghetti Pasta, wholemeal</v>
      </c>
      <c r="M472" s="171" t="str">
        <f>'common foods'!D70</f>
        <v>03072</v>
      </c>
      <c r="N472" s="112" t="s">
        <v>614</v>
      </c>
      <c r="O472" s="112" t="s">
        <v>595</v>
      </c>
      <c r="P472" s="112">
        <v>500</v>
      </c>
      <c r="Q472" s="112" t="s">
        <v>596</v>
      </c>
      <c r="R472" s="172">
        <v>2</v>
      </c>
      <c r="S472" s="172">
        <f>R472/5</f>
        <v>0.4</v>
      </c>
      <c r="T472" s="172">
        <f>S472*'edible cooking yield factors'!F57</f>
        <v>0.96</v>
      </c>
      <c r="U472" s="112"/>
    </row>
    <row r="473" spans="1:21" x14ac:dyDescent="0.25">
      <c r="A473" s="106" t="s">
        <v>584</v>
      </c>
      <c r="B473" s="106" t="s">
        <v>585</v>
      </c>
      <c r="C473" t="s">
        <v>586</v>
      </c>
      <c r="D473" t="s">
        <v>587</v>
      </c>
      <c r="E473" s="170">
        <v>191119</v>
      </c>
      <c r="F473" t="s">
        <v>588</v>
      </c>
      <c r="G473" t="s">
        <v>589</v>
      </c>
      <c r="H473" s="107" t="s">
        <v>590</v>
      </c>
      <c r="I473" t="s">
        <v>591</v>
      </c>
      <c r="J473" t="s">
        <v>592</v>
      </c>
      <c r="K473" t="s">
        <v>609</v>
      </c>
      <c r="L473" s="112" t="str">
        <f>'common foods'!C43</f>
        <v>Spring onion, fresh</v>
      </c>
      <c r="M473" s="171" t="str">
        <f>'common foods'!D43</f>
        <v>02044</v>
      </c>
      <c r="N473" s="112" t="s">
        <v>589</v>
      </c>
      <c r="O473" s="112" t="s">
        <v>589</v>
      </c>
      <c r="P473" s="112">
        <v>120</v>
      </c>
      <c r="Q473" s="112" t="s">
        <v>596</v>
      </c>
      <c r="R473" s="172">
        <v>1.29</v>
      </c>
      <c r="S473" s="172">
        <f>R473/1.2</f>
        <v>1.0750000000000002</v>
      </c>
      <c r="T473" s="172">
        <f>S473/'edible cooking yield factors'!F43</f>
        <v>1.2647058823529413</v>
      </c>
      <c r="U473" s="112"/>
    </row>
    <row r="474" spans="1:21" x14ac:dyDescent="0.25">
      <c r="A474" s="106" t="s">
        <v>584</v>
      </c>
      <c r="B474" s="106" t="s">
        <v>585</v>
      </c>
      <c r="C474" t="s">
        <v>586</v>
      </c>
      <c r="D474" t="s">
        <v>587</v>
      </c>
      <c r="E474" s="170">
        <v>191119</v>
      </c>
      <c r="F474" t="s">
        <v>588</v>
      </c>
      <c r="G474" t="s">
        <v>589</v>
      </c>
      <c r="H474" s="107" t="s">
        <v>590</v>
      </c>
      <c r="I474" t="s">
        <v>597</v>
      </c>
      <c r="J474" t="s">
        <v>592</v>
      </c>
      <c r="K474" t="s">
        <v>609</v>
      </c>
      <c r="L474" s="112" t="str">
        <f>'common foods'!C43</f>
        <v>Spring onion, fresh</v>
      </c>
      <c r="M474" s="171" t="str">
        <f>'common foods'!D43</f>
        <v>02044</v>
      </c>
      <c r="N474" s="112" t="s">
        <v>589</v>
      </c>
      <c r="O474" s="112" t="s">
        <v>589</v>
      </c>
      <c r="P474" s="112">
        <v>120</v>
      </c>
      <c r="Q474" s="112" t="s">
        <v>596</v>
      </c>
      <c r="R474" s="172">
        <v>2.4900000000000002</v>
      </c>
      <c r="S474" s="172">
        <f>R474/1.2</f>
        <v>2.0750000000000002</v>
      </c>
      <c r="T474" s="172">
        <f>S474/'edible cooking yield factors'!F43</f>
        <v>2.4411764705882355</v>
      </c>
      <c r="U474" s="112"/>
    </row>
    <row r="475" spans="1:21" x14ac:dyDescent="0.25">
      <c r="A475" s="106" t="s">
        <v>584</v>
      </c>
      <c r="B475" s="106" t="s">
        <v>585</v>
      </c>
      <c r="C475" t="s">
        <v>586</v>
      </c>
      <c r="D475" t="s">
        <v>587</v>
      </c>
      <c r="E475" s="170">
        <v>191119</v>
      </c>
      <c r="F475" t="s">
        <v>588</v>
      </c>
      <c r="G475" t="s">
        <v>589</v>
      </c>
      <c r="H475" s="107" t="s">
        <v>590</v>
      </c>
      <c r="I475" t="s">
        <v>598</v>
      </c>
      <c r="J475" t="s">
        <v>592</v>
      </c>
      <c r="K475" t="s">
        <v>609</v>
      </c>
      <c r="L475" s="112" t="str">
        <f>'common foods'!C43</f>
        <v>Spring onion, fresh</v>
      </c>
      <c r="M475" s="171" t="str">
        <f>'common foods'!D43</f>
        <v>02044</v>
      </c>
      <c r="N475" s="112" t="s">
        <v>589</v>
      </c>
      <c r="O475" s="112" t="s">
        <v>589</v>
      </c>
      <c r="P475" s="112">
        <v>120</v>
      </c>
      <c r="Q475" s="112" t="s">
        <v>596</v>
      </c>
      <c r="R475" s="172">
        <v>1.7</v>
      </c>
      <c r="S475" s="172">
        <f>R475/1.2</f>
        <v>1.4166666666666667</v>
      </c>
      <c r="T475" s="172">
        <f>S475/'edible cooking yield factors'!F43</f>
        <v>1.6666666666666667</v>
      </c>
      <c r="U475" s="112"/>
    </row>
    <row r="476" spans="1:21" x14ac:dyDescent="0.25">
      <c r="A476" s="106" t="s">
        <v>584</v>
      </c>
      <c r="B476" s="106" t="s">
        <v>585</v>
      </c>
      <c r="C476" t="s">
        <v>586</v>
      </c>
      <c r="D476" t="s">
        <v>587</v>
      </c>
      <c r="E476" s="170">
        <v>191119</v>
      </c>
      <c r="F476" t="s">
        <v>588</v>
      </c>
      <c r="G476" t="s">
        <v>589</v>
      </c>
      <c r="H476" s="107" t="s">
        <v>590</v>
      </c>
      <c r="I476" t="s">
        <v>591</v>
      </c>
      <c r="J476" t="s">
        <v>592</v>
      </c>
      <c r="K476" t="s">
        <v>609</v>
      </c>
      <c r="L476" s="112" t="str">
        <f>'common foods'!C46</f>
        <v>Broccoli and Cauliflower, frozen</v>
      </c>
      <c r="M476" s="171" t="str">
        <f>'common foods'!D46</f>
        <v>02053</v>
      </c>
      <c r="N476" s="112" t="s">
        <v>606</v>
      </c>
      <c r="O476" s="112" t="s">
        <v>602</v>
      </c>
      <c r="P476" s="112">
        <v>650</v>
      </c>
      <c r="Q476" s="112" t="s">
        <v>596</v>
      </c>
      <c r="R476" s="172">
        <v>3.69</v>
      </c>
      <c r="S476" s="172">
        <f>R476/6.5</f>
        <v>0.56769230769230772</v>
      </c>
      <c r="T476" s="172">
        <f>S476/'edible cooking yield factors'!F26</f>
        <v>0.56769230769230772</v>
      </c>
      <c r="U476" s="112"/>
    </row>
    <row r="477" spans="1:21" x14ac:dyDescent="0.25">
      <c r="A477" s="106" t="s">
        <v>584</v>
      </c>
      <c r="B477" s="106" t="s">
        <v>585</v>
      </c>
      <c r="C477" t="s">
        <v>586</v>
      </c>
      <c r="D477" t="s">
        <v>587</v>
      </c>
      <c r="E477" s="170">
        <v>191119</v>
      </c>
      <c r="F477" t="s">
        <v>588</v>
      </c>
      <c r="G477" t="s">
        <v>589</v>
      </c>
      <c r="H477" s="107" t="s">
        <v>590</v>
      </c>
      <c r="I477" t="s">
        <v>597</v>
      </c>
      <c r="J477" t="s">
        <v>592</v>
      </c>
      <c r="K477" t="s">
        <v>609</v>
      </c>
      <c r="L477" s="112" t="str">
        <f>'common foods'!C46</f>
        <v>Broccoli and Cauliflower, frozen</v>
      </c>
      <c r="M477" s="171" t="str">
        <f>'common foods'!D46</f>
        <v>02053</v>
      </c>
      <c r="N477" s="112" t="s">
        <v>606</v>
      </c>
      <c r="O477" s="112" t="s">
        <v>602</v>
      </c>
      <c r="P477" s="112">
        <v>650</v>
      </c>
      <c r="Q477" s="112" t="s">
        <v>596</v>
      </c>
      <c r="R477" s="172">
        <v>3.99</v>
      </c>
      <c r="S477" s="172">
        <f>R477/6.5</f>
        <v>0.61384615384615393</v>
      </c>
      <c r="T477" s="172">
        <f>S477/'edible cooking yield factors'!F26</f>
        <v>0.61384615384615393</v>
      </c>
      <c r="U477" s="112"/>
    </row>
    <row r="478" spans="1:21" x14ac:dyDescent="0.25">
      <c r="A478" s="106" t="s">
        <v>584</v>
      </c>
      <c r="B478" s="106" t="s">
        <v>585</v>
      </c>
      <c r="C478" t="s">
        <v>586</v>
      </c>
      <c r="D478" t="s">
        <v>587</v>
      </c>
      <c r="E478" s="170">
        <v>191119</v>
      </c>
      <c r="F478" t="s">
        <v>588</v>
      </c>
      <c r="G478" t="s">
        <v>589</v>
      </c>
      <c r="H478" s="107" t="s">
        <v>590</v>
      </c>
      <c r="I478" t="s">
        <v>598</v>
      </c>
      <c r="J478" t="s">
        <v>592</v>
      </c>
      <c r="K478" t="s">
        <v>609</v>
      </c>
      <c r="L478" s="112" t="str">
        <f>'common foods'!C46</f>
        <v>Broccoli and Cauliflower, frozen</v>
      </c>
      <c r="M478" s="171" t="str">
        <f>'common foods'!D46</f>
        <v>02053</v>
      </c>
      <c r="N478" s="112" t="s">
        <v>598</v>
      </c>
      <c r="O478" s="112" t="s">
        <v>602</v>
      </c>
      <c r="P478" s="112">
        <v>750</v>
      </c>
      <c r="Q478" s="112" t="s">
        <v>596</v>
      </c>
      <c r="R478" s="172">
        <v>3</v>
      </c>
      <c r="S478" s="172">
        <f>R478/7.5</f>
        <v>0.4</v>
      </c>
      <c r="T478" s="172">
        <f>S478/'edible cooking yield factors'!F26</f>
        <v>0.4</v>
      </c>
      <c r="U478" s="112"/>
    </row>
    <row r="479" spans="1:21" x14ac:dyDescent="0.25">
      <c r="A479" s="106" t="s">
        <v>584</v>
      </c>
      <c r="B479" s="106" t="s">
        <v>585</v>
      </c>
      <c r="C479" t="s">
        <v>586</v>
      </c>
      <c r="D479" t="s">
        <v>587</v>
      </c>
      <c r="E479" s="170">
        <v>191119</v>
      </c>
      <c r="F479" t="s">
        <v>588</v>
      </c>
      <c r="G479" t="s">
        <v>589</v>
      </c>
      <c r="H479" s="107" t="s">
        <v>590</v>
      </c>
      <c r="I479" t="s">
        <v>591</v>
      </c>
      <c r="J479" t="s">
        <v>592</v>
      </c>
      <c r="K479" t="s">
        <v>605</v>
      </c>
      <c r="L479" s="112" t="str">
        <f>'common foods'!C121</f>
        <v>Four Bean Mix, canned</v>
      </c>
      <c r="M479" s="171" t="str">
        <f>'common foods'!D121</f>
        <v>05110</v>
      </c>
      <c r="N479" s="112" t="s">
        <v>606</v>
      </c>
      <c r="O479" s="112" t="s">
        <v>602</v>
      </c>
      <c r="P479" s="112">
        <v>400</v>
      </c>
      <c r="Q479" s="112" t="s">
        <v>596</v>
      </c>
      <c r="R479" s="172">
        <v>0.89</v>
      </c>
      <c r="S479" s="172">
        <f>R479/4</f>
        <v>0.2225</v>
      </c>
      <c r="T479" s="172">
        <f>S479*'edible cooking yield factors'!F107</f>
        <v>0.13350000000000001</v>
      </c>
      <c r="U479" s="112"/>
    </row>
    <row r="480" spans="1:21" x14ac:dyDescent="0.25">
      <c r="A480" s="106" t="s">
        <v>584</v>
      </c>
      <c r="B480" s="106" t="s">
        <v>585</v>
      </c>
      <c r="C480" t="s">
        <v>586</v>
      </c>
      <c r="D480" t="s">
        <v>587</v>
      </c>
      <c r="E480" s="170">
        <v>191119</v>
      </c>
      <c r="F480" t="s">
        <v>588</v>
      </c>
      <c r="G480" t="s">
        <v>589</v>
      </c>
      <c r="H480" s="107" t="s">
        <v>590</v>
      </c>
      <c r="I480" t="s">
        <v>597</v>
      </c>
      <c r="J480" t="s">
        <v>592</v>
      </c>
      <c r="K480" t="s">
        <v>605</v>
      </c>
      <c r="L480" s="112" t="s">
        <v>256</v>
      </c>
      <c r="M480" s="171" t="str">
        <f>'common foods'!D121</f>
        <v>05110</v>
      </c>
      <c r="N480" s="112" t="s">
        <v>606</v>
      </c>
      <c r="O480" s="112" t="s">
        <v>602</v>
      </c>
      <c r="P480" s="112">
        <v>400</v>
      </c>
      <c r="Q480" s="112" t="s">
        <v>596</v>
      </c>
      <c r="R480" s="172">
        <v>1.0900000000000001</v>
      </c>
      <c r="S480" s="172">
        <f>R480/4</f>
        <v>0.27250000000000002</v>
      </c>
      <c r="T480" s="172">
        <f>S480*'edible cooking yield factors'!F107</f>
        <v>0.16350000000000001</v>
      </c>
      <c r="U480" s="112"/>
    </row>
    <row r="481" spans="1:21" x14ac:dyDescent="0.25">
      <c r="A481" s="106" t="s">
        <v>584</v>
      </c>
      <c r="B481" s="106" t="s">
        <v>585</v>
      </c>
      <c r="C481" t="s">
        <v>586</v>
      </c>
      <c r="D481" t="s">
        <v>587</v>
      </c>
      <c r="E481" s="170">
        <v>191119</v>
      </c>
      <c r="F481" t="s">
        <v>588</v>
      </c>
      <c r="G481" t="s">
        <v>589</v>
      </c>
      <c r="H481" s="107" t="s">
        <v>590</v>
      </c>
      <c r="I481" t="s">
        <v>598</v>
      </c>
      <c r="J481" t="s">
        <v>592</v>
      </c>
      <c r="K481" t="s">
        <v>605</v>
      </c>
      <c r="L481" s="112" t="s">
        <v>256</v>
      </c>
      <c r="M481" s="171" t="str">
        <f>'common foods'!D121</f>
        <v>05110</v>
      </c>
      <c r="N481" s="112" t="s">
        <v>707</v>
      </c>
      <c r="O481" s="112" t="s">
        <v>595</v>
      </c>
      <c r="P481" s="112">
        <v>400</v>
      </c>
      <c r="Q481" s="112" t="s">
        <v>596</v>
      </c>
      <c r="R481" s="172">
        <v>1.7</v>
      </c>
      <c r="S481" s="172">
        <f>R481/4</f>
        <v>0.42499999999999999</v>
      </c>
      <c r="T481" s="172">
        <f>S481*'edible cooking yield factors'!F107</f>
        <v>0.255</v>
      </c>
      <c r="U481" s="112"/>
    </row>
    <row r="482" spans="1:21" x14ac:dyDescent="0.25">
      <c r="A482" s="106" t="s">
        <v>584</v>
      </c>
      <c r="B482" s="106" t="s">
        <v>585</v>
      </c>
      <c r="C482" t="s">
        <v>586</v>
      </c>
      <c r="D482" t="s">
        <v>587</v>
      </c>
      <c r="E482" s="170">
        <v>191119</v>
      </c>
      <c r="F482" t="s">
        <v>588</v>
      </c>
      <c r="G482" t="s">
        <v>589</v>
      </c>
      <c r="H482" s="107" t="s">
        <v>590</v>
      </c>
      <c r="I482" t="s">
        <v>591</v>
      </c>
      <c r="J482" t="s">
        <v>592</v>
      </c>
      <c r="K482" t="s">
        <v>605</v>
      </c>
      <c r="L482" t="str">
        <f>'common foods'!C117</f>
        <v>Masala vegetarian patty</v>
      </c>
      <c r="M482" s="171" t="str">
        <f>'common foods'!D117</f>
        <v>05106</v>
      </c>
      <c r="N482" t="s">
        <v>706</v>
      </c>
      <c r="O482" t="s">
        <v>595</v>
      </c>
      <c r="P482">
        <v>340</v>
      </c>
      <c r="Q482" t="s">
        <v>596</v>
      </c>
      <c r="R482" s="172">
        <v>7.69</v>
      </c>
      <c r="S482" s="172">
        <f>R482/3.4</f>
        <v>2.2617647058823529</v>
      </c>
      <c r="T482" s="172">
        <f>S482*'edible cooking yield factors'!F117</f>
        <v>2.2617647058823529</v>
      </c>
    </row>
    <row r="483" spans="1:21" x14ac:dyDescent="0.25">
      <c r="A483" s="106" t="s">
        <v>584</v>
      </c>
      <c r="B483" s="106" t="s">
        <v>585</v>
      </c>
      <c r="C483" t="s">
        <v>586</v>
      </c>
      <c r="D483" t="s">
        <v>587</v>
      </c>
      <c r="E483" s="170">
        <v>191119</v>
      </c>
      <c r="F483" t="s">
        <v>588</v>
      </c>
      <c r="G483" t="s">
        <v>589</v>
      </c>
      <c r="H483" s="107" t="s">
        <v>590</v>
      </c>
      <c r="I483" t="s">
        <v>597</v>
      </c>
      <c r="J483" t="s">
        <v>592</v>
      </c>
      <c r="K483" t="s">
        <v>605</v>
      </c>
      <c r="L483" t="str">
        <f>'common foods'!C117</f>
        <v>Masala vegetarian patty</v>
      </c>
      <c r="M483" s="171" t="str">
        <f>'common foods'!D117</f>
        <v>05106</v>
      </c>
      <c r="N483" t="s">
        <v>706</v>
      </c>
      <c r="O483" t="s">
        <v>595</v>
      </c>
      <c r="P483">
        <v>340</v>
      </c>
      <c r="Q483" t="s">
        <v>596</v>
      </c>
      <c r="R483" s="172">
        <v>7.89</v>
      </c>
      <c r="S483" s="172">
        <f>R483/3.4</f>
        <v>2.3205882352941174</v>
      </c>
      <c r="T483" s="172">
        <f>S483*'edible cooking yield factors'!F117</f>
        <v>2.3205882352941174</v>
      </c>
    </row>
    <row r="484" spans="1:21" x14ac:dyDescent="0.25">
      <c r="A484" s="106" t="s">
        <v>584</v>
      </c>
      <c r="B484" s="106" t="s">
        <v>585</v>
      </c>
      <c r="C484" t="s">
        <v>586</v>
      </c>
      <c r="D484" t="s">
        <v>587</v>
      </c>
      <c r="E484" s="170">
        <v>191119</v>
      </c>
      <c r="F484" t="s">
        <v>588</v>
      </c>
      <c r="G484" t="s">
        <v>589</v>
      </c>
      <c r="H484" s="107" t="s">
        <v>590</v>
      </c>
      <c r="I484" t="s">
        <v>598</v>
      </c>
      <c r="J484" t="s">
        <v>592</v>
      </c>
      <c r="K484" t="s">
        <v>605</v>
      </c>
      <c r="L484" t="str">
        <f>'common foods'!C117</f>
        <v>Masala vegetarian patty</v>
      </c>
      <c r="M484" s="171" t="str">
        <f>'common foods'!D117</f>
        <v>05106</v>
      </c>
      <c r="N484" t="s">
        <v>625</v>
      </c>
      <c r="O484" t="s">
        <v>602</v>
      </c>
      <c r="P484">
        <v>500</v>
      </c>
      <c r="Q484" t="s">
        <v>596</v>
      </c>
      <c r="R484" s="172">
        <v>6</v>
      </c>
      <c r="S484" s="172">
        <f>R484/5</f>
        <v>1.2</v>
      </c>
      <c r="T484" s="172">
        <f>S484*'edible cooking yield factors'!F117</f>
        <v>1.2</v>
      </c>
    </row>
    <row r="485" spans="1:21" x14ac:dyDescent="0.25">
      <c r="A485" s="106" t="s">
        <v>584</v>
      </c>
      <c r="B485" s="106" t="s">
        <v>585</v>
      </c>
      <c r="C485" t="s">
        <v>586</v>
      </c>
      <c r="D485" t="s">
        <v>587</v>
      </c>
      <c r="E485" s="170">
        <v>191119</v>
      </c>
      <c r="F485" t="s">
        <v>588</v>
      </c>
      <c r="G485" t="s">
        <v>589</v>
      </c>
      <c r="H485" s="107" t="s">
        <v>590</v>
      </c>
      <c r="I485" t="s">
        <v>591</v>
      </c>
      <c r="J485" t="s">
        <v>592</v>
      </c>
      <c r="K485" t="s">
        <v>593</v>
      </c>
      <c r="L485" t="str">
        <f>'common foods'!C68</f>
        <v>Wholegrain burger bun</v>
      </c>
      <c r="M485" s="171" t="str">
        <f>'common foods'!D68</f>
        <v>03070</v>
      </c>
      <c r="N485" t="s">
        <v>708</v>
      </c>
      <c r="O485" t="s">
        <v>595</v>
      </c>
      <c r="P485">
        <v>400</v>
      </c>
      <c r="Q485" t="s">
        <v>596</v>
      </c>
      <c r="R485" s="172">
        <v>3.69</v>
      </c>
      <c r="S485" s="172">
        <f>R485/4</f>
        <v>0.92249999999999999</v>
      </c>
      <c r="T485" s="172">
        <f>S485*'edible cooking yield factors'!F68</f>
        <v>0.92249999999999999</v>
      </c>
    </row>
    <row r="486" spans="1:21" x14ac:dyDescent="0.25">
      <c r="A486" s="106" t="s">
        <v>584</v>
      </c>
      <c r="B486" s="106" t="s">
        <v>585</v>
      </c>
      <c r="C486" t="s">
        <v>586</v>
      </c>
      <c r="D486" t="s">
        <v>587</v>
      </c>
      <c r="E486" s="170">
        <v>191119</v>
      </c>
      <c r="F486" t="s">
        <v>588</v>
      </c>
      <c r="G486" t="s">
        <v>589</v>
      </c>
      <c r="H486" s="107" t="s">
        <v>590</v>
      </c>
      <c r="I486" t="s">
        <v>597</v>
      </c>
      <c r="J486" t="s">
        <v>592</v>
      </c>
      <c r="K486" t="s">
        <v>593</v>
      </c>
      <c r="L486" t="str">
        <f>'common foods'!C68</f>
        <v>Wholegrain burger bun</v>
      </c>
      <c r="M486" s="171" t="str">
        <f>'common foods'!D68</f>
        <v>03070</v>
      </c>
      <c r="N486" t="s">
        <v>708</v>
      </c>
      <c r="O486" t="s">
        <v>595</v>
      </c>
      <c r="P486">
        <v>400</v>
      </c>
      <c r="Q486" t="s">
        <v>596</v>
      </c>
      <c r="R486" s="172">
        <v>3.69</v>
      </c>
      <c r="S486" s="172">
        <f>R486/4</f>
        <v>0.92249999999999999</v>
      </c>
      <c r="T486" s="172">
        <f>S486*'edible cooking yield factors'!F68</f>
        <v>0.92249999999999999</v>
      </c>
    </row>
    <row r="487" spans="1:21" x14ac:dyDescent="0.25">
      <c r="A487" s="106" t="s">
        <v>584</v>
      </c>
      <c r="B487" s="106" t="s">
        <v>585</v>
      </c>
      <c r="C487" t="s">
        <v>586</v>
      </c>
      <c r="D487" t="s">
        <v>587</v>
      </c>
      <c r="E487" s="170">
        <v>191119</v>
      </c>
      <c r="F487" t="s">
        <v>588</v>
      </c>
      <c r="G487" t="s">
        <v>589</v>
      </c>
      <c r="H487" s="107" t="s">
        <v>590</v>
      </c>
      <c r="I487" t="s">
        <v>598</v>
      </c>
      <c r="J487" t="s">
        <v>592</v>
      </c>
      <c r="K487" t="s">
        <v>593</v>
      </c>
      <c r="L487" t="str">
        <f>'common foods'!C68</f>
        <v>Wholegrain burger bun</v>
      </c>
      <c r="M487" s="171" t="str">
        <f>'common foods'!D68</f>
        <v>03070</v>
      </c>
      <c r="N487" t="s">
        <v>589</v>
      </c>
      <c r="O487" s="112" t="s">
        <v>589</v>
      </c>
      <c r="P487" s="112">
        <v>393.3</v>
      </c>
      <c r="Q487" s="112" t="s">
        <v>596</v>
      </c>
      <c r="R487" s="172">
        <v>4</v>
      </c>
      <c r="S487" s="172">
        <f>R487/3.933</f>
        <v>1.0170353419781337</v>
      </c>
      <c r="T487" s="172">
        <f>S487/1</f>
        <v>1.0170353419781337</v>
      </c>
    </row>
    <row r="488" spans="1:21" x14ac:dyDescent="0.25">
      <c r="A488" s="106" t="s">
        <v>584</v>
      </c>
      <c r="B488" s="106" t="s">
        <v>585</v>
      </c>
      <c r="C488" t="s">
        <v>586</v>
      </c>
      <c r="D488" t="s">
        <v>587</v>
      </c>
      <c r="E488" s="170">
        <v>191119</v>
      </c>
      <c r="F488" t="s">
        <v>588</v>
      </c>
      <c r="G488" t="s">
        <v>589</v>
      </c>
      <c r="H488" s="107" t="s">
        <v>590</v>
      </c>
      <c r="I488" t="s">
        <v>591</v>
      </c>
      <c r="J488" t="s">
        <v>592</v>
      </c>
      <c r="K488" t="s">
        <v>599</v>
      </c>
      <c r="L488" t="str">
        <f>'common foods'!C83</f>
        <v>Soy milk</v>
      </c>
      <c r="M488" s="171" t="str">
        <f>'common foods'!D83</f>
        <v>04068</v>
      </c>
      <c r="N488" t="s">
        <v>594</v>
      </c>
      <c r="O488" t="s">
        <v>595</v>
      </c>
      <c r="P488">
        <v>1000</v>
      </c>
      <c r="Q488" t="s">
        <v>596</v>
      </c>
      <c r="R488" s="172">
        <v>3.19</v>
      </c>
      <c r="S488" s="172">
        <f>R488/10</f>
        <v>0.31900000000000001</v>
      </c>
      <c r="T488" s="172">
        <f>S488*'edible cooking yield factors'!F83</f>
        <v>0.31900000000000001</v>
      </c>
    </row>
    <row r="489" spans="1:21" x14ac:dyDescent="0.25">
      <c r="A489" s="106" t="s">
        <v>584</v>
      </c>
      <c r="B489" s="106" t="s">
        <v>585</v>
      </c>
      <c r="C489" t="s">
        <v>586</v>
      </c>
      <c r="D489" t="s">
        <v>587</v>
      </c>
      <c r="E489" s="170">
        <v>191119</v>
      </c>
      <c r="F489" t="s">
        <v>588</v>
      </c>
      <c r="G489" t="s">
        <v>589</v>
      </c>
      <c r="H489" s="107" t="s">
        <v>590</v>
      </c>
      <c r="I489" t="s">
        <v>597</v>
      </c>
      <c r="J489" t="s">
        <v>592</v>
      </c>
      <c r="K489" t="s">
        <v>599</v>
      </c>
      <c r="L489" t="str">
        <f>'common foods'!C83</f>
        <v>Soy milk</v>
      </c>
      <c r="M489" s="171" t="str">
        <f>'common foods'!D83</f>
        <v>04068</v>
      </c>
      <c r="N489" t="s">
        <v>594</v>
      </c>
      <c r="O489" t="s">
        <v>595</v>
      </c>
      <c r="P489">
        <v>1000</v>
      </c>
      <c r="Q489" t="s">
        <v>596</v>
      </c>
      <c r="R489" s="172">
        <v>3.39</v>
      </c>
      <c r="S489" s="172">
        <f>R489/10</f>
        <v>0.33900000000000002</v>
      </c>
      <c r="T489" s="172">
        <f>S489*'edible cooking yield factors'!F83</f>
        <v>0.33900000000000002</v>
      </c>
    </row>
    <row r="490" spans="1:21" x14ac:dyDescent="0.25">
      <c r="A490" s="106" t="s">
        <v>584</v>
      </c>
      <c r="B490" s="106" t="s">
        <v>585</v>
      </c>
      <c r="C490" t="s">
        <v>586</v>
      </c>
      <c r="D490" t="s">
        <v>587</v>
      </c>
      <c r="E490" s="170">
        <v>191119</v>
      </c>
      <c r="F490" t="s">
        <v>588</v>
      </c>
      <c r="G490" t="s">
        <v>589</v>
      </c>
      <c r="H490" s="107" t="s">
        <v>590</v>
      </c>
      <c r="I490" t="s">
        <v>598</v>
      </c>
      <c r="J490" t="s">
        <v>592</v>
      </c>
      <c r="K490" t="s">
        <v>599</v>
      </c>
      <c r="L490" t="str">
        <f>'common foods'!C83</f>
        <v>Soy milk</v>
      </c>
      <c r="M490" s="171" t="str">
        <f>'common foods'!D83</f>
        <v>04068</v>
      </c>
      <c r="N490" t="s">
        <v>594</v>
      </c>
      <c r="O490" t="s">
        <v>595</v>
      </c>
      <c r="P490">
        <v>1000</v>
      </c>
      <c r="Q490" t="s">
        <v>596</v>
      </c>
      <c r="R490" s="172">
        <v>3.4</v>
      </c>
      <c r="S490" s="172">
        <f>R490/10</f>
        <v>0.33999999999999997</v>
      </c>
      <c r="T490" s="172">
        <f>S490*'edible cooking yield factors'!F83</f>
        <v>0.33999999999999997</v>
      </c>
    </row>
    <row r="491" spans="1:21" x14ac:dyDescent="0.25">
      <c r="A491" s="106" t="s">
        <v>584</v>
      </c>
      <c r="B491" s="106" t="s">
        <v>585</v>
      </c>
      <c r="C491" t="s">
        <v>586</v>
      </c>
      <c r="D491" t="s">
        <v>587</v>
      </c>
      <c r="E491" s="170">
        <v>191119</v>
      </c>
      <c r="F491" t="s">
        <v>588</v>
      </c>
      <c r="G491" t="s">
        <v>589</v>
      </c>
      <c r="H491" s="107" t="s">
        <v>590</v>
      </c>
      <c r="I491" t="s">
        <v>591</v>
      </c>
      <c r="J491" t="s">
        <v>592</v>
      </c>
      <c r="K491" t="s">
        <v>605</v>
      </c>
      <c r="L491" t="str">
        <f>'common foods'!C119</f>
        <v>Edamame, frozen</v>
      </c>
      <c r="M491" s="171" t="str">
        <f>'common foods'!D119</f>
        <v>05108</v>
      </c>
      <c r="N491" t="s">
        <v>709</v>
      </c>
      <c r="O491" t="s">
        <v>595</v>
      </c>
      <c r="P491">
        <v>450</v>
      </c>
      <c r="Q491" t="s">
        <v>596</v>
      </c>
      <c r="R491" s="172">
        <v>2.79</v>
      </c>
      <c r="S491" s="172">
        <f>R491/4.5</f>
        <v>0.62</v>
      </c>
      <c r="T491" s="172">
        <f>S491*'edible cooking yield factors'!F119</f>
        <v>0.62</v>
      </c>
    </row>
    <row r="492" spans="1:21" x14ac:dyDescent="0.25">
      <c r="A492" s="106" t="s">
        <v>584</v>
      </c>
      <c r="B492" s="106" t="s">
        <v>585</v>
      </c>
      <c r="C492" t="s">
        <v>586</v>
      </c>
      <c r="D492" t="s">
        <v>587</v>
      </c>
      <c r="E492" s="170">
        <v>191119</v>
      </c>
      <c r="F492" t="s">
        <v>588</v>
      </c>
      <c r="G492" t="s">
        <v>589</v>
      </c>
      <c r="H492" s="107" t="s">
        <v>590</v>
      </c>
      <c r="I492" t="s">
        <v>597</v>
      </c>
      <c r="J492" t="s">
        <v>592</v>
      </c>
      <c r="K492" t="s">
        <v>605</v>
      </c>
      <c r="L492" t="str">
        <f>'common foods'!C119</f>
        <v>Edamame, frozen</v>
      </c>
      <c r="M492" s="171" t="str">
        <f>'common foods'!D119</f>
        <v>05108</v>
      </c>
      <c r="N492" t="s">
        <v>709</v>
      </c>
      <c r="O492" t="s">
        <v>595</v>
      </c>
      <c r="P492">
        <v>450</v>
      </c>
      <c r="Q492" t="s">
        <v>596</v>
      </c>
      <c r="R492" s="172">
        <v>3.29</v>
      </c>
      <c r="S492" s="172">
        <f>R492/4.5</f>
        <v>0.73111111111111116</v>
      </c>
      <c r="T492" s="172">
        <f>S492*'edible cooking yield factors'!F119</f>
        <v>0.73111111111111116</v>
      </c>
    </row>
    <row r="493" spans="1:21" x14ac:dyDescent="0.25">
      <c r="A493" s="106" t="s">
        <v>584</v>
      </c>
      <c r="B493" s="106" t="s">
        <v>585</v>
      </c>
      <c r="C493" t="s">
        <v>586</v>
      </c>
      <c r="D493" t="s">
        <v>587</v>
      </c>
      <c r="E493" s="170">
        <v>191119</v>
      </c>
      <c r="F493" t="s">
        <v>588</v>
      </c>
      <c r="G493" t="s">
        <v>589</v>
      </c>
      <c r="H493" s="107" t="s">
        <v>590</v>
      </c>
      <c r="I493" t="s">
        <v>598</v>
      </c>
      <c r="J493" t="s">
        <v>592</v>
      </c>
      <c r="K493" t="s">
        <v>605</v>
      </c>
      <c r="L493" t="str">
        <f>'common foods'!C119</f>
        <v>Edamame, frozen</v>
      </c>
      <c r="M493" s="171" t="str">
        <f>'common foods'!D119</f>
        <v>05108</v>
      </c>
      <c r="N493" t="s">
        <v>709</v>
      </c>
      <c r="O493" t="s">
        <v>595</v>
      </c>
      <c r="P493">
        <v>450</v>
      </c>
      <c r="Q493" t="s">
        <v>596</v>
      </c>
      <c r="R493" s="172">
        <v>4.1900000000000004</v>
      </c>
      <c r="S493" s="172">
        <f>R493/4.5</f>
        <v>0.93111111111111122</v>
      </c>
      <c r="T493" s="172">
        <f>S493*'edible cooking yield factors'!F119</f>
        <v>0.93111111111111122</v>
      </c>
    </row>
    <row r="494" spans="1:21" x14ac:dyDescent="0.25">
      <c r="A494" s="106" t="s">
        <v>584</v>
      </c>
      <c r="B494" s="106" t="s">
        <v>585</v>
      </c>
      <c r="C494" t="s">
        <v>586</v>
      </c>
      <c r="D494" t="s">
        <v>587</v>
      </c>
      <c r="E494" s="170">
        <v>191119</v>
      </c>
      <c r="F494" t="s">
        <v>588</v>
      </c>
      <c r="G494" t="s">
        <v>589</v>
      </c>
      <c r="H494" s="107" t="s">
        <v>710</v>
      </c>
      <c r="I494" t="s">
        <v>711</v>
      </c>
      <c r="J494" t="s">
        <v>592</v>
      </c>
      <c r="K494" t="s">
        <v>712</v>
      </c>
      <c r="L494" t="str">
        <f>'common foods'!C192</f>
        <v>Vitamin B12</v>
      </c>
      <c r="M494" s="171">
        <f>'common foods'!D192</f>
        <v>12001</v>
      </c>
      <c r="N494" t="s">
        <v>713</v>
      </c>
      <c r="O494" t="s">
        <v>595</v>
      </c>
      <c r="P494">
        <v>100</v>
      </c>
      <c r="Q494" t="s">
        <v>596</v>
      </c>
      <c r="R494" s="172">
        <v>19.989999999999998</v>
      </c>
      <c r="S494" s="186">
        <f>R494/100</f>
        <v>0.19989999999999999</v>
      </c>
      <c r="T494" s="186">
        <f>S494/1</f>
        <v>0.19989999999999999</v>
      </c>
    </row>
    <row r="495" spans="1:21" s="187" customFormat="1" x14ac:dyDescent="0.25">
      <c r="A495" s="174" t="s">
        <v>584</v>
      </c>
      <c r="B495" s="174" t="s">
        <v>585</v>
      </c>
      <c r="C495" s="187" t="s">
        <v>586</v>
      </c>
      <c r="D495" s="187" t="s">
        <v>587</v>
      </c>
      <c r="E495" s="191">
        <v>280220</v>
      </c>
      <c r="F495" s="187" t="s">
        <v>638</v>
      </c>
      <c r="G495" s="187" t="s">
        <v>589</v>
      </c>
      <c r="H495" s="175" t="s">
        <v>590</v>
      </c>
      <c r="I495" s="187" t="s">
        <v>591</v>
      </c>
      <c r="J495" s="187" t="s">
        <v>592</v>
      </c>
      <c r="K495" s="187" t="s">
        <v>609</v>
      </c>
      <c r="L495" s="187" t="str">
        <f>'common foods'!C41</f>
        <v>Green banana</v>
      </c>
      <c r="M495" s="192" t="str">
        <f>'common foods'!D41</f>
        <v>02041</v>
      </c>
      <c r="N495" s="187" t="s">
        <v>589</v>
      </c>
      <c r="O495" s="187" t="s">
        <v>589</v>
      </c>
      <c r="P495" s="187">
        <v>1000</v>
      </c>
      <c r="Q495" s="187" t="s">
        <v>596</v>
      </c>
      <c r="R495" s="186">
        <v>2.69</v>
      </c>
      <c r="S495" s="186">
        <f t="shared" ref="S495:S502" si="26">R495/10</f>
        <v>0.26900000000000002</v>
      </c>
      <c r="T495" s="186">
        <f>S495/'edible cooking yield factors'!F41</f>
        <v>0.44833333333333336</v>
      </c>
    </row>
    <row r="496" spans="1:21" s="187" customFormat="1" x14ac:dyDescent="0.25">
      <c r="A496" s="174" t="s">
        <v>584</v>
      </c>
      <c r="B496" s="174" t="s">
        <v>585</v>
      </c>
      <c r="C496" s="187" t="s">
        <v>586</v>
      </c>
      <c r="D496" s="187" t="s">
        <v>587</v>
      </c>
      <c r="E496" s="191">
        <v>280220</v>
      </c>
      <c r="F496" s="187" t="s">
        <v>638</v>
      </c>
      <c r="G496" s="187" t="s">
        <v>589</v>
      </c>
      <c r="H496" s="175" t="s">
        <v>590</v>
      </c>
      <c r="I496" s="187" t="s">
        <v>597</v>
      </c>
      <c r="J496" s="187" t="s">
        <v>592</v>
      </c>
      <c r="K496" s="187" t="s">
        <v>609</v>
      </c>
      <c r="L496" s="187" t="s">
        <v>94</v>
      </c>
      <c r="M496" s="192" t="str">
        <f>'common foods'!D41</f>
        <v>02041</v>
      </c>
      <c r="N496" s="187" t="s">
        <v>589</v>
      </c>
      <c r="O496" s="187" t="s">
        <v>589</v>
      </c>
      <c r="P496" s="187">
        <v>1000</v>
      </c>
      <c r="Q496" s="187" t="s">
        <v>596</v>
      </c>
      <c r="R496" s="186">
        <v>2.99</v>
      </c>
      <c r="S496" s="186">
        <f t="shared" si="26"/>
        <v>0.29900000000000004</v>
      </c>
      <c r="T496" s="186">
        <f>S496/0.6</f>
        <v>0.49833333333333341</v>
      </c>
    </row>
    <row r="497" spans="1:20" s="187" customFormat="1" x14ac:dyDescent="0.25">
      <c r="A497" s="174" t="s">
        <v>584</v>
      </c>
      <c r="B497" s="174" t="s">
        <v>585</v>
      </c>
      <c r="C497" s="187" t="s">
        <v>586</v>
      </c>
      <c r="D497" s="187" t="s">
        <v>587</v>
      </c>
      <c r="E497" s="191">
        <v>280220</v>
      </c>
      <c r="F497" s="187" t="s">
        <v>638</v>
      </c>
      <c r="G497" s="187" t="s">
        <v>589</v>
      </c>
      <c r="H497" s="175" t="s">
        <v>590</v>
      </c>
      <c r="I497" s="187" t="s">
        <v>598</v>
      </c>
      <c r="J497" s="187" t="s">
        <v>592</v>
      </c>
      <c r="K497" s="187" t="s">
        <v>609</v>
      </c>
      <c r="L497" s="187" t="s">
        <v>94</v>
      </c>
      <c r="M497" s="192" t="str">
        <f>'common foods'!D41</f>
        <v>02041</v>
      </c>
      <c r="N497" s="187" t="s">
        <v>589</v>
      </c>
      <c r="O497" s="187" t="s">
        <v>589</v>
      </c>
      <c r="P497" s="187">
        <v>1000</v>
      </c>
      <c r="Q497" s="187" t="s">
        <v>596</v>
      </c>
      <c r="R497" s="186">
        <v>2.5</v>
      </c>
      <c r="S497" s="186">
        <f t="shared" si="26"/>
        <v>0.25</v>
      </c>
      <c r="T497" s="186">
        <f>S497/0.6</f>
        <v>0.41666666666666669</v>
      </c>
    </row>
    <row r="498" spans="1:20" s="187" customFormat="1" x14ac:dyDescent="0.25">
      <c r="A498" s="174" t="s">
        <v>584</v>
      </c>
      <c r="B498" s="174" t="s">
        <v>585</v>
      </c>
      <c r="C498" s="187" t="s">
        <v>586</v>
      </c>
      <c r="D498" s="187" t="s">
        <v>587</v>
      </c>
      <c r="E498" s="191">
        <v>280220</v>
      </c>
      <c r="F498" s="187" t="s">
        <v>638</v>
      </c>
      <c r="G498" s="187" t="s">
        <v>589</v>
      </c>
      <c r="H498" s="175" t="s">
        <v>590</v>
      </c>
      <c r="I498" s="187" t="s">
        <v>591</v>
      </c>
      <c r="J498" s="187" t="s">
        <v>592</v>
      </c>
      <c r="K498" s="187" t="s">
        <v>605</v>
      </c>
      <c r="L498" s="187" t="str">
        <f>'common foods'!C105</f>
        <v>Lamb loin chop</v>
      </c>
      <c r="M498" s="192" t="str">
        <f>'common foods'!D105</f>
        <v>05090</v>
      </c>
      <c r="N498" s="187" t="s">
        <v>589</v>
      </c>
      <c r="O498" s="187" t="s">
        <v>589</v>
      </c>
      <c r="P498" s="187">
        <v>1000</v>
      </c>
      <c r="Q498" s="187" t="s">
        <v>596</v>
      </c>
      <c r="R498" s="186">
        <v>18.89</v>
      </c>
      <c r="S498" s="186">
        <f t="shared" si="26"/>
        <v>1.889</v>
      </c>
      <c r="T498" s="186">
        <f>S498/'edible cooking yield factors'!F105</f>
        <v>3.1483333333333334</v>
      </c>
    </row>
    <row r="499" spans="1:20" s="187" customFormat="1" x14ac:dyDescent="0.25">
      <c r="A499" s="174" t="s">
        <v>584</v>
      </c>
      <c r="B499" s="174" t="s">
        <v>585</v>
      </c>
      <c r="C499" s="187" t="s">
        <v>586</v>
      </c>
      <c r="D499" s="187" t="s">
        <v>587</v>
      </c>
      <c r="E499" s="191">
        <v>280220</v>
      </c>
      <c r="F499" s="187" t="s">
        <v>638</v>
      </c>
      <c r="G499" s="187" t="s">
        <v>589</v>
      </c>
      <c r="H499" s="175" t="s">
        <v>590</v>
      </c>
      <c r="I499" s="187" t="s">
        <v>597</v>
      </c>
      <c r="J499" s="187" t="s">
        <v>592</v>
      </c>
      <c r="K499" s="187" t="s">
        <v>605</v>
      </c>
      <c r="L499" s="187" t="s">
        <v>205</v>
      </c>
      <c r="M499" s="192" t="str">
        <f>'common foods'!D105</f>
        <v>05090</v>
      </c>
      <c r="N499" s="187" t="s">
        <v>589</v>
      </c>
      <c r="O499" s="187" t="s">
        <v>589</v>
      </c>
      <c r="P499" s="187">
        <v>1000</v>
      </c>
      <c r="Q499" s="187" t="s">
        <v>596</v>
      </c>
      <c r="R499" s="186">
        <v>18.989999999999998</v>
      </c>
      <c r="S499" s="186">
        <f t="shared" si="26"/>
        <v>1.8989999999999998</v>
      </c>
      <c r="T499" s="186">
        <f>S498/'edible cooking yield factors'!F106</f>
        <v>2.5876712328767124</v>
      </c>
    </row>
    <row r="500" spans="1:20" s="187" customFormat="1" x14ac:dyDescent="0.25">
      <c r="A500" s="174" t="s">
        <v>584</v>
      </c>
      <c r="B500" s="174" t="s">
        <v>585</v>
      </c>
      <c r="C500" s="187" t="s">
        <v>586</v>
      </c>
      <c r="D500" s="187" t="s">
        <v>587</v>
      </c>
      <c r="E500" s="191">
        <v>280220</v>
      </c>
      <c r="F500" s="187" t="s">
        <v>638</v>
      </c>
      <c r="G500" s="187" t="s">
        <v>589</v>
      </c>
      <c r="H500" s="175" t="s">
        <v>590</v>
      </c>
      <c r="I500" s="187" t="s">
        <v>598</v>
      </c>
      <c r="J500" s="187" t="s">
        <v>592</v>
      </c>
      <c r="K500" s="187" t="s">
        <v>605</v>
      </c>
      <c r="L500" s="187" t="s">
        <v>205</v>
      </c>
      <c r="M500" s="192" t="str">
        <f>'common foods'!D105</f>
        <v>05090</v>
      </c>
      <c r="N500" s="187" t="s">
        <v>589</v>
      </c>
      <c r="O500" s="187" t="s">
        <v>589</v>
      </c>
      <c r="P500" s="187">
        <v>1000</v>
      </c>
      <c r="Q500" s="187" t="s">
        <v>596</v>
      </c>
      <c r="R500" s="186">
        <v>22</v>
      </c>
      <c r="S500" s="186">
        <f t="shared" si="26"/>
        <v>2.2000000000000002</v>
      </c>
      <c r="T500" s="186">
        <f>S498/'edible cooking yield factors'!F107</f>
        <v>3.1483333333333334</v>
      </c>
    </row>
    <row r="501" spans="1:20" x14ac:dyDescent="0.25">
      <c r="A501" s="174" t="s">
        <v>584</v>
      </c>
      <c r="B501" s="174" t="s">
        <v>585</v>
      </c>
      <c r="C501" s="187" t="s">
        <v>586</v>
      </c>
      <c r="D501" s="187" t="s">
        <v>587</v>
      </c>
      <c r="E501" s="191">
        <v>280220</v>
      </c>
      <c r="F501" s="187" t="s">
        <v>638</v>
      </c>
      <c r="G501" s="187" t="s">
        <v>589</v>
      </c>
      <c r="H501" s="175" t="s">
        <v>590</v>
      </c>
      <c r="I501" s="187" t="s">
        <v>591</v>
      </c>
      <c r="J501" s="187" t="s">
        <v>592</v>
      </c>
      <c r="K501" s="187" t="s">
        <v>605</v>
      </c>
      <c r="L501" s="187" t="str">
        <f>'common foods'!C143</f>
        <v>lamb mutton flaps</v>
      </c>
      <c r="M501" s="192" t="str">
        <f>'common foods'!D143</f>
        <v>05099</v>
      </c>
      <c r="N501" s="187" t="s">
        <v>589</v>
      </c>
      <c r="O501" s="187" t="s">
        <v>589</v>
      </c>
      <c r="P501" s="187">
        <v>1000</v>
      </c>
      <c r="Q501" s="187" t="s">
        <v>596</v>
      </c>
      <c r="R501" s="186">
        <v>15.79</v>
      </c>
      <c r="S501" s="186">
        <f t="shared" si="26"/>
        <v>1.579</v>
      </c>
      <c r="T501" s="186">
        <f>S501/'edible cooking yield factors'!F143</f>
        <v>2.6316666666666668</v>
      </c>
    </row>
    <row r="502" spans="1:20" x14ac:dyDescent="0.25">
      <c r="A502" s="174" t="s">
        <v>584</v>
      </c>
      <c r="B502" s="174" t="s">
        <v>585</v>
      </c>
      <c r="C502" s="187" t="s">
        <v>586</v>
      </c>
      <c r="D502" s="187" t="s">
        <v>587</v>
      </c>
      <c r="E502" s="191">
        <v>280220</v>
      </c>
      <c r="F502" s="187" t="s">
        <v>638</v>
      </c>
      <c r="G502" s="187" t="s">
        <v>589</v>
      </c>
      <c r="H502" s="175" t="s">
        <v>590</v>
      </c>
      <c r="I502" s="187" t="s">
        <v>597</v>
      </c>
      <c r="J502" s="187" t="s">
        <v>592</v>
      </c>
      <c r="K502" s="187" t="s">
        <v>605</v>
      </c>
      <c r="L502" s="187" t="s">
        <v>303</v>
      </c>
      <c r="M502" s="192" t="str">
        <f>'common foods'!D143</f>
        <v>05099</v>
      </c>
      <c r="N502" s="187" t="s">
        <v>589</v>
      </c>
      <c r="O502" s="187" t="s">
        <v>589</v>
      </c>
      <c r="P502" s="187">
        <v>1000</v>
      </c>
      <c r="Q502" s="187" t="s">
        <v>596</v>
      </c>
      <c r="R502" s="186">
        <v>17.989999999999998</v>
      </c>
      <c r="S502" s="186">
        <f t="shared" si="26"/>
        <v>1.7989999999999999</v>
      </c>
      <c r="T502" s="186">
        <f>S502/'edible cooking yield factors'!F143</f>
        <v>2.9983333333333335</v>
      </c>
    </row>
    <row r="503" spans="1:20" x14ac:dyDescent="0.25">
      <c r="A503" s="174" t="s">
        <v>584</v>
      </c>
      <c r="B503" s="174" t="s">
        <v>585</v>
      </c>
      <c r="C503" s="187" t="s">
        <v>586</v>
      </c>
      <c r="D503" s="187" t="s">
        <v>587</v>
      </c>
      <c r="E503" s="191">
        <v>280220</v>
      </c>
      <c r="F503" s="187" t="s">
        <v>638</v>
      </c>
      <c r="G503" s="187" t="s">
        <v>589</v>
      </c>
      <c r="H503" s="175" t="s">
        <v>590</v>
      </c>
      <c r="I503" s="187" t="s">
        <v>598</v>
      </c>
      <c r="J503" s="187" t="s">
        <v>592</v>
      </c>
      <c r="K503" s="187" t="s">
        <v>605</v>
      </c>
      <c r="L503" s="187" t="s">
        <v>303</v>
      </c>
      <c r="M503" s="192" t="str">
        <f>'common foods'!D143</f>
        <v>05099</v>
      </c>
      <c r="N503" s="187" t="s">
        <v>589</v>
      </c>
      <c r="O503" s="187" t="s">
        <v>589</v>
      </c>
      <c r="P503" s="187" t="s">
        <v>589</v>
      </c>
      <c r="Q503" s="187" t="s">
        <v>589</v>
      </c>
      <c r="R503" s="186" t="s">
        <v>589</v>
      </c>
      <c r="S503" s="186" t="s">
        <v>589</v>
      </c>
      <c r="T503" s="186" t="s">
        <v>589</v>
      </c>
    </row>
    <row r="504" spans="1:20" s="187" customFormat="1" ht="20.25" customHeight="1" x14ac:dyDescent="0.25">
      <c r="A504" s="174" t="s">
        <v>584</v>
      </c>
      <c r="B504" s="174" t="s">
        <v>585</v>
      </c>
      <c r="C504" s="187" t="s">
        <v>586</v>
      </c>
      <c r="D504" s="187" t="s">
        <v>587</v>
      </c>
      <c r="E504" s="187">
        <v>301019</v>
      </c>
      <c r="F504" s="187" t="s">
        <v>588</v>
      </c>
      <c r="G504" s="187" t="s">
        <v>589</v>
      </c>
      <c r="H504" s="175" t="s">
        <v>590</v>
      </c>
      <c r="I504" s="187" t="s">
        <v>591</v>
      </c>
      <c r="J504" s="187" t="s">
        <v>592</v>
      </c>
      <c r="K504" s="187" t="s">
        <v>593</v>
      </c>
      <c r="L504" s="196" t="str">
        <f>nutrients!B192</f>
        <v>Mixed Grain Crispbread</v>
      </c>
      <c r="M504" s="187" t="str">
        <f>'common foods'!D71</f>
        <v>03075</v>
      </c>
      <c r="N504" s="187" t="s">
        <v>621</v>
      </c>
      <c r="O504" s="187" t="s">
        <v>595</v>
      </c>
      <c r="P504" s="187">
        <v>125</v>
      </c>
      <c r="Q504" s="187" t="s">
        <v>596</v>
      </c>
      <c r="R504" s="197">
        <v>2</v>
      </c>
      <c r="S504" s="197">
        <f>R504/1.25</f>
        <v>1.6</v>
      </c>
      <c r="T504" s="197">
        <f t="shared" ref="T504:T506" si="27">S504/1</f>
        <v>1.6</v>
      </c>
    </row>
    <row r="505" spans="1:20" s="187" customFormat="1" x14ac:dyDescent="0.25">
      <c r="A505" s="174" t="s">
        <v>584</v>
      </c>
      <c r="B505" s="174" t="s">
        <v>585</v>
      </c>
      <c r="C505" s="187" t="s">
        <v>586</v>
      </c>
      <c r="D505" s="187" t="s">
        <v>587</v>
      </c>
      <c r="E505" s="187">
        <v>301019</v>
      </c>
      <c r="F505" s="187" t="s">
        <v>588</v>
      </c>
      <c r="G505" s="187" t="s">
        <v>589</v>
      </c>
      <c r="H505" s="175" t="s">
        <v>590</v>
      </c>
      <c r="I505" s="187" t="s">
        <v>597</v>
      </c>
      <c r="J505" s="187" t="s">
        <v>592</v>
      </c>
      <c r="K505" s="187" t="s">
        <v>593</v>
      </c>
      <c r="L505" s="196" t="str">
        <f>nutrients!B192</f>
        <v>Mixed Grain Crispbread</v>
      </c>
      <c r="M505" s="187" t="str">
        <f>'common foods'!D71</f>
        <v>03075</v>
      </c>
      <c r="N505" s="187" t="s">
        <v>621</v>
      </c>
      <c r="O505" s="187" t="s">
        <v>595</v>
      </c>
      <c r="P505" s="187">
        <v>125</v>
      </c>
      <c r="Q505" s="187" t="s">
        <v>596</v>
      </c>
      <c r="R505" s="197">
        <v>1.79</v>
      </c>
      <c r="S505" s="197">
        <f>R505/1.25</f>
        <v>1.4319999999999999</v>
      </c>
      <c r="T505" s="197">
        <f t="shared" si="27"/>
        <v>1.4319999999999999</v>
      </c>
    </row>
    <row r="506" spans="1:20" s="187" customFormat="1" x14ac:dyDescent="0.25">
      <c r="A506" s="174" t="s">
        <v>584</v>
      </c>
      <c r="B506" s="174" t="s">
        <v>585</v>
      </c>
      <c r="C506" s="187" t="s">
        <v>586</v>
      </c>
      <c r="D506" s="187" t="s">
        <v>587</v>
      </c>
      <c r="E506" s="187">
        <v>301019</v>
      </c>
      <c r="F506" s="187" t="s">
        <v>588</v>
      </c>
      <c r="G506" s="187" t="s">
        <v>589</v>
      </c>
      <c r="H506" s="175" t="s">
        <v>590</v>
      </c>
      <c r="I506" s="187" t="s">
        <v>598</v>
      </c>
      <c r="J506" s="187" t="s">
        <v>592</v>
      </c>
      <c r="K506" s="187" t="s">
        <v>593</v>
      </c>
      <c r="L506" s="196" t="str">
        <f>nutrients!B192</f>
        <v>Mixed Grain Crispbread</v>
      </c>
      <c r="M506" s="187" t="str">
        <f>'common foods'!D71</f>
        <v>03075</v>
      </c>
      <c r="N506" s="187" t="s">
        <v>621</v>
      </c>
      <c r="O506" s="187" t="s">
        <v>595</v>
      </c>
      <c r="P506" s="187">
        <v>125</v>
      </c>
      <c r="Q506" s="187" t="s">
        <v>596</v>
      </c>
      <c r="R506" s="197">
        <v>2.2999999999999998</v>
      </c>
      <c r="S506" s="197">
        <f>R506/1.25</f>
        <v>1.8399999999999999</v>
      </c>
      <c r="T506" s="197">
        <f t="shared" si="27"/>
        <v>1.8399999999999999</v>
      </c>
    </row>
    <row r="507" spans="1:20" s="187" customFormat="1" x14ac:dyDescent="0.25">
      <c r="A507" s="174" t="s">
        <v>584</v>
      </c>
      <c r="B507" s="174" t="s">
        <v>585</v>
      </c>
      <c r="C507" s="187" t="s">
        <v>586</v>
      </c>
      <c r="D507" s="187" t="s">
        <v>587</v>
      </c>
      <c r="E507" s="187">
        <v>231019</v>
      </c>
      <c r="F507" s="187" t="s">
        <v>588</v>
      </c>
      <c r="G507" s="187" t="s">
        <v>589</v>
      </c>
      <c r="H507" s="175" t="s">
        <v>590</v>
      </c>
      <c r="I507" s="187" t="s">
        <v>591</v>
      </c>
      <c r="J507" s="187" t="s">
        <v>592</v>
      </c>
      <c r="K507" s="187" t="s">
        <v>593</v>
      </c>
      <c r="L507" s="196" t="str">
        <f>'common foods'!C66</f>
        <v>Mixed grain crackers</v>
      </c>
      <c r="M507" s="187" t="str">
        <f>'common foods'!D66</f>
        <v>03076</v>
      </c>
      <c r="N507" s="187" t="s">
        <v>621</v>
      </c>
      <c r="O507" s="187" t="s">
        <v>595</v>
      </c>
      <c r="P507" s="187">
        <v>250</v>
      </c>
      <c r="Q507" s="187" t="s">
        <v>596</v>
      </c>
      <c r="R507" s="197">
        <v>3.29</v>
      </c>
      <c r="S507" s="197">
        <v>1.32</v>
      </c>
      <c r="T507" s="197">
        <f t="shared" ref="T507:T511" si="28">S507/1</f>
        <v>1.32</v>
      </c>
    </row>
    <row r="508" spans="1:20" s="187" customFormat="1" x14ac:dyDescent="0.25">
      <c r="A508" s="174" t="s">
        <v>584</v>
      </c>
      <c r="B508" s="174" t="s">
        <v>585</v>
      </c>
      <c r="C508" s="187" t="s">
        <v>586</v>
      </c>
      <c r="D508" s="187" t="s">
        <v>587</v>
      </c>
      <c r="E508" s="187">
        <v>231019</v>
      </c>
      <c r="F508" s="187" t="s">
        <v>588</v>
      </c>
      <c r="G508" s="187" t="s">
        <v>589</v>
      </c>
      <c r="H508" s="175" t="s">
        <v>590</v>
      </c>
      <c r="I508" s="187" t="s">
        <v>597</v>
      </c>
      <c r="J508" s="187" t="s">
        <v>592</v>
      </c>
      <c r="K508" s="187" t="s">
        <v>593</v>
      </c>
      <c r="L508" s="196" t="s">
        <v>145</v>
      </c>
      <c r="M508" s="187" t="str">
        <f>'common foods'!D66</f>
        <v>03076</v>
      </c>
      <c r="N508" s="187" t="s">
        <v>621</v>
      </c>
      <c r="O508" s="187" t="s">
        <v>595</v>
      </c>
      <c r="P508" s="187">
        <v>250</v>
      </c>
      <c r="Q508" s="187" t="s">
        <v>596</v>
      </c>
      <c r="R508" s="197">
        <v>2.99</v>
      </c>
      <c r="S508" s="197">
        <f>R508/2.5</f>
        <v>1.1960000000000002</v>
      </c>
      <c r="T508" s="197">
        <f t="shared" si="28"/>
        <v>1.1960000000000002</v>
      </c>
    </row>
    <row r="509" spans="1:20" s="187" customFormat="1" x14ac:dyDescent="0.25">
      <c r="A509" s="174" t="s">
        <v>584</v>
      </c>
      <c r="B509" s="174" t="s">
        <v>585</v>
      </c>
      <c r="C509" s="187" t="s">
        <v>586</v>
      </c>
      <c r="D509" s="187" t="s">
        <v>587</v>
      </c>
      <c r="E509" s="187">
        <v>231019</v>
      </c>
      <c r="F509" s="187" t="s">
        <v>588</v>
      </c>
      <c r="G509" s="187" t="s">
        <v>589</v>
      </c>
      <c r="H509" s="175" t="s">
        <v>590</v>
      </c>
      <c r="I509" s="187" t="s">
        <v>598</v>
      </c>
      <c r="J509" s="187" t="s">
        <v>592</v>
      </c>
      <c r="K509" s="187" t="s">
        <v>593</v>
      </c>
      <c r="L509" s="196" t="s">
        <v>145</v>
      </c>
      <c r="M509" s="187" t="str">
        <f>'common foods'!D66</f>
        <v>03076</v>
      </c>
      <c r="N509" s="187" t="s">
        <v>621</v>
      </c>
      <c r="O509" s="187" t="s">
        <v>595</v>
      </c>
      <c r="P509" s="187">
        <v>250</v>
      </c>
      <c r="Q509" s="187" t="s">
        <v>596</v>
      </c>
      <c r="R509" s="197">
        <v>3.5</v>
      </c>
      <c r="S509" s="197">
        <f>R509/2.5</f>
        <v>1.4</v>
      </c>
      <c r="T509" s="197">
        <f t="shared" si="28"/>
        <v>1.4</v>
      </c>
    </row>
    <row r="510" spans="1:20" s="187" customFormat="1" x14ac:dyDescent="0.25">
      <c r="A510" s="174" t="s">
        <v>584</v>
      </c>
      <c r="B510" s="174" t="s">
        <v>585</v>
      </c>
      <c r="C510" s="187" t="s">
        <v>586</v>
      </c>
      <c r="D510" s="187" t="s">
        <v>587</v>
      </c>
      <c r="E510" s="191">
        <v>280220</v>
      </c>
      <c r="F510" s="187" t="s">
        <v>638</v>
      </c>
      <c r="G510" s="187" t="s">
        <v>589</v>
      </c>
      <c r="H510" s="175" t="s">
        <v>590</v>
      </c>
      <c r="I510" s="187" t="s">
        <v>591</v>
      </c>
      <c r="J510" s="187" t="s">
        <v>592</v>
      </c>
      <c r="K510" s="187" t="s">
        <v>609</v>
      </c>
      <c r="L510" s="187" t="str">
        <f>'common foods'!C26</f>
        <v>Mixed vegetables, frozen</v>
      </c>
      <c r="M510" s="192" t="str">
        <f>'common foods'!D26</f>
        <v>02022</v>
      </c>
      <c r="N510" s="187" t="s">
        <v>601</v>
      </c>
      <c r="O510" s="187" t="s">
        <v>602</v>
      </c>
      <c r="P510" s="187">
        <v>1000</v>
      </c>
      <c r="Q510" s="187" t="s">
        <v>596</v>
      </c>
      <c r="R510" s="186">
        <v>2.09</v>
      </c>
      <c r="S510" s="186">
        <f>R510/10</f>
        <v>0.20899999999999999</v>
      </c>
      <c r="T510" s="186">
        <f t="shared" si="28"/>
        <v>0.20899999999999999</v>
      </c>
    </row>
    <row r="511" spans="1:20" s="187" customFormat="1" x14ac:dyDescent="0.25">
      <c r="A511" s="174" t="s">
        <v>584</v>
      </c>
      <c r="B511" s="174" t="s">
        <v>585</v>
      </c>
      <c r="C511" s="187" t="s">
        <v>586</v>
      </c>
      <c r="D511" s="187" t="s">
        <v>587</v>
      </c>
      <c r="E511" s="191">
        <v>280220</v>
      </c>
      <c r="F511" s="187" t="s">
        <v>638</v>
      </c>
      <c r="G511" s="187" t="s">
        <v>589</v>
      </c>
      <c r="H511" s="175" t="s">
        <v>590</v>
      </c>
      <c r="I511" s="187" t="s">
        <v>597</v>
      </c>
      <c r="J511" s="187" t="s">
        <v>592</v>
      </c>
      <c r="K511" s="187" t="s">
        <v>609</v>
      </c>
      <c r="L511" s="187" t="s">
        <v>64</v>
      </c>
      <c r="M511" s="192" t="str">
        <f>'common foods'!D26</f>
        <v>02022</v>
      </c>
      <c r="N511" s="187" t="s">
        <v>601</v>
      </c>
      <c r="O511" s="187" t="s">
        <v>602</v>
      </c>
      <c r="P511" s="187">
        <v>1000</v>
      </c>
      <c r="Q511" s="187" t="s">
        <v>596</v>
      </c>
      <c r="R511" s="186">
        <v>2.19</v>
      </c>
      <c r="S511" s="186">
        <f>R511/10</f>
        <v>0.219</v>
      </c>
      <c r="T511" s="186">
        <f t="shared" si="28"/>
        <v>0.219</v>
      </c>
    </row>
    <row r="512" spans="1:20" s="187" customFormat="1" x14ac:dyDescent="0.25">
      <c r="A512" s="174" t="s">
        <v>584</v>
      </c>
      <c r="B512" s="174" t="s">
        <v>585</v>
      </c>
      <c r="C512" s="187" t="s">
        <v>586</v>
      </c>
      <c r="D512" s="187" t="s">
        <v>587</v>
      </c>
      <c r="E512" s="191">
        <v>280220</v>
      </c>
      <c r="F512" s="187" t="s">
        <v>638</v>
      </c>
      <c r="G512" s="187" t="s">
        <v>589</v>
      </c>
      <c r="H512" s="175" t="s">
        <v>590</v>
      </c>
      <c r="I512" s="187" t="s">
        <v>598</v>
      </c>
      <c r="J512" s="187" t="s">
        <v>592</v>
      </c>
      <c r="K512" s="187" t="s">
        <v>609</v>
      </c>
      <c r="L512" s="187" t="s">
        <v>64</v>
      </c>
      <c r="M512" s="192" t="str">
        <f>'common foods'!D26</f>
        <v>02022</v>
      </c>
      <c r="N512" s="187" t="s">
        <v>617</v>
      </c>
      <c r="O512" s="187" t="s">
        <v>602</v>
      </c>
      <c r="P512" s="187">
        <v>1000</v>
      </c>
      <c r="Q512" s="187" t="s">
        <v>596</v>
      </c>
      <c r="R512" s="186">
        <v>2.29</v>
      </c>
      <c r="S512" s="186">
        <f>R512/10</f>
        <v>0.22900000000000001</v>
      </c>
      <c r="T512" s="186">
        <f>S512*1</f>
        <v>0.22900000000000001</v>
      </c>
    </row>
    <row r="513" spans="1:20" s="187" customFormat="1" x14ac:dyDescent="0.25">
      <c r="A513" s="174" t="s">
        <v>584</v>
      </c>
      <c r="B513" s="174" t="s">
        <v>585</v>
      </c>
      <c r="C513" s="187" t="s">
        <v>586</v>
      </c>
      <c r="D513" s="187" t="s">
        <v>587</v>
      </c>
      <c r="E513" s="187">
        <v>231019</v>
      </c>
      <c r="F513" s="187" t="s">
        <v>588</v>
      </c>
      <c r="G513" s="187" t="s">
        <v>589</v>
      </c>
      <c r="H513" s="175" t="s">
        <v>590</v>
      </c>
      <c r="I513" s="187" t="s">
        <v>591</v>
      </c>
      <c r="J513" s="187" t="s">
        <v>592</v>
      </c>
      <c r="K513" s="187" t="s">
        <v>593</v>
      </c>
      <c r="L513" s="196" t="str">
        <f>'common foods'!C64</f>
        <v>Muesli, toasted</v>
      </c>
      <c r="M513" s="187" t="str">
        <f>'common foods'!D64</f>
        <v>03065</v>
      </c>
      <c r="N513" s="187" t="s">
        <v>633</v>
      </c>
      <c r="O513" s="187" t="s">
        <v>595</v>
      </c>
      <c r="P513" s="187">
        <v>425</v>
      </c>
      <c r="Q513" s="187" t="s">
        <v>596</v>
      </c>
      <c r="R513" s="197">
        <v>3.99</v>
      </c>
      <c r="S513" s="197">
        <v>0.94</v>
      </c>
      <c r="T513" s="197">
        <f>S513*1</f>
        <v>0.94</v>
      </c>
    </row>
    <row r="514" spans="1:20" s="187" customFormat="1" x14ac:dyDescent="0.25">
      <c r="A514" s="174" t="s">
        <v>584</v>
      </c>
      <c r="B514" s="174" t="s">
        <v>585</v>
      </c>
      <c r="C514" s="187" t="s">
        <v>586</v>
      </c>
      <c r="D514" s="187" t="s">
        <v>587</v>
      </c>
      <c r="E514" s="187">
        <v>231019</v>
      </c>
      <c r="F514" s="187" t="s">
        <v>588</v>
      </c>
      <c r="G514" s="187" t="s">
        <v>589</v>
      </c>
      <c r="H514" s="175" t="s">
        <v>590</v>
      </c>
      <c r="I514" s="187" t="s">
        <v>597</v>
      </c>
      <c r="J514" s="187" t="s">
        <v>592</v>
      </c>
      <c r="K514" s="187" t="s">
        <v>593</v>
      </c>
      <c r="L514" s="196" t="s">
        <v>141</v>
      </c>
      <c r="M514" s="187" t="str">
        <f>'common foods'!D64</f>
        <v>03065</v>
      </c>
      <c r="N514" s="187" t="s">
        <v>633</v>
      </c>
      <c r="O514" s="187" t="s">
        <v>595</v>
      </c>
      <c r="P514" s="187">
        <v>525</v>
      </c>
      <c r="Q514" s="187" t="s">
        <v>596</v>
      </c>
      <c r="R514" s="197">
        <v>4.79</v>
      </c>
      <c r="S514" s="197">
        <v>0.91</v>
      </c>
      <c r="T514" s="197">
        <f>S514*1</f>
        <v>0.91</v>
      </c>
    </row>
    <row r="515" spans="1:20" s="187" customFormat="1" x14ac:dyDescent="0.25">
      <c r="A515" s="174" t="s">
        <v>584</v>
      </c>
      <c r="B515" s="174" t="s">
        <v>585</v>
      </c>
      <c r="C515" s="187" t="s">
        <v>586</v>
      </c>
      <c r="D515" s="187" t="s">
        <v>587</v>
      </c>
      <c r="E515" s="187">
        <v>231019</v>
      </c>
      <c r="F515" s="187" t="s">
        <v>588</v>
      </c>
      <c r="G515" s="187" t="s">
        <v>589</v>
      </c>
      <c r="H515" s="175" t="s">
        <v>590</v>
      </c>
      <c r="I515" s="187" t="s">
        <v>598</v>
      </c>
      <c r="J515" s="187" t="s">
        <v>592</v>
      </c>
      <c r="K515" s="187" t="s">
        <v>593</v>
      </c>
      <c r="L515" s="196" t="s">
        <v>141</v>
      </c>
      <c r="M515" s="187" t="str">
        <f>'common foods'!D64</f>
        <v>03065</v>
      </c>
      <c r="N515" s="187" t="s">
        <v>644</v>
      </c>
      <c r="O515" s="187" t="s">
        <v>602</v>
      </c>
      <c r="P515" s="187">
        <v>750</v>
      </c>
      <c r="Q515" s="187" t="s">
        <v>596</v>
      </c>
      <c r="R515" s="197">
        <v>4</v>
      </c>
      <c r="S515" s="197">
        <v>0.53</v>
      </c>
      <c r="T515" s="197">
        <f>S515*1</f>
        <v>0.53</v>
      </c>
    </row>
    <row r="516" spans="1:20" s="187" customFormat="1" x14ac:dyDescent="0.25">
      <c r="A516" s="174" t="s">
        <v>584</v>
      </c>
      <c r="B516" s="174" t="s">
        <v>585</v>
      </c>
      <c r="C516" s="187" t="s">
        <v>586</v>
      </c>
      <c r="D516" s="187" t="s">
        <v>587</v>
      </c>
      <c r="E516" s="187">
        <v>231019</v>
      </c>
      <c r="F516" s="187" t="s">
        <v>588</v>
      </c>
      <c r="G516" s="187" t="s">
        <v>589</v>
      </c>
      <c r="H516" s="175" t="s">
        <v>590</v>
      </c>
      <c r="I516" s="187" t="s">
        <v>591</v>
      </c>
      <c r="J516" s="187" t="s">
        <v>592</v>
      </c>
      <c r="K516" s="187" t="s">
        <v>603</v>
      </c>
      <c r="L516" s="187" t="str">
        <f>'common foods'!C7</f>
        <v>Nectarines, fresh</v>
      </c>
      <c r="M516" s="192" t="str">
        <f>'common foods'!D7</f>
        <v>01006</v>
      </c>
      <c r="N516" s="187" t="s">
        <v>589</v>
      </c>
      <c r="O516" s="187" t="s">
        <v>589</v>
      </c>
      <c r="P516" s="187">
        <v>1000</v>
      </c>
      <c r="Q516" s="187" t="s">
        <v>596</v>
      </c>
      <c r="R516" s="186">
        <v>6.99</v>
      </c>
      <c r="S516" s="186">
        <f t="shared" ref="S516:S526" si="29">R516/10</f>
        <v>0.69900000000000007</v>
      </c>
      <c r="T516" s="186">
        <f>S516/'edible cooking yield factors'!F7</f>
        <v>0.75978260869565217</v>
      </c>
    </row>
    <row r="517" spans="1:20" s="187" customFormat="1" x14ac:dyDescent="0.25">
      <c r="A517" s="174" t="s">
        <v>584</v>
      </c>
      <c r="B517" s="174" t="s">
        <v>585</v>
      </c>
      <c r="C517" s="187" t="s">
        <v>586</v>
      </c>
      <c r="D517" s="187" t="s">
        <v>587</v>
      </c>
      <c r="E517" s="187">
        <v>231019</v>
      </c>
      <c r="F517" s="187" t="s">
        <v>588</v>
      </c>
      <c r="G517" s="187" t="s">
        <v>589</v>
      </c>
      <c r="H517" s="175" t="s">
        <v>590</v>
      </c>
      <c r="I517" s="187" t="s">
        <v>597</v>
      </c>
      <c r="J517" s="187" t="s">
        <v>592</v>
      </c>
      <c r="K517" s="187" t="s">
        <v>603</v>
      </c>
      <c r="L517" s="187" t="s">
        <v>23</v>
      </c>
      <c r="M517" s="192" t="str">
        <f>'common foods'!D7</f>
        <v>01006</v>
      </c>
      <c r="N517" s="187" t="s">
        <v>589</v>
      </c>
      <c r="O517" s="187" t="s">
        <v>589</v>
      </c>
      <c r="P517" s="187">
        <v>1000</v>
      </c>
      <c r="Q517" s="187" t="s">
        <v>596</v>
      </c>
      <c r="R517" s="186">
        <v>6.99</v>
      </c>
      <c r="S517" s="186">
        <f t="shared" si="29"/>
        <v>0.69900000000000007</v>
      </c>
      <c r="T517" s="186">
        <f>S517/'edible cooking yield factors'!F7</f>
        <v>0.75978260869565217</v>
      </c>
    </row>
    <row r="518" spans="1:20" s="187" customFormat="1" x14ac:dyDescent="0.25">
      <c r="A518" s="174" t="s">
        <v>584</v>
      </c>
      <c r="B518" s="174" t="s">
        <v>585</v>
      </c>
      <c r="C518" s="187" t="s">
        <v>586</v>
      </c>
      <c r="D518" s="187" t="s">
        <v>587</v>
      </c>
      <c r="E518" s="187">
        <v>231019</v>
      </c>
      <c r="F518" s="187" t="s">
        <v>588</v>
      </c>
      <c r="G518" s="187" t="s">
        <v>589</v>
      </c>
      <c r="H518" s="175" t="s">
        <v>590</v>
      </c>
      <c r="I518" s="187" t="s">
        <v>598</v>
      </c>
      <c r="J518" s="187" t="s">
        <v>592</v>
      </c>
      <c r="K518" s="187" t="s">
        <v>603</v>
      </c>
      <c r="L518" s="187" t="s">
        <v>23</v>
      </c>
      <c r="M518" s="192" t="str">
        <f>'common foods'!D7</f>
        <v>01006</v>
      </c>
      <c r="N518" s="187" t="s">
        <v>589</v>
      </c>
      <c r="O518" s="187" t="s">
        <v>589</v>
      </c>
      <c r="P518" s="187">
        <v>1000</v>
      </c>
      <c r="Q518" s="187" t="s">
        <v>596</v>
      </c>
      <c r="R518" s="186">
        <v>6.5</v>
      </c>
      <c r="S518" s="186">
        <f t="shared" si="29"/>
        <v>0.65</v>
      </c>
      <c r="T518" s="186">
        <f>S518/'edible cooking yield factors'!F7</f>
        <v>0.70652173913043481</v>
      </c>
    </row>
    <row r="519" spans="1:20" s="187" customFormat="1" x14ac:dyDescent="0.25">
      <c r="A519" s="174" t="s">
        <v>584</v>
      </c>
      <c r="B519" s="174" t="s">
        <v>585</v>
      </c>
      <c r="C519" s="187" t="s">
        <v>586</v>
      </c>
      <c r="D519" s="187" t="s">
        <v>587</v>
      </c>
      <c r="E519" s="191">
        <v>280220</v>
      </c>
      <c r="F519" s="187" t="s">
        <v>638</v>
      </c>
      <c r="G519" s="187" t="s">
        <v>589</v>
      </c>
      <c r="H519" s="175" t="s">
        <v>590</v>
      </c>
      <c r="I519" s="187" t="s">
        <v>591</v>
      </c>
      <c r="J519" s="187" t="s">
        <v>592</v>
      </c>
      <c r="K519" s="187" t="s">
        <v>605</v>
      </c>
      <c r="L519" s="187" t="str">
        <f>'common foods'!C109</f>
        <v>Pork loin chop</v>
      </c>
      <c r="M519" s="192" t="str">
        <f>'common foods'!D109</f>
        <v>05094</v>
      </c>
      <c r="N519" s="187" t="s">
        <v>589</v>
      </c>
      <c r="O519" s="187" t="s">
        <v>589</v>
      </c>
      <c r="P519" s="187">
        <v>1000</v>
      </c>
      <c r="Q519" s="187" t="s">
        <v>596</v>
      </c>
      <c r="R519" s="186">
        <v>14.99</v>
      </c>
      <c r="S519" s="186">
        <f t="shared" si="29"/>
        <v>1.4990000000000001</v>
      </c>
      <c r="T519" s="186">
        <f>S519/'edible cooking yield factors'!F109</f>
        <v>2.4983333333333335</v>
      </c>
    </row>
    <row r="520" spans="1:20" s="187" customFormat="1" x14ac:dyDescent="0.25">
      <c r="A520" s="174" t="s">
        <v>584</v>
      </c>
      <c r="B520" s="174" t="s">
        <v>585</v>
      </c>
      <c r="C520" s="187" t="s">
        <v>586</v>
      </c>
      <c r="D520" s="187" t="s">
        <v>587</v>
      </c>
      <c r="E520" s="191">
        <v>280220</v>
      </c>
      <c r="F520" s="187" t="s">
        <v>638</v>
      </c>
      <c r="G520" s="187" t="s">
        <v>589</v>
      </c>
      <c r="H520" s="175" t="s">
        <v>590</v>
      </c>
      <c r="I520" s="187" t="s">
        <v>597</v>
      </c>
      <c r="J520" s="187" t="s">
        <v>592</v>
      </c>
      <c r="K520" s="187" t="s">
        <v>605</v>
      </c>
      <c r="L520" s="187" t="s">
        <v>209</v>
      </c>
      <c r="M520" s="192" t="str">
        <f>'common foods'!D109</f>
        <v>05094</v>
      </c>
      <c r="N520" s="187" t="s">
        <v>589</v>
      </c>
      <c r="O520" s="187" t="s">
        <v>589</v>
      </c>
      <c r="P520" s="187">
        <v>1000</v>
      </c>
      <c r="Q520" s="187" t="s">
        <v>596</v>
      </c>
      <c r="R520" s="186">
        <v>16.989999999999998</v>
      </c>
      <c r="S520" s="186">
        <f t="shared" si="29"/>
        <v>1.6989999999999998</v>
      </c>
      <c r="T520" s="186">
        <f>S520/'edible cooking yield factors'!F109</f>
        <v>2.8316666666666666</v>
      </c>
    </row>
    <row r="521" spans="1:20" s="187" customFormat="1" x14ac:dyDescent="0.25">
      <c r="A521" s="174" t="s">
        <v>584</v>
      </c>
      <c r="B521" s="174" t="s">
        <v>585</v>
      </c>
      <c r="C521" s="187" t="s">
        <v>586</v>
      </c>
      <c r="D521" s="187" t="s">
        <v>587</v>
      </c>
      <c r="E521" s="191">
        <v>280220</v>
      </c>
      <c r="F521" s="187" t="s">
        <v>638</v>
      </c>
      <c r="G521" s="187" t="s">
        <v>589</v>
      </c>
      <c r="H521" s="175" t="s">
        <v>590</v>
      </c>
      <c r="I521" s="187" t="s">
        <v>598</v>
      </c>
      <c r="J521" s="187" t="s">
        <v>592</v>
      </c>
      <c r="K521" s="187" t="s">
        <v>605</v>
      </c>
      <c r="L521" s="187" t="s">
        <v>209</v>
      </c>
      <c r="M521" s="192" t="str">
        <f>'common foods'!D109</f>
        <v>05094</v>
      </c>
      <c r="N521" s="187" t="s">
        <v>589</v>
      </c>
      <c r="O521" s="187" t="s">
        <v>589</v>
      </c>
      <c r="P521" s="187">
        <v>1000</v>
      </c>
      <c r="Q521" s="187" t="s">
        <v>596</v>
      </c>
      <c r="R521" s="186">
        <v>22</v>
      </c>
      <c r="S521" s="186">
        <f t="shared" si="29"/>
        <v>2.2000000000000002</v>
      </c>
      <c r="T521" s="186">
        <f>S521/'edible cooking yield factors'!F109</f>
        <v>3.666666666666667</v>
      </c>
    </row>
    <row r="522" spans="1:20" s="187" customFormat="1" x14ac:dyDescent="0.25">
      <c r="A522" s="174" t="s">
        <v>584</v>
      </c>
      <c r="B522" s="174" t="s">
        <v>585</v>
      </c>
      <c r="C522" s="187" t="s">
        <v>586</v>
      </c>
      <c r="D522" s="187" t="s">
        <v>587</v>
      </c>
      <c r="E522" s="191">
        <v>280220</v>
      </c>
      <c r="F522" s="187" t="s">
        <v>638</v>
      </c>
      <c r="G522" s="187" t="s">
        <v>589</v>
      </c>
      <c r="H522" s="175" t="s">
        <v>590</v>
      </c>
      <c r="I522" s="187" t="s">
        <v>591</v>
      </c>
      <c r="J522" s="187" t="s">
        <v>592</v>
      </c>
      <c r="K522" s="187" t="s">
        <v>605</v>
      </c>
      <c r="L522" s="187" t="str">
        <f>'common foods'!C111</f>
        <v>Pork shoulder roast</v>
      </c>
      <c r="M522" s="192" t="str">
        <f>'common foods'!D111</f>
        <v>05097</v>
      </c>
      <c r="N522" s="187" t="s">
        <v>589</v>
      </c>
      <c r="O522" s="187" t="s">
        <v>589</v>
      </c>
      <c r="P522" s="187">
        <v>1000</v>
      </c>
      <c r="Q522" s="187" t="s">
        <v>596</v>
      </c>
      <c r="R522" s="186">
        <v>8.8800000000000008</v>
      </c>
      <c r="S522" s="186">
        <f t="shared" si="29"/>
        <v>0.88800000000000012</v>
      </c>
      <c r="T522" s="186">
        <f>S522/'edible cooking yield factors'!F111</f>
        <v>1.3454545454545457</v>
      </c>
    </row>
    <row r="523" spans="1:20" s="187" customFormat="1" x14ac:dyDescent="0.25">
      <c r="A523" s="174" t="s">
        <v>584</v>
      </c>
      <c r="B523" s="174" t="s">
        <v>585</v>
      </c>
      <c r="C523" s="187" t="s">
        <v>586</v>
      </c>
      <c r="D523" s="187" t="s">
        <v>587</v>
      </c>
      <c r="E523" s="191">
        <v>280220</v>
      </c>
      <c r="F523" s="187" t="s">
        <v>638</v>
      </c>
      <c r="G523" s="187" t="s">
        <v>589</v>
      </c>
      <c r="H523" s="175" t="s">
        <v>590</v>
      </c>
      <c r="I523" s="187" t="s">
        <v>597</v>
      </c>
      <c r="J523" s="187" t="s">
        <v>592</v>
      </c>
      <c r="K523" s="187" t="s">
        <v>605</v>
      </c>
      <c r="L523" s="187" t="s">
        <v>211</v>
      </c>
      <c r="M523" s="192" t="str">
        <f>'common foods'!D111</f>
        <v>05097</v>
      </c>
      <c r="N523" s="187" t="s">
        <v>589</v>
      </c>
      <c r="O523" s="187" t="s">
        <v>589</v>
      </c>
      <c r="P523" s="187">
        <v>1000</v>
      </c>
      <c r="Q523" s="187" t="s">
        <v>596</v>
      </c>
      <c r="R523" s="186">
        <v>9.99</v>
      </c>
      <c r="S523" s="186">
        <f t="shared" si="29"/>
        <v>0.999</v>
      </c>
      <c r="T523" s="186">
        <f>S523/'edible cooking yield factors'!F111</f>
        <v>1.5136363636363637</v>
      </c>
    </row>
    <row r="524" spans="1:20" s="187" customFormat="1" x14ac:dyDescent="0.25">
      <c r="A524" s="174" t="s">
        <v>584</v>
      </c>
      <c r="B524" s="174" t="s">
        <v>585</v>
      </c>
      <c r="C524" s="187" t="s">
        <v>586</v>
      </c>
      <c r="D524" s="187" t="s">
        <v>587</v>
      </c>
      <c r="E524" s="191">
        <v>280220</v>
      </c>
      <c r="F524" s="187" t="s">
        <v>638</v>
      </c>
      <c r="G524" s="187" t="s">
        <v>589</v>
      </c>
      <c r="H524" s="175" t="s">
        <v>590</v>
      </c>
      <c r="I524" s="187" t="s">
        <v>598</v>
      </c>
      <c r="J524" s="187" t="s">
        <v>592</v>
      </c>
      <c r="K524" s="187" t="s">
        <v>605</v>
      </c>
      <c r="L524" s="187" t="s">
        <v>211</v>
      </c>
      <c r="M524" s="192" t="str">
        <f>'common foods'!D111</f>
        <v>05097</v>
      </c>
      <c r="N524" s="187" t="s">
        <v>589</v>
      </c>
      <c r="O524" s="187" t="s">
        <v>589</v>
      </c>
      <c r="P524" s="187">
        <v>1000</v>
      </c>
      <c r="Q524" s="187" t="s">
        <v>596</v>
      </c>
      <c r="R524" s="186">
        <v>11</v>
      </c>
      <c r="S524" s="186">
        <f t="shared" si="29"/>
        <v>1.1000000000000001</v>
      </c>
      <c r="T524" s="186">
        <f>S524/'edible cooking yield factors'!F111</f>
        <v>1.6666666666666667</v>
      </c>
    </row>
    <row r="525" spans="1:20" s="187" customFormat="1" x14ac:dyDescent="0.25">
      <c r="A525" s="174" t="s">
        <v>584</v>
      </c>
      <c r="B525" s="174" t="s">
        <v>585</v>
      </c>
      <c r="C525" s="187" t="s">
        <v>586</v>
      </c>
      <c r="D525" s="187" t="s">
        <v>587</v>
      </c>
      <c r="E525" s="191">
        <v>280220</v>
      </c>
      <c r="F525" s="187" t="s">
        <v>638</v>
      </c>
      <c r="G525" s="187" t="s">
        <v>589</v>
      </c>
      <c r="H525" s="175" t="s">
        <v>590</v>
      </c>
      <c r="I525" s="187" t="s">
        <v>591</v>
      </c>
      <c r="J525" s="187" t="s">
        <v>592</v>
      </c>
      <c r="K525" s="187" t="s">
        <v>609</v>
      </c>
      <c r="L525" s="187" t="str">
        <f>'common foods'!C39</f>
        <v xml:space="preserve">Taro  </v>
      </c>
      <c r="M525" s="192" t="str">
        <f>'common foods'!D39</f>
        <v>02037</v>
      </c>
      <c r="N525" s="187" t="s">
        <v>589</v>
      </c>
      <c r="O525" s="187" t="s">
        <v>589</v>
      </c>
      <c r="P525" s="187">
        <v>1000</v>
      </c>
      <c r="Q525" s="187" t="s">
        <v>596</v>
      </c>
      <c r="R525" s="186">
        <v>6.99</v>
      </c>
      <c r="S525" s="186">
        <f t="shared" si="29"/>
        <v>0.69900000000000007</v>
      </c>
      <c r="T525" s="186">
        <f>S525/'edible cooking yield factors'!F37</f>
        <v>0.73578947368421066</v>
      </c>
    </row>
    <row r="526" spans="1:20" s="187" customFormat="1" x14ac:dyDescent="0.25">
      <c r="A526" s="174" t="s">
        <v>584</v>
      </c>
      <c r="B526" s="174" t="s">
        <v>585</v>
      </c>
      <c r="C526" s="187" t="s">
        <v>586</v>
      </c>
      <c r="D526" s="187" t="s">
        <v>587</v>
      </c>
      <c r="E526" s="191">
        <v>280220</v>
      </c>
      <c r="F526" s="187" t="s">
        <v>638</v>
      </c>
      <c r="G526" s="187" t="s">
        <v>589</v>
      </c>
      <c r="H526" s="175" t="s">
        <v>590</v>
      </c>
      <c r="I526" s="187" t="s">
        <v>597</v>
      </c>
      <c r="J526" s="187" t="s">
        <v>592</v>
      </c>
      <c r="K526" s="187" t="s">
        <v>609</v>
      </c>
      <c r="L526" s="187" t="s">
        <v>90</v>
      </c>
      <c r="M526" s="192" t="str">
        <f>'common foods'!D39</f>
        <v>02037</v>
      </c>
      <c r="N526" s="187" t="s">
        <v>589</v>
      </c>
      <c r="O526" s="187" t="s">
        <v>589</v>
      </c>
      <c r="P526" s="187">
        <v>1000</v>
      </c>
      <c r="Q526" s="187" t="s">
        <v>714</v>
      </c>
      <c r="R526" s="186">
        <v>6.99</v>
      </c>
      <c r="S526" s="186">
        <f t="shared" si="29"/>
        <v>0.69900000000000007</v>
      </c>
      <c r="T526" s="186">
        <f>S526/'edible cooking yield factors'!F37</f>
        <v>0.73578947368421066</v>
      </c>
    </row>
    <row r="527" spans="1:20" s="187" customFormat="1" x14ac:dyDescent="0.25">
      <c r="A527" s="174" t="s">
        <v>584</v>
      </c>
      <c r="B527" s="174" t="s">
        <v>585</v>
      </c>
      <c r="C527" s="187" t="s">
        <v>586</v>
      </c>
      <c r="D527" s="187" t="s">
        <v>587</v>
      </c>
      <c r="E527" s="191">
        <v>280220</v>
      </c>
      <c r="F527" s="187" t="s">
        <v>638</v>
      </c>
      <c r="G527" s="187" t="s">
        <v>589</v>
      </c>
      <c r="H527" s="175" t="s">
        <v>590</v>
      </c>
      <c r="I527" s="187" t="s">
        <v>598</v>
      </c>
      <c r="J527" s="187" t="s">
        <v>592</v>
      </c>
      <c r="K527" s="187" t="s">
        <v>609</v>
      </c>
      <c r="L527" s="187" t="s">
        <v>90</v>
      </c>
      <c r="M527" s="192" t="str">
        <f>'common foods'!D39</f>
        <v>02037</v>
      </c>
      <c r="N527" s="187" t="s">
        <v>589</v>
      </c>
      <c r="O527" s="187" t="s">
        <v>589</v>
      </c>
      <c r="P527" s="187" t="s">
        <v>589</v>
      </c>
      <c r="Q527" s="187" t="s">
        <v>589</v>
      </c>
      <c r="R527" s="187" t="s">
        <v>589</v>
      </c>
      <c r="S527" s="187" t="s">
        <v>589</v>
      </c>
      <c r="T527" s="187" t="s">
        <v>589</v>
      </c>
    </row>
    <row r="528" spans="1:20" s="187" customFormat="1" x14ac:dyDescent="0.25">
      <c r="A528" s="174" t="s">
        <v>584</v>
      </c>
      <c r="B528" s="174" t="s">
        <v>585</v>
      </c>
      <c r="C528" s="187" t="s">
        <v>586</v>
      </c>
      <c r="D528" s="187" t="s">
        <v>587</v>
      </c>
      <c r="E528" s="191">
        <v>280220</v>
      </c>
      <c r="F528" s="187" t="s">
        <v>638</v>
      </c>
      <c r="G528" s="187" t="s">
        <v>589</v>
      </c>
      <c r="H528" s="175" t="s">
        <v>715</v>
      </c>
      <c r="I528" s="175" t="s">
        <v>716</v>
      </c>
      <c r="J528" s="187" t="s">
        <v>631</v>
      </c>
      <c r="K528" s="187" t="s">
        <v>609</v>
      </c>
      <c r="L528" s="187" t="str">
        <f>'common foods'!C40</f>
        <v>Taro leaves</v>
      </c>
      <c r="M528" s="192" t="str">
        <f>'common foods'!D40</f>
        <v>02038</v>
      </c>
      <c r="N528" s="187" t="s">
        <v>589</v>
      </c>
      <c r="O528" s="187" t="s">
        <v>589</v>
      </c>
      <c r="P528" s="187">
        <v>406</v>
      </c>
      <c r="Q528" s="187" t="s">
        <v>596</v>
      </c>
      <c r="R528" s="186">
        <v>4</v>
      </c>
      <c r="S528" s="194">
        <f>R528/4.06</f>
        <v>0.98522167487684742</v>
      </c>
      <c r="T528" s="186">
        <f>S528/'edible cooking yield factors'!F38</f>
        <v>1.1590843233845265</v>
      </c>
    </row>
    <row r="529" spans="1:20" x14ac:dyDescent="0.25">
      <c r="A529" s="213" t="s">
        <v>584</v>
      </c>
      <c r="B529" s="213" t="s">
        <v>585</v>
      </c>
      <c r="C529" t="s">
        <v>586</v>
      </c>
      <c r="D529" t="s">
        <v>587</v>
      </c>
      <c r="E529">
        <v>231019</v>
      </c>
      <c r="F529" t="s">
        <v>588</v>
      </c>
      <c r="G529" t="s">
        <v>589</v>
      </c>
      <c r="H529" s="214" t="s">
        <v>590</v>
      </c>
      <c r="I529" t="s">
        <v>591</v>
      </c>
      <c r="J529" t="s">
        <v>592</v>
      </c>
      <c r="K529" t="s">
        <v>605</v>
      </c>
      <c r="L529" s="215" t="s">
        <v>764</v>
      </c>
      <c r="M529" t="str">
        <f>'common foods'!D165</f>
        <v>08111</v>
      </c>
      <c r="N529" t="s">
        <v>765</v>
      </c>
      <c r="O529" t="s">
        <v>595</v>
      </c>
      <c r="P529">
        <v>400</v>
      </c>
      <c r="Q529" t="s">
        <v>596</v>
      </c>
      <c r="R529" s="216">
        <v>6.99</v>
      </c>
      <c r="S529" s="216">
        <v>1.7</v>
      </c>
      <c r="T529" s="216">
        <f t="shared" ref="T529:T531" si="30">S529*1</f>
        <v>1.7</v>
      </c>
    </row>
    <row r="530" spans="1:20" x14ac:dyDescent="0.25">
      <c r="A530" s="213" t="s">
        <v>584</v>
      </c>
      <c r="B530" s="213" t="s">
        <v>585</v>
      </c>
      <c r="C530" t="s">
        <v>586</v>
      </c>
      <c r="D530" t="s">
        <v>587</v>
      </c>
      <c r="E530">
        <v>231019</v>
      </c>
      <c r="F530" t="s">
        <v>588</v>
      </c>
      <c r="G530" t="s">
        <v>589</v>
      </c>
      <c r="H530" s="214" t="s">
        <v>590</v>
      </c>
      <c r="I530" t="s">
        <v>597</v>
      </c>
      <c r="J530" t="s">
        <v>592</v>
      </c>
      <c r="K530" t="s">
        <v>605</v>
      </c>
      <c r="L530" s="215" t="s">
        <v>764</v>
      </c>
      <c r="M530" t="str">
        <f>'common foods'!D165</f>
        <v>08111</v>
      </c>
      <c r="N530" t="s">
        <v>765</v>
      </c>
      <c r="O530" t="s">
        <v>595</v>
      </c>
      <c r="P530">
        <v>400</v>
      </c>
      <c r="Q530" t="s">
        <v>596</v>
      </c>
      <c r="R530" s="216">
        <v>6.99</v>
      </c>
      <c r="S530" s="216">
        <v>1.7</v>
      </c>
      <c r="T530" s="216">
        <f t="shared" si="30"/>
        <v>1.7</v>
      </c>
    </row>
    <row r="531" spans="1:20" x14ac:dyDescent="0.25">
      <c r="A531" s="213" t="s">
        <v>584</v>
      </c>
      <c r="B531" s="213" t="s">
        <v>585</v>
      </c>
      <c r="C531" t="s">
        <v>586</v>
      </c>
      <c r="D531" t="s">
        <v>587</v>
      </c>
      <c r="E531">
        <v>231019</v>
      </c>
      <c r="F531" t="s">
        <v>588</v>
      </c>
      <c r="G531" t="s">
        <v>589</v>
      </c>
      <c r="H531" s="214" t="s">
        <v>590</v>
      </c>
      <c r="I531" t="s">
        <v>598</v>
      </c>
      <c r="J531" t="s">
        <v>592</v>
      </c>
      <c r="K531" t="s">
        <v>605</v>
      </c>
      <c r="L531" s="215" t="s">
        <v>764</v>
      </c>
      <c r="M531" t="str">
        <f>'common foods'!D165</f>
        <v>08111</v>
      </c>
      <c r="N531" t="s">
        <v>625</v>
      </c>
      <c r="O531" t="s">
        <v>595</v>
      </c>
      <c r="P531">
        <v>375</v>
      </c>
      <c r="Q531" t="s">
        <v>596</v>
      </c>
      <c r="R531" s="216">
        <v>7</v>
      </c>
      <c r="S531" s="216">
        <v>1.87</v>
      </c>
      <c r="T531" s="216">
        <f t="shared" si="30"/>
        <v>1.87</v>
      </c>
    </row>
    <row r="532" spans="1:20" x14ac:dyDescent="0.25">
      <c r="A532" t="s">
        <v>584</v>
      </c>
      <c r="B532" t="s">
        <v>585</v>
      </c>
      <c r="C532" t="s">
        <v>586</v>
      </c>
      <c r="D532" t="s">
        <v>587</v>
      </c>
      <c r="E532" s="170">
        <v>191119</v>
      </c>
      <c r="F532" t="s">
        <v>588</v>
      </c>
      <c r="G532" t="s">
        <v>589</v>
      </c>
      <c r="H532" t="s">
        <v>590</v>
      </c>
      <c r="I532" t="s">
        <v>591</v>
      </c>
      <c r="J532" t="s">
        <v>592</v>
      </c>
      <c r="K532" t="s">
        <v>661</v>
      </c>
      <c r="L532" t="s">
        <v>315</v>
      </c>
      <c r="M532" s="171" t="str">
        <f>'common foods'!D149</f>
        <v>03067</v>
      </c>
      <c r="N532" t="s">
        <v>589</v>
      </c>
      <c r="O532" t="s">
        <v>589</v>
      </c>
      <c r="P532">
        <v>465</v>
      </c>
      <c r="Q532" t="s">
        <v>596</v>
      </c>
      <c r="R532" s="172">
        <v>4.99</v>
      </c>
      <c r="S532" s="172">
        <v>1.0731182795698924</v>
      </c>
      <c r="T532" s="172">
        <v>1.0731182795698924</v>
      </c>
    </row>
    <row r="533" spans="1:20" x14ac:dyDescent="0.25">
      <c r="A533" t="s">
        <v>584</v>
      </c>
      <c r="B533" t="s">
        <v>585</v>
      </c>
      <c r="C533" t="s">
        <v>586</v>
      </c>
      <c r="D533" t="s">
        <v>587</v>
      </c>
      <c r="E533" s="170">
        <v>191119</v>
      </c>
      <c r="F533" t="s">
        <v>588</v>
      </c>
      <c r="G533" t="s">
        <v>589</v>
      </c>
      <c r="H533" t="s">
        <v>590</v>
      </c>
      <c r="I533" t="s">
        <v>597</v>
      </c>
      <c r="J533" t="s">
        <v>592</v>
      </c>
      <c r="K533" t="s">
        <v>661</v>
      </c>
      <c r="L533" t="s">
        <v>315</v>
      </c>
      <c r="M533" s="171" t="str">
        <f>'common foods'!D149</f>
        <v>03067</v>
      </c>
      <c r="N533" t="s">
        <v>589</v>
      </c>
      <c r="O533" t="s">
        <v>589</v>
      </c>
      <c r="P533">
        <v>465</v>
      </c>
      <c r="Q533" t="s">
        <v>596</v>
      </c>
      <c r="R533" s="172">
        <v>5.99</v>
      </c>
      <c r="S533" s="172">
        <v>1.2881720430107526</v>
      </c>
      <c r="T533" s="172">
        <v>1.2881720430107526</v>
      </c>
    </row>
    <row r="534" spans="1:20" x14ac:dyDescent="0.25">
      <c r="A534" t="s">
        <v>584</v>
      </c>
      <c r="B534" t="s">
        <v>585</v>
      </c>
      <c r="C534" t="s">
        <v>586</v>
      </c>
      <c r="D534" t="s">
        <v>587</v>
      </c>
      <c r="E534" s="170">
        <v>191119</v>
      </c>
      <c r="F534" t="s">
        <v>588</v>
      </c>
      <c r="G534" t="s">
        <v>589</v>
      </c>
      <c r="H534" t="s">
        <v>590</v>
      </c>
      <c r="I534" t="s">
        <v>598</v>
      </c>
      <c r="J534" t="s">
        <v>592</v>
      </c>
      <c r="K534" t="s">
        <v>661</v>
      </c>
      <c r="L534" t="s">
        <v>315</v>
      </c>
      <c r="M534" s="171" t="str">
        <f>'common foods'!D149</f>
        <v>03067</v>
      </c>
      <c r="N534" t="s">
        <v>669</v>
      </c>
      <c r="O534" t="s">
        <v>595</v>
      </c>
      <c r="P534">
        <v>360</v>
      </c>
      <c r="Q534" t="s">
        <v>596</v>
      </c>
      <c r="R534" s="172">
        <v>5.4</v>
      </c>
      <c r="S534" s="172">
        <v>1.5</v>
      </c>
      <c r="T534" s="172">
        <v>1.5</v>
      </c>
    </row>
    <row r="535" spans="1:20" x14ac:dyDescent="0.25">
      <c r="A535" t="s">
        <v>584</v>
      </c>
      <c r="B535" t="s">
        <v>585</v>
      </c>
      <c r="C535" t="s">
        <v>586</v>
      </c>
      <c r="D535" t="s">
        <v>587</v>
      </c>
      <c r="E535" s="170">
        <v>231019</v>
      </c>
      <c r="F535" t="s">
        <v>588</v>
      </c>
      <c r="G535" t="s">
        <v>589</v>
      </c>
      <c r="H535" t="s">
        <v>590</v>
      </c>
      <c r="I535" t="s">
        <v>591</v>
      </c>
      <c r="J535" t="s">
        <v>592</v>
      </c>
      <c r="K535" t="s">
        <v>593</v>
      </c>
      <c r="L535" t="str">
        <f>'common foods'!C53</f>
        <v>Muesli, natural</v>
      </c>
      <c r="M535" s="171" t="str">
        <f>'common foods'!D53</f>
        <v>03047</v>
      </c>
      <c r="N535" t="s">
        <v>601</v>
      </c>
      <c r="O535" t="s">
        <v>602</v>
      </c>
      <c r="P535">
        <v>750</v>
      </c>
      <c r="Q535" t="s">
        <v>596</v>
      </c>
      <c r="R535" s="172">
        <v>3.87</v>
      </c>
      <c r="S535" s="172">
        <f>R535/7.5</f>
        <v>0.51600000000000001</v>
      </c>
      <c r="T535" s="172">
        <f>S535*1</f>
        <v>0.51600000000000001</v>
      </c>
    </row>
    <row r="536" spans="1:20" x14ac:dyDescent="0.25">
      <c r="A536" t="s">
        <v>584</v>
      </c>
      <c r="B536" t="s">
        <v>585</v>
      </c>
      <c r="C536" t="s">
        <v>586</v>
      </c>
      <c r="D536" t="s">
        <v>587</v>
      </c>
      <c r="E536" s="170">
        <v>231019</v>
      </c>
      <c r="F536" t="s">
        <v>588</v>
      </c>
      <c r="G536" t="s">
        <v>589</v>
      </c>
      <c r="H536" t="s">
        <v>590</v>
      </c>
      <c r="I536" t="s">
        <v>597</v>
      </c>
      <c r="J536" t="s">
        <v>592</v>
      </c>
      <c r="K536" t="s">
        <v>593</v>
      </c>
      <c r="L536" t="str">
        <f>'common foods'!C53</f>
        <v>Muesli, natural</v>
      </c>
      <c r="M536" s="171" t="str">
        <f>'common foods'!D53</f>
        <v>03047</v>
      </c>
      <c r="N536" t="s">
        <v>601</v>
      </c>
      <c r="O536" t="s">
        <v>602</v>
      </c>
      <c r="P536">
        <v>750</v>
      </c>
      <c r="Q536" t="s">
        <v>596</v>
      </c>
      <c r="R536" s="172">
        <v>4.09</v>
      </c>
      <c r="S536" s="172">
        <f>R536/7.5</f>
        <v>0.54533333333333334</v>
      </c>
      <c r="T536" s="172">
        <f>S536*1</f>
        <v>0.54533333333333334</v>
      </c>
    </row>
    <row r="537" spans="1:20" x14ac:dyDescent="0.25">
      <c r="A537" t="s">
        <v>584</v>
      </c>
      <c r="B537" t="s">
        <v>585</v>
      </c>
      <c r="C537" t="s">
        <v>586</v>
      </c>
      <c r="D537" t="s">
        <v>587</v>
      </c>
      <c r="E537" s="170">
        <v>231019</v>
      </c>
      <c r="F537" t="s">
        <v>588</v>
      </c>
      <c r="G537" t="s">
        <v>589</v>
      </c>
      <c r="H537" t="s">
        <v>590</v>
      </c>
      <c r="I537" t="s">
        <v>598</v>
      </c>
      <c r="J537" t="s">
        <v>592</v>
      </c>
      <c r="K537" t="s">
        <v>593</v>
      </c>
      <c r="L537" t="str">
        <f>'common foods'!C53</f>
        <v>Muesli, natural</v>
      </c>
      <c r="M537" s="171" t="str">
        <f>'common foods'!D53</f>
        <v>03047</v>
      </c>
      <c r="N537" t="s">
        <v>598</v>
      </c>
      <c r="O537" t="s">
        <v>602</v>
      </c>
      <c r="P537">
        <v>700</v>
      </c>
      <c r="Q537" t="s">
        <v>596</v>
      </c>
      <c r="R537" s="172">
        <v>5.8</v>
      </c>
      <c r="S537" s="172">
        <f>R537/7</f>
        <v>0.82857142857142851</v>
      </c>
      <c r="T537" s="172">
        <f>S537*1</f>
        <v>0.82857142857142851</v>
      </c>
    </row>
  </sheetData>
  <autoFilter ref="K1:K534" xr:uid="{A6668267-B04B-4807-8A9D-C18B481B7087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211</vt:i4>
      </vt:variant>
    </vt:vector>
  </HeadingPairs>
  <TitlesOfParts>
    <vt:vector size="222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use'!FL_122_12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use'!FL_94_12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6</cp:revision>
  <cp:lastPrinted>2019-10-24T00:12:33Z</cp:lastPrinted>
  <dcterms:created xsi:type="dcterms:W3CDTF">2016-04-18T02:49:41Z</dcterms:created>
  <dcterms:modified xsi:type="dcterms:W3CDTF">2020-06-07T22:14:43Z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