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60" yWindow="0" windowWidth="31160" windowHeight="21100" tabRatio="500" firstSheet="6" activeTab="7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" sheetId="6" r:id="rId6"/>
    <sheet name="Constraints C" sheetId="16" r:id="rId7"/>
    <sheet name="food prices" sheetId="1" r:id="rId8"/>
    <sheet name="sample food price data" sheetId="15" r:id="rId9"/>
    <sheet name="Food prices to use" sheetId="18" r:id="rId10"/>
  </sheets>
  <definedNames>
    <definedName name="_xlnm._FilterDatabase" localSheetId="8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7" l="1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T116" i="16"/>
  <c r="U116" i="16"/>
  <c r="P116" i="16"/>
  <c r="Q116" i="16"/>
  <c r="L116" i="16"/>
  <c r="M116" i="16"/>
  <c r="T110" i="16"/>
  <c r="U110" i="16"/>
  <c r="P110" i="16"/>
  <c r="Q110" i="16"/>
  <c r="L110" i="16"/>
  <c r="M110" i="16"/>
  <c r="T103" i="16"/>
  <c r="U103" i="16"/>
  <c r="P103" i="16"/>
  <c r="Q103" i="16"/>
  <c r="L103" i="16"/>
  <c r="M103" i="16"/>
  <c r="U118" i="16"/>
  <c r="S118" i="16"/>
  <c r="R118" i="16"/>
  <c r="U117" i="16"/>
  <c r="S117" i="16"/>
  <c r="R117" i="16"/>
  <c r="S116" i="16"/>
  <c r="R116" i="16"/>
  <c r="U115" i="16"/>
  <c r="S115" i="16"/>
  <c r="R115" i="16"/>
  <c r="U114" i="16"/>
  <c r="S114" i="16"/>
  <c r="R114" i="16"/>
  <c r="U113" i="16"/>
  <c r="S113" i="16"/>
  <c r="R113" i="16"/>
  <c r="U112" i="16"/>
  <c r="S112" i="16"/>
  <c r="R112" i="16"/>
  <c r="U111" i="16"/>
  <c r="S111" i="16"/>
  <c r="R111" i="16"/>
  <c r="S110" i="16"/>
  <c r="R110" i="16"/>
  <c r="U109" i="16"/>
  <c r="S109" i="16"/>
  <c r="R109" i="16"/>
  <c r="U108" i="16"/>
  <c r="S108" i="16"/>
  <c r="R108" i="16"/>
  <c r="U107" i="16"/>
  <c r="S107" i="16"/>
  <c r="R107" i="16"/>
  <c r="U106" i="16"/>
  <c r="S106" i="16"/>
  <c r="R106" i="16"/>
  <c r="U105" i="16"/>
  <c r="S105" i="16"/>
  <c r="R105" i="16"/>
  <c r="U104" i="16"/>
  <c r="S104" i="16"/>
  <c r="R104" i="16"/>
  <c r="S103" i="16"/>
  <c r="R103" i="16"/>
  <c r="U102" i="16"/>
  <c r="S102" i="16"/>
  <c r="R102" i="16"/>
  <c r="U101" i="16"/>
  <c r="S101" i="16"/>
  <c r="R101" i="16"/>
  <c r="U100" i="16"/>
  <c r="S100" i="16"/>
  <c r="R100" i="16"/>
  <c r="U99" i="16"/>
  <c r="S99" i="16"/>
  <c r="R99" i="16"/>
  <c r="U98" i="16"/>
  <c r="S98" i="16"/>
  <c r="R98" i="16"/>
  <c r="U97" i="16"/>
  <c r="S97" i="16"/>
  <c r="R97" i="16"/>
  <c r="U96" i="16"/>
  <c r="S96" i="16"/>
  <c r="R96" i="16"/>
  <c r="T95" i="16"/>
  <c r="U95" i="16"/>
  <c r="S95" i="16"/>
  <c r="R95" i="16"/>
  <c r="Q118" i="16"/>
  <c r="O118" i="16"/>
  <c r="N118" i="16"/>
  <c r="Q117" i="16"/>
  <c r="O117" i="16"/>
  <c r="N117" i="16"/>
  <c r="O116" i="16"/>
  <c r="N116" i="16"/>
  <c r="Q115" i="16"/>
  <c r="O115" i="16"/>
  <c r="N115" i="16"/>
  <c r="Q114" i="16"/>
  <c r="O114" i="16"/>
  <c r="N114" i="16"/>
  <c r="Q113" i="16"/>
  <c r="O113" i="16"/>
  <c r="N113" i="16"/>
  <c r="Q112" i="16"/>
  <c r="O112" i="16"/>
  <c r="N112" i="16"/>
  <c r="Q111" i="16"/>
  <c r="O111" i="16"/>
  <c r="N111" i="16"/>
  <c r="O110" i="16"/>
  <c r="N110" i="16"/>
  <c r="Q109" i="16"/>
  <c r="O109" i="16"/>
  <c r="N109" i="16"/>
  <c r="Q108" i="16"/>
  <c r="O108" i="16"/>
  <c r="N108" i="16"/>
  <c r="Q107" i="16"/>
  <c r="O107" i="16"/>
  <c r="N107" i="16"/>
  <c r="Q106" i="16"/>
  <c r="O106" i="16"/>
  <c r="N106" i="16"/>
  <c r="Q105" i="16"/>
  <c r="O105" i="16"/>
  <c r="N105" i="16"/>
  <c r="Q104" i="16"/>
  <c r="O104" i="16"/>
  <c r="N104" i="16"/>
  <c r="O103" i="16"/>
  <c r="N103" i="16"/>
  <c r="Q102" i="16"/>
  <c r="O102" i="16"/>
  <c r="N102" i="16"/>
  <c r="Q101" i="16"/>
  <c r="O101" i="16"/>
  <c r="N101" i="16"/>
  <c r="Q100" i="16"/>
  <c r="O100" i="16"/>
  <c r="N100" i="16"/>
  <c r="Q99" i="16"/>
  <c r="O99" i="16"/>
  <c r="N99" i="16"/>
  <c r="Q98" i="16"/>
  <c r="O98" i="16"/>
  <c r="N98" i="16"/>
  <c r="Q97" i="16"/>
  <c r="O97" i="16"/>
  <c r="N97" i="16"/>
  <c r="Q96" i="16"/>
  <c r="O96" i="16"/>
  <c r="N96" i="16"/>
  <c r="P95" i="16"/>
  <c r="Q95" i="16"/>
  <c r="O95" i="16"/>
  <c r="N95" i="16"/>
  <c r="M118" i="16"/>
  <c r="K118" i="16"/>
  <c r="J118" i="16"/>
  <c r="M117" i="16"/>
  <c r="K117" i="16"/>
  <c r="J117" i="16"/>
  <c r="K116" i="16"/>
  <c r="J116" i="16"/>
  <c r="M115" i="16"/>
  <c r="K115" i="16"/>
  <c r="J115" i="16"/>
  <c r="M114" i="16"/>
  <c r="K114" i="16"/>
  <c r="J114" i="16"/>
  <c r="M113" i="16"/>
  <c r="K113" i="16"/>
  <c r="J113" i="16"/>
  <c r="M112" i="16"/>
  <c r="K112" i="16"/>
  <c r="J112" i="16"/>
  <c r="M111" i="16"/>
  <c r="K111" i="16"/>
  <c r="J111" i="16"/>
  <c r="K110" i="16"/>
  <c r="J110" i="16"/>
  <c r="M109" i="16"/>
  <c r="K109" i="16"/>
  <c r="J109" i="16"/>
  <c r="M108" i="16"/>
  <c r="K108" i="16"/>
  <c r="J108" i="16"/>
  <c r="M107" i="16"/>
  <c r="K107" i="16"/>
  <c r="J107" i="16"/>
  <c r="M106" i="16"/>
  <c r="K106" i="16"/>
  <c r="J106" i="16"/>
  <c r="M105" i="16"/>
  <c r="K105" i="16"/>
  <c r="J105" i="16"/>
  <c r="M104" i="16"/>
  <c r="K104" i="16"/>
  <c r="J104" i="16"/>
  <c r="K103" i="16"/>
  <c r="J103" i="16"/>
  <c r="M102" i="16"/>
  <c r="K102" i="16"/>
  <c r="J102" i="16"/>
  <c r="M101" i="16"/>
  <c r="K101" i="16"/>
  <c r="J101" i="16"/>
  <c r="M100" i="16"/>
  <c r="K100" i="16"/>
  <c r="J100" i="16"/>
  <c r="M99" i="16"/>
  <c r="K99" i="16"/>
  <c r="J99" i="16"/>
  <c r="M98" i="16"/>
  <c r="K98" i="16"/>
  <c r="J98" i="16"/>
  <c r="M97" i="16"/>
  <c r="K97" i="16"/>
  <c r="J97" i="16"/>
  <c r="M96" i="16"/>
  <c r="K96" i="16"/>
  <c r="J96" i="16"/>
  <c r="L95" i="16"/>
  <c r="M95" i="16"/>
  <c r="K95" i="16"/>
  <c r="J95" i="16"/>
  <c r="U94" i="16"/>
  <c r="S94" i="16"/>
  <c r="R94" i="16"/>
  <c r="U93" i="16"/>
  <c r="S93" i="16"/>
  <c r="R93" i="16"/>
  <c r="U92" i="16"/>
  <c r="S92" i="16"/>
  <c r="R92" i="16"/>
  <c r="U91" i="16"/>
  <c r="S91" i="16"/>
  <c r="R91" i="16"/>
  <c r="U90" i="16"/>
  <c r="S90" i="16"/>
  <c r="R90" i="16"/>
  <c r="T89" i="16"/>
  <c r="U89" i="16"/>
  <c r="S89" i="16"/>
  <c r="R89" i="16"/>
  <c r="Q94" i="16"/>
  <c r="O94" i="16"/>
  <c r="N94" i="16"/>
  <c r="Q93" i="16"/>
  <c r="O93" i="16"/>
  <c r="N93" i="16"/>
  <c r="Q92" i="16"/>
  <c r="O92" i="16"/>
  <c r="N92" i="16"/>
  <c r="Q91" i="16"/>
  <c r="O91" i="16"/>
  <c r="N91" i="16"/>
  <c r="Q90" i="16"/>
  <c r="O90" i="16"/>
  <c r="N90" i="16"/>
  <c r="P89" i="16"/>
  <c r="Q89" i="16"/>
  <c r="O89" i="16"/>
  <c r="N89" i="16"/>
  <c r="M94" i="16"/>
  <c r="K94" i="16"/>
  <c r="J94" i="16"/>
  <c r="M93" i="16"/>
  <c r="K93" i="16"/>
  <c r="J93" i="16"/>
  <c r="M92" i="16"/>
  <c r="K92" i="16"/>
  <c r="J92" i="16"/>
  <c r="M91" i="16"/>
  <c r="K91" i="16"/>
  <c r="J91" i="16"/>
  <c r="M90" i="16"/>
  <c r="K90" i="16"/>
  <c r="J90" i="16"/>
  <c r="L89" i="16"/>
  <c r="M89" i="16"/>
  <c r="K89" i="16"/>
  <c r="J89" i="16"/>
  <c r="U88" i="16"/>
  <c r="S88" i="16"/>
  <c r="R88" i="16"/>
  <c r="U87" i="16"/>
  <c r="S87" i="16"/>
  <c r="R87" i="16"/>
  <c r="U86" i="16"/>
  <c r="S86" i="16"/>
  <c r="R86" i="16"/>
  <c r="U85" i="16"/>
  <c r="S85" i="16"/>
  <c r="R85" i="16"/>
  <c r="T84" i="16"/>
  <c r="U84" i="16"/>
  <c r="S84" i="16"/>
  <c r="R84" i="16"/>
  <c r="Q88" i="16"/>
  <c r="O88" i="16"/>
  <c r="N88" i="16"/>
  <c r="Q87" i="16"/>
  <c r="O87" i="16"/>
  <c r="N87" i="16"/>
  <c r="Q86" i="16"/>
  <c r="O86" i="16"/>
  <c r="N86" i="16"/>
  <c r="Q85" i="16"/>
  <c r="O85" i="16"/>
  <c r="N85" i="16"/>
  <c r="P84" i="16"/>
  <c r="Q84" i="16"/>
  <c r="O84" i="16"/>
  <c r="N84" i="16"/>
  <c r="M88" i="16"/>
  <c r="K88" i="16"/>
  <c r="J88" i="16"/>
  <c r="M87" i="16"/>
  <c r="K87" i="16"/>
  <c r="J87" i="16"/>
  <c r="M86" i="16"/>
  <c r="K86" i="16"/>
  <c r="J86" i="16"/>
  <c r="M85" i="16"/>
  <c r="K85" i="16"/>
  <c r="J85" i="16"/>
  <c r="L84" i="16"/>
  <c r="M84" i="16"/>
  <c r="K84" i="16"/>
  <c r="J84" i="16"/>
  <c r="U83" i="16"/>
  <c r="S83" i="16"/>
  <c r="R83" i="16"/>
  <c r="U82" i="16"/>
  <c r="S82" i="16"/>
  <c r="R82" i="16"/>
  <c r="U81" i="16"/>
  <c r="S81" i="16"/>
  <c r="R81" i="16"/>
  <c r="U80" i="16"/>
  <c r="S80" i="16"/>
  <c r="R80" i="16"/>
  <c r="U79" i="16"/>
  <c r="S79" i="16"/>
  <c r="R79" i="16"/>
  <c r="U78" i="16"/>
  <c r="S78" i="16"/>
  <c r="R78" i="16"/>
  <c r="U77" i="16"/>
  <c r="S77" i="16"/>
  <c r="R77" i="16"/>
  <c r="U76" i="16"/>
  <c r="S76" i="16"/>
  <c r="R76" i="16"/>
  <c r="U75" i="16"/>
  <c r="S75" i="16"/>
  <c r="R75" i="16"/>
  <c r="U74" i="16"/>
  <c r="S74" i="16"/>
  <c r="R74" i="16"/>
  <c r="U73" i="16"/>
  <c r="S73" i="16"/>
  <c r="R73" i="16"/>
  <c r="U72" i="16"/>
  <c r="S72" i="16"/>
  <c r="R72" i="16"/>
  <c r="U71" i="16"/>
  <c r="S71" i="16"/>
  <c r="R71" i="16"/>
  <c r="U70" i="16"/>
  <c r="S70" i="16"/>
  <c r="R70" i="16"/>
  <c r="U69" i="16"/>
  <c r="S69" i="16"/>
  <c r="R69" i="16"/>
  <c r="U68" i="16"/>
  <c r="S68" i="16"/>
  <c r="R68" i="16"/>
  <c r="U67" i="16"/>
  <c r="S67" i="16"/>
  <c r="R67" i="16"/>
  <c r="U66" i="16"/>
  <c r="S66" i="16"/>
  <c r="R66" i="16"/>
  <c r="U65" i="16"/>
  <c r="S65" i="16"/>
  <c r="R65" i="16"/>
  <c r="U64" i="16"/>
  <c r="S64" i="16"/>
  <c r="R64" i="16"/>
  <c r="U63" i="16"/>
  <c r="S63" i="16"/>
  <c r="R63" i="16"/>
  <c r="T62" i="16"/>
  <c r="U62" i="16"/>
  <c r="S62" i="16"/>
  <c r="R62" i="16"/>
  <c r="Q83" i="16"/>
  <c r="O83" i="16"/>
  <c r="N83" i="16"/>
  <c r="Q82" i="16"/>
  <c r="O82" i="16"/>
  <c r="N82" i="16"/>
  <c r="Q81" i="16"/>
  <c r="O81" i="16"/>
  <c r="N81" i="16"/>
  <c r="Q80" i="16"/>
  <c r="O80" i="16"/>
  <c r="N80" i="16"/>
  <c r="Q79" i="16"/>
  <c r="O79" i="16"/>
  <c r="N79" i="16"/>
  <c r="Q78" i="16"/>
  <c r="O78" i="16"/>
  <c r="N78" i="16"/>
  <c r="Q77" i="16"/>
  <c r="O77" i="16"/>
  <c r="N77" i="16"/>
  <c r="Q76" i="16"/>
  <c r="O76" i="16"/>
  <c r="N76" i="16"/>
  <c r="Q75" i="16"/>
  <c r="O75" i="16"/>
  <c r="N75" i="16"/>
  <c r="Q74" i="16"/>
  <c r="O74" i="16"/>
  <c r="N74" i="16"/>
  <c r="Q73" i="16"/>
  <c r="O73" i="16"/>
  <c r="N73" i="16"/>
  <c r="Q72" i="16"/>
  <c r="O72" i="16"/>
  <c r="N72" i="16"/>
  <c r="Q71" i="16"/>
  <c r="O71" i="16"/>
  <c r="N71" i="16"/>
  <c r="Q70" i="16"/>
  <c r="O70" i="16"/>
  <c r="N70" i="16"/>
  <c r="Q69" i="16"/>
  <c r="O69" i="16"/>
  <c r="N69" i="16"/>
  <c r="Q68" i="16"/>
  <c r="O68" i="16"/>
  <c r="N68" i="16"/>
  <c r="Q67" i="16"/>
  <c r="O67" i="16"/>
  <c r="N67" i="16"/>
  <c r="Q66" i="16"/>
  <c r="O66" i="16"/>
  <c r="N66" i="16"/>
  <c r="Q65" i="16"/>
  <c r="O65" i="16"/>
  <c r="N65" i="16"/>
  <c r="Q64" i="16"/>
  <c r="O64" i="16"/>
  <c r="N64" i="16"/>
  <c r="Q63" i="16"/>
  <c r="O63" i="16"/>
  <c r="N63" i="16"/>
  <c r="P62" i="16"/>
  <c r="Q62" i="16"/>
  <c r="O62" i="16"/>
  <c r="N62" i="16"/>
  <c r="M83" i="16"/>
  <c r="K83" i="16"/>
  <c r="J83" i="16"/>
  <c r="M82" i="16"/>
  <c r="K82" i="16"/>
  <c r="J82" i="16"/>
  <c r="M81" i="16"/>
  <c r="K81" i="16"/>
  <c r="J81" i="16"/>
  <c r="M80" i="16"/>
  <c r="K80" i="16"/>
  <c r="J80" i="16"/>
  <c r="M79" i="16"/>
  <c r="K79" i="16"/>
  <c r="J79" i="16"/>
  <c r="M78" i="16"/>
  <c r="K78" i="16"/>
  <c r="J78" i="16"/>
  <c r="M77" i="16"/>
  <c r="K77" i="16"/>
  <c r="J77" i="16"/>
  <c r="M76" i="16"/>
  <c r="K76" i="16"/>
  <c r="J76" i="16"/>
  <c r="M75" i="16"/>
  <c r="K75" i="16"/>
  <c r="J75" i="16"/>
  <c r="M74" i="16"/>
  <c r="K74" i="16"/>
  <c r="J74" i="16"/>
  <c r="M73" i="16"/>
  <c r="K73" i="16"/>
  <c r="J73" i="16"/>
  <c r="M72" i="16"/>
  <c r="K72" i="16"/>
  <c r="J72" i="16"/>
  <c r="M71" i="16"/>
  <c r="K71" i="16"/>
  <c r="J71" i="16"/>
  <c r="M70" i="16"/>
  <c r="K70" i="16"/>
  <c r="J70" i="16"/>
  <c r="M69" i="16"/>
  <c r="K69" i="16"/>
  <c r="J69" i="16"/>
  <c r="M68" i="16"/>
  <c r="K68" i="16"/>
  <c r="J68" i="16"/>
  <c r="M67" i="16"/>
  <c r="K67" i="16"/>
  <c r="J67" i="16"/>
  <c r="M66" i="16"/>
  <c r="K66" i="16"/>
  <c r="J66" i="16"/>
  <c r="M65" i="16"/>
  <c r="K65" i="16"/>
  <c r="J65" i="16"/>
  <c r="M64" i="16"/>
  <c r="K64" i="16"/>
  <c r="J64" i="16"/>
  <c r="M63" i="16"/>
  <c r="K63" i="16"/>
  <c r="J63" i="16"/>
  <c r="L62" i="16"/>
  <c r="M62" i="16"/>
  <c r="K62" i="16"/>
  <c r="J62" i="16"/>
  <c r="U61" i="16"/>
  <c r="S61" i="16"/>
  <c r="R61" i="16"/>
  <c r="U60" i="16"/>
  <c r="S60" i="16"/>
  <c r="R60" i="16"/>
  <c r="U59" i="16"/>
  <c r="S59" i="16"/>
  <c r="R59" i="16"/>
  <c r="U58" i="16"/>
  <c r="S58" i="16"/>
  <c r="R58" i="16"/>
  <c r="U57" i="16"/>
  <c r="S57" i="16"/>
  <c r="R57" i="16"/>
  <c r="U56" i="16"/>
  <c r="S56" i="16"/>
  <c r="R56" i="16"/>
  <c r="T55" i="16"/>
  <c r="U55" i="16"/>
  <c r="S55" i="16"/>
  <c r="R55" i="16"/>
  <c r="Q61" i="16"/>
  <c r="O61" i="16"/>
  <c r="N61" i="16"/>
  <c r="Q60" i="16"/>
  <c r="O60" i="16"/>
  <c r="N60" i="16"/>
  <c r="Q59" i="16"/>
  <c r="O59" i="16"/>
  <c r="N59" i="16"/>
  <c r="Q58" i="16"/>
  <c r="O58" i="16"/>
  <c r="N58" i="16"/>
  <c r="Q57" i="16"/>
  <c r="O57" i="16"/>
  <c r="N57" i="16"/>
  <c r="Q56" i="16"/>
  <c r="O56" i="16"/>
  <c r="N56" i="16"/>
  <c r="P55" i="16"/>
  <c r="Q55" i="16"/>
  <c r="O55" i="16"/>
  <c r="N55" i="16"/>
  <c r="M61" i="16"/>
  <c r="K61" i="16"/>
  <c r="J61" i="16"/>
  <c r="M60" i="16"/>
  <c r="K60" i="16"/>
  <c r="J60" i="16"/>
  <c r="M59" i="16"/>
  <c r="K59" i="16"/>
  <c r="J59" i="16"/>
  <c r="M58" i="16"/>
  <c r="K58" i="16"/>
  <c r="J58" i="16"/>
  <c r="M57" i="16"/>
  <c r="K57" i="16"/>
  <c r="J57" i="16"/>
  <c r="M56" i="16"/>
  <c r="K56" i="16"/>
  <c r="J56" i="16"/>
  <c r="L55" i="16"/>
  <c r="M55" i="16"/>
  <c r="K55" i="16"/>
  <c r="J55" i="16"/>
  <c r="U54" i="16"/>
  <c r="S54" i="16"/>
  <c r="R54" i="16"/>
  <c r="U53" i="16"/>
  <c r="S53" i="16"/>
  <c r="R53" i="16"/>
  <c r="U52" i="16"/>
  <c r="S52" i="16"/>
  <c r="R52" i="16"/>
  <c r="U51" i="16"/>
  <c r="S51" i="16"/>
  <c r="R51" i="16"/>
  <c r="U50" i="16"/>
  <c r="S50" i="16"/>
  <c r="R50" i="16"/>
  <c r="U49" i="16"/>
  <c r="S49" i="16"/>
  <c r="R49" i="16"/>
  <c r="U48" i="16"/>
  <c r="S48" i="16"/>
  <c r="R48" i="16"/>
  <c r="U47" i="16"/>
  <c r="S47" i="16"/>
  <c r="R47" i="16"/>
  <c r="U46" i="16"/>
  <c r="S46" i="16"/>
  <c r="R46" i="16"/>
  <c r="U45" i="16"/>
  <c r="S45" i="16"/>
  <c r="R45" i="16"/>
  <c r="U44" i="16"/>
  <c r="S44" i="16"/>
  <c r="R44" i="16"/>
  <c r="U43" i="16"/>
  <c r="S43" i="16"/>
  <c r="R43" i="16"/>
  <c r="U42" i="16"/>
  <c r="S42" i="16"/>
  <c r="R42" i="16"/>
  <c r="U41" i="16"/>
  <c r="S41" i="16"/>
  <c r="R41" i="16"/>
  <c r="U40" i="16"/>
  <c r="S40" i="16"/>
  <c r="R40" i="16"/>
  <c r="U39" i="16"/>
  <c r="S39" i="16"/>
  <c r="R39" i="16"/>
  <c r="U38" i="16"/>
  <c r="S38" i="16"/>
  <c r="R38" i="16"/>
  <c r="U37" i="16"/>
  <c r="S37" i="16"/>
  <c r="R37" i="16"/>
  <c r="T36" i="16"/>
  <c r="U36" i="16"/>
  <c r="S36" i="16"/>
  <c r="R36" i="16"/>
  <c r="Q54" i="16"/>
  <c r="O54" i="16"/>
  <c r="N54" i="16"/>
  <c r="Q53" i="16"/>
  <c r="O53" i="16"/>
  <c r="N53" i="16"/>
  <c r="Q52" i="16"/>
  <c r="O52" i="16"/>
  <c r="N52" i="16"/>
  <c r="Q51" i="16"/>
  <c r="O51" i="16"/>
  <c r="N51" i="16"/>
  <c r="Q50" i="16"/>
  <c r="O50" i="16"/>
  <c r="N50" i="16"/>
  <c r="Q49" i="16"/>
  <c r="O49" i="16"/>
  <c r="N49" i="16"/>
  <c r="Q48" i="16"/>
  <c r="O48" i="16"/>
  <c r="N48" i="16"/>
  <c r="Q47" i="16"/>
  <c r="O47" i="16"/>
  <c r="N47" i="16"/>
  <c r="Q46" i="16"/>
  <c r="O46" i="16"/>
  <c r="N46" i="16"/>
  <c r="Q45" i="16"/>
  <c r="O45" i="16"/>
  <c r="N45" i="16"/>
  <c r="Q44" i="16"/>
  <c r="O44" i="16"/>
  <c r="N44" i="16"/>
  <c r="Q43" i="16"/>
  <c r="O43" i="16"/>
  <c r="N43" i="16"/>
  <c r="Q42" i="16"/>
  <c r="O42" i="16"/>
  <c r="N42" i="16"/>
  <c r="Q41" i="16"/>
  <c r="O41" i="16"/>
  <c r="N41" i="16"/>
  <c r="Q40" i="16"/>
  <c r="O40" i="16"/>
  <c r="N40" i="16"/>
  <c r="Q39" i="16"/>
  <c r="O39" i="16"/>
  <c r="N39" i="16"/>
  <c r="Q38" i="16"/>
  <c r="O38" i="16"/>
  <c r="N38" i="16"/>
  <c r="Q37" i="16"/>
  <c r="O37" i="16"/>
  <c r="N37" i="16"/>
  <c r="P36" i="16"/>
  <c r="Q36" i="16"/>
  <c r="O36" i="16"/>
  <c r="N36" i="16"/>
  <c r="M54" i="16"/>
  <c r="K54" i="16"/>
  <c r="J54" i="16"/>
  <c r="M53" i="16"/>
  <c r="K53" i="16"/>
  <c r="J53" i="16"/>
  <c r="M52" i="16"/>
  <c r="K52" i="16"/>
  <c r="J52" i="16"/>
  <c r="M51" i="16"/>
  <c r="K51" i="16"/>
  <c r="J51" i="16"/>
  <c r="M50" i="16"/>
  <c r="K50" i="16"/>
  <c r="J50" i="16"/>
  <c r="M49" i="16"/>
  <c r="K49" i="16"/>
  <c r="J49" i="16"/>
  <c r="M48" i="16"/>
  <c r="K48" i="16"/>
  <c r="J48" i="16"/>
  <c r="M47" i="16"/>
  <c r="K47" i="16"/>
  <c r="J47" i="16"/>
  <c r="M46" i="16"/>
  <c r="K46" i="16"/>
  <c r="J46" i="16"/>
  <c r="M45" i="16"/>
  <c r="K45" i="16"/>
  <c r="J45" i="16"/>
  <c r="M44" i="16"/>
  <c r="K44" i="16"/>
  <c r="J44" i="16"/>
  <c r="M43" i="16"/>
  <c r="K43" i="16"/>
  <c r="J43" i="16"/>
  <c r="M42" i="16"/>
  <c r="K42" i="16"/>
  <c r="J42" i="16"/>
  <c r="M41" i="16"/>
  <c r="K41" i="16"/>
  <c r="J41" i="16"/>
  <c r="M40" i="16"/>
  <c r="K40" i="16"/>
  <c r="J40" i="16"/>
  <c r="M39" i="16"/>
  <c r="K39" i="16"/>
  <c r="J39" i="16"/>
  <c r="M38" i="16"/>
  <c r="K38" i="16"/>
  <c r="J38" i="16"/>
  <c r="M37" i="16"/>
  <c r="K37" i="16"/>
  <c r="J37" i="16"/>
  <c r="L36" i="16"/>
  <c r="M36" i="16"/>
  <c r="K36" i="16"/>
  <c r="J36" i="16"/>
  <c r="U35" i="16"/>
  <c r="S35" i="16"/>
  <c r="R35" i="16"/>
  <c r="U34" i="16"/>
  <c r="S34" i="16"/>
  <c r="R34" i="16"/>
  <c r="U33" i="16"/>
  <c r="S33" i="16"/>
  <c r="R33" i="16"/>
  <c r="U32" i="16"/>
  <c r="S32" i="16"/>
  <c r="R32" i="16"/>
  <c r="U31" i="16"/>
  <c r="S31" i="16"/>
  <c r="R31" i="16"/>
  <c r="U30" i="16"/>
  <c r="S30" i="16"/>
  <c r="R30" i="16"/>
  <c r="U29" i="16"/>
  <c r="S29" i="16"/>
  <c r="R29" i="16"/>
  <c r="U28" i="16"/>
  <c r="S28" i="16"/>
  <c r="R28" i="16"/>
  <c r="U27" i="16"/>
  <c r="S27" i="16"/>
  <c r="R27" i="16"/>
  <c r="U26" i="16"/>
  <c r="S26" i="16"/>
  <c r="R26" i="16"/>
  <c r="U25" i="16"/>
  <c r="S25" i="16"/>
  <c r="R25" i="16"/>
  <c r="U24" i="16"/>
  <c r="S24" i="16"/>
  <c r="R24" i="16"/>
  <c r="U23" i="16"/>
  <c r="S23" i="16"/>
  <c r="R23" i="16"/>
  <c r="U22" i="16"/>
  <c r="S22" i="16"/>
  <c r="R22" i="16"/>
  <c r="U21" i="16"/>
  <c r="S21" i="16"/>
  <c r="R21" i="16"/>
  <c r="U20" i="16"/>
  <c r="S20" i="16"/>
  <c r="R20" i="16"/>
  <c r="U19" i="16"/>
  <c r="S19" i="16"/>
  <c r="R19" i="16"/>
  <c r="U18" i="16"/>
  <c r="S18" i="16"/>
  <c r="R18" i="16"/>
  <c r="U17" i="16"/>
  <c r="S17" i="16"/>
  <c r="R17" i="16"/>
  <c r="U16" i="16"/>
  <c r="S16" i="16"/>
  <c r="R16" i="16"/>
  <c r="U15" i="16"/>
  <c r="S15" i="16"/>
  <c r="R15" i="16"/>
  <c r="T14" i="16"/>
  <c r="U14" i="16"/>
  <c r="S14" i="16"/>
  <c r="R14" i="16"/>
  <c r="Q35" i="16"/>
  <c r="O35" i="16"/>
  <c r="N35" i="16"/>
  <c r="Q34" i="16"/>
  <c r="O34" i="16"/>
  <c r="N34" i="16"/>
  <c r="Q33" i="16"/>
  <c r="O33" i="16"/>
  <c r="N33" i="16"/>
  <c r="Q32" i="16"/>
  <c r="O32" i="16"/>
  <c r="N32" i="16"/>
  <c r="Q31" i="16"/>
  <c r="O31" i="16"/>
  <c r="N31" i="16"/>
  <c r="Q30" i="16"/>
  <c r="O30" i="16"/>
  <c r="N30" i="16"/>
  <c r="Q29" i="16"/>
  <c r="O29" i="16"/>
  <c r="N29" i="16"/>
  <c r="Q28" i="16"/>
  <c r="O28" i="16"/>
  <c r="N28" i="16"/>
  <c r="Q27" i="16"/>
  <c r="O27" i="16"/>
  <c r="N27" i="16"/>
  <c r="Q26" i="16"/>
  <c r="O26" i="16"/>
  <c r="N26" i="16"/>
  <c r="Q25" i="16"/>
  <c r="O25" i="16"/>
  <c r="N25" i="16"/>
  <c r="Q24" i="16"/>
  <c r="O24" i="16"/>
  <c r="N24" i="16"/>
  <c r="Q23" i="16"/>
  <c r="O23" i="16"/>
  <c r="N23" i="16"/>
  <c r="Q22" i="16"/>
  <c r="O22" i="16"/>
  <c r="N22" i="16"/>
  <c r="Q21" i="16"/>
  <c r="O21" i="16"/>
  <c r="N21" i="16"/>
  <c r="Q20" i="16"/>
  <c r="O20" i="16"/>
  <c r="N20" i="16"/>
  <c r="Q19" i="16"/>
  <c r="O19" i="16"/>
  <c r="N19" i="16"/>
  <c r="Q18" i="16"/>
  <c r="O18" i="16"/>
  <c r="N18" i="16"/>
  <c r="Q17" i="16"/>
  <c r="O17" i="16"/>
  <c r="N17" i="16"/>
  <c r="Q16" i="16"/>
  <c r="O16" i="16"/>
  <c r="N16" i="16"/>
  <c r="Q15" i="16"/>
  <c r="O15" i="16"/>
  <c r="N15" i="16"/>
  <c r="P14" i="16"/>
  <c r="Q14" i="16"/>
  <c r="O14" i="16"/>
  <c r="N14" i="16"/>
  <c r="M35" i="16"/>
  <c r="K35" i="16"/>
  <c r="J35" i="16"/>
  <c r="M34" i="16"/>
  <c r="K34" i="16"/>
  <c r="J34" i="16"/>
  <c r="M33" i="16"/>
  <c r="K33" i="16"/>
  <c r="J33" i="16"/>
  <c r="M32" i="16"/>
  <c r="K32" i="16"/>
  <c r="J32" i="16"/>
  <c r="M31" i="16"/>
  <c r="K31" i="16"/>
  <c r="J31" i="16"/>
  <c r="M30" i="16"/>
  <c r="K30" i="16"/>
  <c r="J30" i="16"/>
  <c r="M29" i="16"/>
  <c r="K29" i="16"/>
  <c r="J29" i="16"/>
  <c r="M28" i="16"/>
  <c r="K28" i="16"/>
  <c r="J28" i="16"/>
  <c r="M27" i="16"/>
  <c r="K27" i="16"/>
  <c r="J27" i="16"/>
  <c r="M26" i="16"/>
  <c r="K26" i="16"/>
  <c r="J26" i="16"/>
  <c r="M25" i="16"/>
  <c r="K25" i="16"/>
  <c r="J25" i="16"/>
  <c r="M24" i="16"/>
  <c r="K24" i="16"/>
  <c r="J24" i="16"/>
  <c r="M23" i="16"/>
  <c r="K23" i="16"/>
  <c r="J23" i="16"/>
  <c r="M22" i="16"/>
  <c r="K22" i="16"/>
  <c r="J22" i="16"/>
  <c r="M21" i="16"/>
  <c r="K21" i="16"/>
  <c r="J21" i="16"/>
  <c r="M20" i="16"/>
  <c r="K20" i="16"/>
  <c r="J20" i="16"/>
  <c r="M19" i="16"/>
  <c r="K19" i="16"/>
  <c r="J19" i="16"/>
  <c r="M18" i="16"/>
  <c r="K18" i="16"/>
  <c r="J18" i="16"/>
  <c r="M17" i="16"/>
  <c r="K17" i="16"/>
  <c r="J17" i="16"/>
  <c r="M16" i="16"/>
  <c r="K16" i="16"/>
  <c r="J16" i="16"/>
  <c r="M15" i="16"/>
  <c r="K15" i="16"/>
  <c r="J15" i="16"/>
  <c r="L14" i="16"/>
  <c r="M14" i="16"/>
  <c r="K14" i="16"/>
  <c r="J14" i="16"/>
  <c r="T3" i="16"/>
  <c r="U3" i="16"/>
  <c r="P3" i="16"/>
  <c r="Q3" i="16"/>
  <c r="N3" i="16"/>
  <c r="O3" i="16"/>
  <c r="U13" i="16"/>
  <c r="S13" i="16"/>
  <c r="R13" i="16"/>
  <c r="U12" i="16"/>
  <c r="S12" i="16"/>
  <c r="R12" i="16"/>
  <c r="U11" i="16"/>
  <c r="S11" i="16"/>
  <c r="R11" i="16"/>
  <c r="U10" i="16"/>
  <c r="S10" i="16"/>
  <c r="R10" i="16"/>
  <c r="U9" i="16"/>
  <c r="S9" i="16"/>
  <c r="R9" i="16"/>
  <c r="U8" i="16"/>
  <c r="S8" i="16"/>
  <c r="R8" i="16"/>
  <c r="U7" i="16"/>
  <c r="S7" i="16"/>
  <c r="R7" i="16"/>
  <c r="U6" i="16"/>
  <c r="S6" i="16"/>
  <c r="R6" i="16"/>
  <c r="U5" i="16"/>
  <c r="S5" i="16"/>
  <c r="R5" i="16"/>
  <c r="U4" i="16"/>
  <c r="S4" i="16"/>
  <c r="R4" i="16"/>
  <c r="S3" i="16"/>
  <c r="R3" i="16"/>
  <c r="Q13" i="16"/>
  <c r="O13" i="16"/>
  <c r="N13" i="16"/>
  <c r="Q12" i="16"/>
  <c r="O12" i="16"/>
  <c r="N12" i="16"/>
  <c r="Q11" i="16"/>
  <c r="O11" i="16"/>
  <c r="N11" i="16"/>
  <c r="Q10" i="16"/>
  <c r="O10" i="16"/>
  <c r="N10" i="16"/>
  <c r="Q9" i="16"/>
  <c r="O9" i="16"/>
  <c r="N9" i="16"/>
  <c r="Q8" i="16"/>
  <c r="O8" i="16"/>
  <c r="N8" i="16"/>
  <c r="Q7" i="16"/>
  <c r="O7" i="16"/>
  <c r="N7" i="16"/>
  <c r="Q6" i="16"/>
  <c r="O6" i="16"/>
  <c r="N6" i="16"/>
  <c r="Q5" i="16"/>
  <c r="O5" i="16"/>
  <c r="N5" i="16"/>
  <c r="Q4" i="16"/>
  <c r="O4" i="16"/>
  <c r="N4" i="16"/>
  <c r="M13" i="16"/>
  <c r="K13" i="16"/>
  <c r="J13" i="16"/>
  <c r="M12" i="16"/>
  <c r="K12" i="16"/>
  <c r="J12" i="16"/>
  <c r="M11" i="16"/>
  <c r="K11" i="16"/>
  <c r="J11" i="16"/>
  <c r="M10" i="16"/>
  <c r="K10" i="16"/>
  <c r="J10" i="16"/>
  <c r="M9" i="16"/>
  <c r="K9" i="16"/>
  <c r="J9" i="16"/>
  <c r="M8" i="16"/>
  <c r="K8" i="16"/>
  <c r="J8" i="16"/>
  <c r="M7" i="16"/>
  <c r="K7" i="16"/>
  <c r="J7" i="16"/>
  <c r="M6" i="16"/>
  <c r="K6" i="16"/>
  <c r="J6" i="16"/>
  <c r="M5" i="16"/>
  <c r="K5" i="16"/>
  <c r="J5" i="16"/>
  <c r="M4" i="16"/>
  <c r="K4" i="16"/>
  <c r="J4" i="16"/>
  <c r="L3" i="16"/>
  <c r="M3" i="16"/>
  <c r="K3" i="16"/>
  <c r="J3" i="16"/>
  <c r="H116" i="16"/>
  <c r="I116" i="16"/>
  <c r="F116" i="16"/>
  <c r="G116" i="16"/>
  <c r="H110" i="16"/>
  <c r="I110" i="16"/>
  <c r="G110" i="16"/>
  <c r="F110" i="16"/>
  <c r="H103" i="16"/>
  <c r="I103" i="16"/>
  <c r="G103" i="16"/>
  <c r="F103" i="16"/>
  <c r="H95" i="16"/>
  <c r="H89" i="16"/>
  <c r="H84" i="16"/>
  <c r="H62" i="16"/>
  <c r="H55" i="16"/>
  <c r="H36" i="16"/>
  <c r="H14" i="16"/>
  <c r="I95" i="16"/>
  <c r="G95" i="16"/>
  <c r="F95" i="16"/>
  <c r="I89" i="16"/>
  <c r="G89" i="16"/>
  <c r="F89" i="16"/>
  <c r="I84" i="16"/>
  <c r="G84" i="16"/>
  <c r="F84" i="16"/>
  <c r="I85" i="16"/>
  <c r="F85" i="16"/>
  <c r="G85" i="16"/>
  <c r="I62" i="16"/>
  <c r="G62" i="16"/>
  <c r="F62" i="16"/>
  <c r="I55" i="16"/>
  <c r="G55" i="16"/>
  <c r="F55" i="16"/>
  <c r="I36" i="16"/>
  <c r="G36" i="16"/>
  <c r="F36" i="16"/>
  <c r="I63" i="16"/>
  <c r="F63" i="16"/>
  <c r="G63" i="16"/>
  <c r="I14" i="16"/>
  <c r="G14" i="16"/>
  <c r="F14" i="16"/>
  <c r="I5" i="16"/>
  <c r="G5" i="16"/>
  <c r="I6" i="16"/>
  <c r="G6" i="16"/>
  <c r="I7" i="16"/>
  <c r="G7" i="16"/>
  <c r="I8" i="16"/>
  <c r="G8" i="16"/>
  <c r="I9" i="16"/>
  <c r="G9" i="16"/>
  <c r="I10" i="16"/>
  <c r="G10" i="16"/>
  <c r="I11" i="16"/>
  <c r="G11" i="16"/>
  <c r="I12" i="16"/>
  <c r="G12" i="16"/>
  <c r="I13" i="16"/>
  <c r="G13" i="16"/>
  <c r="I15" i="16"/>
  <c r="G15" i="16"/>
  <c r="I16" i="16"/>
  <c r="G16" i="16"/>
  <c r="I17" i="16"/>
  <c r="G17" i="16"/>
  <c r="I18" i="16"/>
  <c r="G18" i="16"/>
  <c r="I19" i="16"/>
  <c r="G19" i="16"/>
  <c r="I20" i="16"/>
  <c r="G20" i="16"/>
  <c r="I21" i="16"/>
  <c r="G21" i="16"/>
  <c r="I22" i="16"/>
  <c r="G22" i="16"/>
  <c r="I23" i="16"/>
  <c r="G23" i="16"/>
  <c r="I24" i="16"/>
  <c r="G24" i="16"/>
  <c r="I25" i="16"/>
  <c r="G25" i="16"/>
  <c r="I26" i="16"/>
  <c r="G26" i="16"/>
  <c r="I27" i="16"/>
  <c r="G27" i="16"/>
  <c r="I28" i="16"/>
  <c r="G28" i="16"/>
  <c r="I29" i="16"/>
  <c r="G29" i="16"/>
  <c r="I30" i="16"/>
  <c r="G30" i="16"/>
  <c r="I31" i="16"/>
  <c r="G31" i="16"/>
  <c r="I32" i="16"/>
  <c r="G32" i="16"/>
  <c r="I33" i="16"/>
  <c r="G33" i="16"/>
  <c r="I34" i="16"/>
  <c r="G34" i="16"/>
  <c r="I35" i="16"/>
  <c r="G35" i="16"/>
  <c r="I37" i="16"/>
  <c r="G37" i="16"/>
  <c r="I38" i="16"/>
  <c r="G38" i="16"/>
  <c r="I39" i="16"/>
  <c r="G39" i="16"/>
  <c r="I40" i="16"/>
  <c r="G40" i="16"/>
  <c r="I41" i="16"/>
  <c r="G41" i="16"/>
  <c r="I42" i="16"/>
  <c r="G42" i="16"/>
  <c r="I43" i="16"/>
  <c r="G43" i="16"/>
  <c r="I44" i="16"/>
  <c r="G44" i="16"/>
  <c r="I45" i="16"/>
  <c r="G45" i="16"/>
  <c r="I46" i="16"/>
  <c r="G46" i="16"/>
  <c r="I47" i="16"/>
  <c r="G47" i="16"/>
  <c r="I48" i="16"/>
  <c r="G48" i="16"/>
  <c r="I49" i="16"/>
  <c r="G49" i="16"/>
  <c r="I50" i="16"/>
  <c r="G50" i="16"/>
  <c r="I51" i="16"/>
  <c r="G51" i="16"/>
  <c r="I52" i="16"/>
  <c r="G52" i="16"/>
  <c r="I53" i="16"/>
  <c r="G53" i="16"/>
  <c r="I54" i="16"/>
  <c r="G54" i="16"/>
  <c r="I56" i="16"/>
  <c r="G56" i="16"/>
  <c r="I57" i="16"/>
  <c r="G57" i="16"/>
  <c r="I58" i="16"/>
  <c r="G58" i="16"/>
  <c r="I59" i="16"/>
  <c r="G59" i="16"/>
  <c r="I60" i="16"/>
  <c r="G60" i="16"/>
  <c r="I61" i="16"/>
  <c r="G61" i="16"/>
  <c r="I64" i="16"/>
  <c r="G64" i="16"/>
  <c r="I65" i="16"/>
  <c r="G65" i="16"/>
  <c r="I66" i="16"/>
  <c r="G66" i="16"/>
  <c r="I67" i="16"/>
  <c r="G67" i="16"/>
  <c r="I68" i="16"/>
  <c r="G68" i="16"/>
  <c r="I69" i="16"/>
  <c r="G69" i="16"/>
  <c r="I70" i="16"/>
  <c r="G70" i="16"/>
  <c r="I71" i="16"/>
  <c r="G71" i="16"/>
  <c r="I72" i="16"/>
  <c r="G72" i="16"/>
  <c r="I73" i="16"/>
  <c r="G73" i="16"/>
  <c r="I74" i="16"/>
  <c r="G74" i="16"/>
  <c r="I75" i="16"/>
  <c r="G75" i="16"/>
  <c r="I76" i="16"/>
  <c r="G76" i="16"/>
  <c r="I77" i="16"/>
  <c r="G77" i="16"/>
  <c r="I78" i="16"/>
  <c r="G78" i="16"/>
  <c r="I79" i="16"/>
  <c r="G79" i="16"/>
  <c r="I80" i="16"/>
  <c r="G80" i="16"/>
  <c r="I81" i="16"/>
  <c r="G81" i="16"/>
  <c r="I82" i="16"/>
  <c r="G82" i="16"/>
  <c r="I83" i="16"/>
  <c r="G83" i="16"/>
  <c r="I86" i="16"/>
  <c r="G86" i="16"/>
  <c r="I87" i="16"/>
  <c r="G87" i="16"/>
  <c r="I88" i="16"/>
  <c r="G88" i="16"/>
  <c r="I90" i="16"/>
  <c r="G90" i="16"/>
  <c r="I91" i="16"/>
  <c r="G91" i="16"/>
  <c r="I92" i="16"/>
  <c r="G92" i="16"/>
  <c r="I93" i="16"/>
  <c r="G93" i="16"/>
  <c r="I94" i="16"/>
  <c r="G94" i="16"/>
  <c r="I96" i="16"/>
  <c r="G96" i="16"/>
  <c r="I97" i="16"/>
  <c r="G97" i="16"/>
  <c r="I98" i="16"/>
  <c r="G98" i="16"/>
  <c r="I99" i="16"/>
  <c r="G99" i="16"/>
  <c r="I100" i="16"/>
  <c r="G100" i="16"/>
  <c r="I101" i="16"/>
  <c r="G101" i="16"/>
  <c r="I102" i="16"/>
  <c r="G102" i="16"/>
  <c r="I104" i="16"/>
  <c r="G104" i="16"/>
  <c r="I105" i="16"/>
  <c r="G105" i="16"/>
  <c r="I106" i="16"/>
  <c r="G106" i="16"/>
  <c r="I107" i="16"/>
  <c r="G107" i="16"/>
  <c r="I108" i="16"/>
  <c r="G108" i="16"/>
  <c r="I109" i="16"/>
  <c r="G109" i="16"/>
  <c r="I111" i="16"/>
  <c r="G111" i="16"/>
  <c r="I112" i="16"/>
  <c r="G112" i="16"/>
  <c r="I113" i="16"/>
  <c r="G113" i="16"/>
  <c r="I114" i="16"/>
  <c r="G114" i="16"/>
  <c r="I115" i="16"/>
  <c r="G115" i="16"/>
  <c r="I117" i="16"/>
  <c r="G117" i="16"/>
  <c r="I118" i="16"/>
  <c r="G118" i="16"/>
  <c r="F5" i="16"/>
  <c r="F6" i="16"/>
  <c r="F7" i="16"/>
  <c r="F8" i="16"/>
  <c r="F9" i="16"/>
  <c r="F10" i="16"/>
  <c r="F11" i="16"/>
  <c r="F12" i="16"/>
  <c r="F13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6" i="16"/>
  <c r="F57" i="16"/>
  <c r="F58" i="16"/>
  <c r="F59" i="16"/>
  <c r="F60" i="16"/>
  <c r="F61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6" i="16"/>
  <c r="F87" i="16"/>
  <c r="F88" i="16"/>
  <c r="F90" i="16"/>
  <c r="F91" i="16"/>
  <c r="F92" i="16"/>
  <c r="F93" i="16"/>
  <c r="F94" i="16"/>
  <c r="F96" i="16"/>
  <c r="F97" i="16"/>
  <c r="F98" i="16"/>
  <c r="F99" i="16"/>
  <c r="F100" i="16"/>
  <c r="F101" i="16"/>
  <c r="F102" i="16"/>
  <c r="F104" i="16"/>
  <c r="F105" i="16"/>
  <c r="F106" i="16"/>
  <c r="F107" i="16"/>
  <c r="F108" i="16"/>
  <c r="F109" i="16"/>
  <c r="F111" i="16"/>
  <c r="F112" i="16"/>
  <c r="F113" i="16"/>
  <c r="F114" i="16"/>
  <c r="F115" i="16"/>
  <c r="F117" i="16"/>
  <c r="F118" i="16"/>
  <c r="I4" i="16"/>
  <c r="F4" i="16"/>
  <c r="H3" i="16"/>
  <c r="I3" i="16"/>
  <c r="G3" i="16"/>
  <c r="F3" i="16"/>
  <c r="G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81" i="6"/>
  <c r="E80" i="6"/>
  <c r="E79" i="6"/>
  <c r="F81" i="6"/>
  <c r="F80" i="6"/>
  <c r="F79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  <c r="R36" i="1"/>
  <c r="R37" i="1"/>
  <c r="R38" i="1"/>
  <c r="R39" i="1"/>
  <c r="R40" i="1"/>
  <c r="R41" i="1"/>
  <c r="R42" i="1"/>
  <c r="R4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5" i="1"/>
  <c r="R14" i="1"/>
  <c r="R13" i="1"/>
  <c r="R12" i="1"/>
  <c r="R11" i="1"/>
  <c r="R10" i="1"/>
  <c r="R9" i="1"/>
  <c r="R8" i="1"/>
  <c r="R19" i="1"/>
  <c r="R3" i="1"/>
  <c r="R4" i="1"/>
  <c r="R5" i="1"/>
  <c r="R6" i="1"/>
  <c r="R7" i="1"/>
  <c r="R16" i="1"/>
  <c r="R2" i="1"/>
</calcChain>
</file>

<file path=xl/comments1.xml><?xml version="1.0" encoding="utf-8"?>
<comments xmlns="http://schemas.openxmlformats.org/spreadsheetml/2006/main">
  <authors>
    <author>Sally Mackay</author>
  </authors>
  <commentList>
    <comment ref="I44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All Sanitarium mueslis have &lt;22g sugar, though FCDB had 24g, lavel for golden oats is 21g</t>
        </r>
      </text>
    </comment>
  </commentList>
</comments>
</file>

<file path=xl/comments2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<sst xmlns="http://schemas.openxmlformats.org/spreadsheetml/2006/main" count="4076" uniqueCount="744">
  <si>
    <t>country</t>
  </si>
  <si>
    <t>region</t>
  </si>
  <si>
    <t>DHB</t>
  </si>
  <si>
    <t>season</t>
  </si>
  <si>
    <t>deprivation</t>
  </si>
  <si>
    <t>type</t>
  </si>
  <si>
    <t>NZ</t>
  </si>
  <si>
    <t>Auckland</t>
  </si>
  <si>
    <t>Waitemata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</si>
  <si>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</si>
  <si>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</si>
  <si>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</si>
  <si>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</si>
  <si>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</si>
  <si>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</si>
  <si>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</si>
  <si>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</si>
  <si>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outlet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</si>
  <si>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</si>
  <si>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</si>
  <si>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</si>
  <si>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</si>
  <si>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</si>
  <si>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</si>
  <si>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</si>
  <si>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</si>
  <si>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</si>
  <si>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</si>
  <si>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</si>
  <si>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</si>
  <si>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</si>
  <si>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</si>
  <si>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</si>
  <si>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</si>
  <si>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</si>
  <si>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</si>
  <si>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</si>
  <si>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</si>
  <si>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</si>
  <si>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</si>
  <si>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</si>
  <si>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</si>
  <si>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</si>
  <si>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</si>
  <si>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</si>
  <si>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</si>
  <si>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</si>
  <si>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</si>
  <si>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</si>
  <si>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Manukau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</si>
  <si>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</si>
  <si>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</si>
  <si>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</si>
  <si>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</si>
  <si>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</si>
  <si>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</si>
  <si>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</si>
  <si>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</si>
  <si>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</si>
  <si>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</si>
  <si>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</si>
  <si>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</si>
  <si>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</si>
  <si>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</si>
  <si>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</si>
  <si>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</si>
  <si>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</si>
  <si>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</si>
  <si>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</si>
  <si>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</si>
  <si>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</si>
  <si>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</si>
  <si>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</si>
  <si>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</si>
  <si>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</si>
  <si>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</si>
  <si>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</si>
  <si>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</si>
  <si>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</si>
  <si>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</si>
  <si>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</si>
  <si>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</si>
  <si>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</si>
  <si>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</si>
  <si>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</si>
  <si>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</si>
  <si>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</si>
  <si>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</si>
  <si>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</si>
  <si>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</si>
  <si>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</si>
  <si>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</si>
  <si>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</si>
  <si>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</si>
  <si>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</si>
  <si>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</si>
  <si>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</si>
  <si>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</si>
  <si>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</si>
  <si>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</si>
  <si>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</si>
  <si>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</si>
  <si>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</si>
  <si>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</si>
  <si>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</si>
  <si>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</si>
  <si>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</si>
  <si>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</si>
  <si>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</si>
  <si>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</si>
  <si>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</si>
  <si>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</si>
  <si>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</si>
  <si>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</si>
  <si>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</si>
  <si>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</si>
  <si>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</si>
  <si>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</si>
  <si>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</si>
  <si>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</si>
  <si>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</si>
  <si>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</si>
  <si>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</si>
  <si>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</si>
  <si>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</si>
  <si>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</si>
  <si>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</si>
  <si>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</si>
  <si>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</si>
  <si>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</si>
  <si>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</si>
  <si>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</si>
  <si>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</si>
  <si>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</si>
  <si>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</si>
  <si>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</si>
  <si>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</si>
  <si>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</si>
  <si>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</si>
  <si>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</si>
  <si>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</si>
  <si>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</si>
  <si>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</si>
  <si>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</si>
  <si>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</si>
  <si>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</si>
  <si>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</si>
  <si>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</si>
  <si>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</si>
  <si>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</si>
  <si>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</si>
  <si>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</si>
  <si>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</si>
  <si>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</si>
  <si>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</si>
  <si>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</si>
  <si>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</si>
  <si>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</si>
  <si>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</si>
  <si>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</si>
  <si>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</si>
  <si>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</si>
  <si>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</si>
  <si>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</si>
  <si>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</si>
  <si>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</si>
  <si>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</si>
  <si>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</si>
  <si>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</si>
  <si>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Whole cooked chicken (supermarket)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</si>
  <si>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</si>
  <si>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</si>
  <si>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</si>
  <si>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</si>
  <si>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</si>
  <si>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</si>
  <si>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</si>
  <si>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</si>
  <si>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</si>
  <si>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</si>
  <si>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</si>
  <si>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</si>
  <si>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</si>
  <si>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</si>
  <si>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</si>
  <si>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</si>
  <si>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</si>
  <si>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</si>
  <si>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</si>
  <si>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</si>
  <si>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</si>
  <si>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</si>
  <si>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</si>
  <si>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</si>
  <si>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</si>
  <si>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</si>
  <si>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</si>
  <si>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</si>
  <si>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</si>
  <si>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</si>
  <si>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</si>
  <si>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</si>
  <si>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</si>
  <si>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</si>
  <si>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</si>
  <si>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</si>
  <si>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</si>
  <si>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</si>
  <si>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</si>
  <si>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</si>
  <si>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</si>
  <si>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</si>
  <si>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</si>
  <si>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</si>
  <si>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</si>
  <si>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</si>
  <si>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</si>
  <si>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</si>
  <si>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</si>
  <si>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</si>
  <si>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</si>
  <si>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</si>
  <si>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</si>
  <si>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</si>
  <si>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</si>
  <si>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</si>
  <si>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</si>
  <si>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</si>
  <si>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</si>
  <si>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</si>
  <si>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</si>
  <si>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</si>
  <si>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</si>
  <si>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</si>
  <si>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</si>
  <si>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</si>
  <si>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</si>
  <si>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</si>
  <si>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</si>
  <si>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</si>
  <si>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</si>
  <si>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</si>
  <si>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</si>
  <si>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</si>
  <si>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</si>
  <si>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</si>
  <si>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</si>
  <si>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</si>
  <si>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</si>
  <si>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</si>
  <si>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</si>
  <si>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</si>
  <si>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</si>
  <si>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</si>
  <si>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</si>
  <si>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</si>
  <si>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</si>
  <si>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</si>
  <si>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</si>
  <si>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</si>
  <si>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</si>
  <si>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</si>
  <si>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</si>
  <si>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</si>
  <si>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</si>
  <si>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</si>
  <si>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</si>
  <si>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</si>
  <si>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</si>
  <si>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</si>
  <si>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</si>
  <si>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</si>
  <si>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</si>
  <si>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</si>
  <si>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</si>
  <si>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</si>
  <si>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</si>
  <si>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</si>
  <si>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</si>
  <si>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</si>
  <si>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</si>
  <si>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</si>
  <si>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</si>
  <si>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</si>
  <si>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</si>
  <si>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</si>
  <si>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</si>
  <si>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</si>
  <si>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</si>
  <si>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</si>
  <si>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</si>
  <si>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</si>
  <si>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</si>
  <si>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</si>
  <si>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</si>
  <si>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</si>
  <si>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</si>
  <si>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</si>
  <si>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</si>
  <si>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</si>
  <si>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</si>
  <si>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</si>
  <si>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</si>
  <si>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</si>
  <si>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</si>
  <si>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</si>
  <si>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</si>
  <si>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</si>
  <si>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</si>
  <si>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</si>
  <si>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</si>
  <si>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</si>
  <si>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</si>
  <si>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</si>
  <si>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</si>
  <si>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</si>
  <si>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</si>
  <si>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</si>
  <si>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</si>
  <si>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</si>
  <si>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</si>
  <si>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</si>
  <si>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</si>
  <si>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</si>
  <si>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</si>
  <si>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</si>
  <si>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</si>
  <si>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</si>
  <si>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</si>
  <si>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</si>
  <si>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</si>
  <si>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</si>
  <si>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10099</t>
  </si>
  <si>
    <t>10100</t>
  </si>
  <si>
    <t>10101</t>
  </si>
  <si>
    <t>10102</t>
  </si>
  <si>
    <t>10103</t>
  </si>
  <si>
    <t>10104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</si>
  <si>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</si>
  <si>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</si>
  <si>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</si>
  <si>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</si>
  <si>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</si>
  <si>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</si>
  <si>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</si>
  <si>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</si>
  <si>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</si>
  <si>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</si>
  <si>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</si>
  <si>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</si>
  <si>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</si>
  <si>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</si>
  <si>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</si>
  <si>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</si>
  <si>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</si>
  <si>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</si>
  <si>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</si>
  <si>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</si>
  <si>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</si>
  <si>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</si>
  <si>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</si>
  <si>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</si>
  <si>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</si>
  <si>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</si>
  <si>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</si>
  <si>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</si>
  <si>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</si>
  <si>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</si>
  <si>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</si>
  <si>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</si>
  <si>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</si>
  <si>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</si>
  <si>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</si>
  <si>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</si>
  <si>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</si>
  <si>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</si>
  <si>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</si>
  <si>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</si>
  <si>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</si>
  <si>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</si>
  <si>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</si>
  <si>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</si>
  <si>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</si>
  <si>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</si>
  <si>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</si>
  <si>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</si>
  <si>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</si>
  <si>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</si>
  <si>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</si>
  <si>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</si>
  <si>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</si>
  <si>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</si>
  <si>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</si>
  <si>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</si>
  <si>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</si>
  <si>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</si>
  <si>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</si>
  <si>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</si>
  <si>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</si>
  <si>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</si>
  <si>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</si>
  <si>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</si>
  <si>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</si>
  <si>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</si>
  <si>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</si>
  <si>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</si>
  <si>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</si>
  <si>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</si>
  <si>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</si>
  <si>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</si>
  <si>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</si>
  <si>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</si>
  <si>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</si>
  <si>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</si>
  <si>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</si>
  <si>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</si>
  <si>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</si>
  <si>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</si>
  <si>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</si>
  <si>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</si>
  <si>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</si>
  <si>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</si>
  <si>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</si>
  <si>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</si>
  <si>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</si>
  <si>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</si>
  <si>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</si>
  <si>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</si>
  <si>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</si>
  <si>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</si>
  <si>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</si>
  <si>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</si>
  <si>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</si>
  <si>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</si>
  <si>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</si>
  <si>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</si>
  <si>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</si>
  <si>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</si>
  <si>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</si>
  <si>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</si>
  <si>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</si>
  <si>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</si>
  <si>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</si>
  <si>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</si>
  <si>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</si>
  <si>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</si>
  <si>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</si>
  <si>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</si>
  <si>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</si>
  <si>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</si>
  <si>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</si>
  <si>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</si>
  <si>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</si>
  <si>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</si>
  <si>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</si>
  <si>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</si>
  <si>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</si>
  <si>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</si>
  <si>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</si>
  <si>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</si>
  <si>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</si>
  <si>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</si>
  <si>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</si>
  <si>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</si>
  <si>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</si>
  <si>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</si>
  <si>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</si>
  <si>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</si>
  <si>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</si>
  <si>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</si>
  <si>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</si>
  <si>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</si>
  <si>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</si>
  <si>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</si>
  <si>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</si>
  <si>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</si>
  <si>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</si>
  <si>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</si>
  <si>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</si>
  <si>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</si>
  <si>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</si>
  <si>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</si>
  <si>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</si>
  <si>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</si>
  <si>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</si>
  <si>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</si>
  <si>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</si>
  <si>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</si>
  <si>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</si>
  <si>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</si>
  <si>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</si>
  <si>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</si>
  <si>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</si>
  <si>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</si>
  <si>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</si>
  <si>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</si>
  <si>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</si>
  <si>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</si>
  <si>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</si>
  <si>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</si>
  <si>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</si>
  <si>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</si>
  <si>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</si>
  <si>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</si>
  <si>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</si>
  <si>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</si>
  <si>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</si>
  <si>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</si>
  <si>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</si>
  <si>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</si>
  <si>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</si>
  <si>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</si>
  <si>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</si>
  <si>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</si>
  <si>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</si>
  <si>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</si>
  <si>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</si>
  <si>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</si>
  <si>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</si>
  <si>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</si>
  <si>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</si>
  <si>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</si>
  <si>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</si>
  <si>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</si>
  <si>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</si>
  <si>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</si>
  <si>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</si>
  <si>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</si>
  <si>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</si>
  <si>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</si>
  <si>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</si>
  <si>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</si>
  <si>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</si>
  <si>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</si>
  <si>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</si>
  <si>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</si>
  <si>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</si>
  <si>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</si>
  <si>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</si>
  <si>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</si>
  <si>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</si>
  <si>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</si>
  <si>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</si>
  <si>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</si>
  <si>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</si>
  <si>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</si>
  <si>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</si>
  <si>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</si>
  <si>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</si>
  <si>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</si>
  <si>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</si>
  <si>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</si>
  <si>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</si>
  <si>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</si>
  <si>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</si>
  <si>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</si>
  <si>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</si>
  <si>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</si>
  <si>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</si>
  <si>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</si>
  <si>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</si>
  <si>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</si>
  <si>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</si>
  <si>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</si>
  <si>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</si>
  <si>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</si>
  <si>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</si>
  <si>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</si>
  <si>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</si>
  <si>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</si>
  <si>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</si>
  <si>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</si>
  <si>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</si>
  <si>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</si>
  <si>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</si>
  <si>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</si>
  <si>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</si>
  <si>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</si>
  <si>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</si>
  <si>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</si>
  <si>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</si>
  <si>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</si>
  <si>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</si>
  <si>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</si>
  <si>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</si>
  <si>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</si>
  <si>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</si>
  <si>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</si>
  <si>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</si>
  <si>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</si>
  <si>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</si>
  <si>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</si>
  <si>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</si>
  <si>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</si>
  <si>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</si>
  <si>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</si>
  <si>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</si>
  <si>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</si>
  <si>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</si>
  <si>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</si>
  <si>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</si>
  <si>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</si>
  <si>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</si>
  <si>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</si>
  <si>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</si>
  <si>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</si>
  <si>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</si>
  <si>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</si>
  <si>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</si>
  <si>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</si>
  <si>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</si>
  <si>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</si>
  <si>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</si>
  <si>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</si>
  <si>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</si>
  <si>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</si>
  <si>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</si>
  <si>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</si>
  <si>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</si>
  <si>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</si>
  <si>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</si>
  <si>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</si>
  <si>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</si>
  <si>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</si>
  <si>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</si>
  <si>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</si>
  <si>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</si>
  <si>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</si>
  <si>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</si>
  <si>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</si>
  <si>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</si>
  <si>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</si>
  <si>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</si>
  <si>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</si>
  <si>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</si>
  <si>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</si>
  <si>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</si>
  <si>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</si>
  <si>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</si>
  <si>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</si>
  <si>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</si>
  <si>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</si>
  <si>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</si>
  <si>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</si>
  <si>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h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</si>
  <si>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</si>
  <si>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</si>
  <si>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</si>
  <si>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</si>
  <si>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</si>
  <si>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</si>
  <si>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</si>
  <si>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</si>
  <si>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</si>
  <si>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</si>
  <si>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</si>
  <si>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</si>
  <si>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</si>
  <si>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</si>
  <si>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</si>
  <si>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</si>
  <si>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</si>
  <si>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</si>
  <si>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</si>
  <si>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</si>
  <si>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</si>
  <si>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</si>
  <si>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</si>
  <si>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</si>
  <si>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</si>
  <si>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</si>
  <si>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</si>
  <si>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</si>
  <si>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</si>
  <si>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</si>
  <si>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</si>
  <si>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</si>
  <si>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</si>
  <si>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</si>
  <si>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</si>
  <si>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</si>
  <si>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</si>
  <si>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</si>
  <si>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</si>
  <si>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</si>
  <si>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</si>
  <si>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</si>
  <si>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</si>
  <si>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</si>
  <si>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</si>
  <si>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</si>
  <si>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</si>
  <si>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</si>
  <si>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</si>
  <si>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</si>
  <si>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</si>
  <si>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</si>
  <si>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</si>
  <si>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</si>
  <si>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</si>
  <si>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Cucumber, fresh, raw</t>
  </si>
  <si>
    <t>Lettuce, fresh, raw</t>
  </si>
  <si>
    <t>Tomatoes, fresh, raw</t>
  </si>
  <si>
    <t>Carrots, fresh, cooked</t>
  </si>
  <si>
    <t>Capsicums, fresh, cooked</t>
  </si>
  <si>
    <t>Cabbage, fresh, cooked</t>
  </si>
  <si>
    <t>Broccoli, fresh, cooked</t>
  </si>
  <si>
    <t>Cauliflower, fresh, cooked</t>
  </si>
  <si>
    <t>Courgettes, fresh, cooked</t>
  </si>
  <si>
    <t>Kumara, fresh, cooked</t>
  </si>
  <si>
    <t>Mixed vegetables, frozen, cooked</t>
  </si>
  <si>
    <t>Mushrooms, fresh, cooked</t>
  </si>
  <si>
    <t>Onions, fresh, cooked</t>
  </si>
  <si>
    <t>Peas, fozen, cpoked</t>
  </si>
  <si>
    <t>Potatoes, fresh, cooked</t>
  </si>
  <si>
    <t>Pumpkin, fresh, cooked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</si>
  <si>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</si>
  <si>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</si>
  <si>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</si>
  <si>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</si>
  <si>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</si>
  <si>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</si>
  <si>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</si>
  <si>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</si>
  <si>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</si>
  <si>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</si>
  <si>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</si>
  <si>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</si>
  <si>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</si>
  <si>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</si>
  <si>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 xml:space="preserve"> total sugar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</si>
  <si>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</si>
  <si>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</si>
  <si>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</si>
  <si>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</si>
  <si>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</si>
  <si>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Beef mince lean , cooked</t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</si>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</sst>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&quot;$&quot;#,##0.00;[Red]&quot;$&quot;#,##0.00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67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1" fillId="0" borderId="0"/>
    <xf numFmtId="0" fontId="1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2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4" fillId="0" borderId="0" xfId="0" applyFont="1"/>
    <xf numFmtId="14" fontId="14" fillId="0" borderId="0" xfId="0" applyNumberFormat="1" applyFont="1"/>
    <xf numFmtId="0" fontId="10" fillId="2" borderId="0" xfId="51" applyFill="1"/>
    <xf numFmtId="1" fontId="10" fillId="2" borderId="0" xfId="51" applyNumberFormat="1" applyFill="1"/>
    <xf numFmtId="165" fontId="10" fillId="2" borderId="0" xfId="51" applyNumberFormat="1" applyFill="1"/>
    <xf numFmtId="0" fontId="15" fillId="0" borderId="0" xfId="52" applyFont="1" applyFill="1"/>
    <xf numFmtId="0" fontId="10" fillId="0" borderId="0" xfId="51"/>
    <xf numFmtId="1" fontId="10" fillId="0" borderId="0" xfId="51" applyNumberFormat="1" applyBorder="1"/>
    <xf numFmtId="165" fontId="10" fillId="0" borderId="0" xfId="51" applyNumberFormat="1" applyBorder="1"/>
    <xf numFmtId="0" fontId="10" fillId="0" borderId="0" xfId="51" applyBorder="1"/>
    <xf numFmtId="0" fontId="15" fillId="0" borderId="0" xfId="52" applyFont="1"/>
    <xf numFmtId="0" fontId="15" fillId="0" borderId="0" xfId="51" applyFont="1"/>
    <xf numFmtId="0" fontId="10" fillId="0" borderId="0" xfId="51" applyAlignment="1">
      <alignment horizontal="right"/>
    </xf>
    <xf numFmtId="0" fontId="15" fillId="0" borderId="0" xfId="53" applyFont="1"/>
    <xf numFmtId="0" fontId="19" fillId="0" borderId="0" xfId="51" applyFont="1"/>
    <xf numFmtId="0" fontId="10" fillId="0" borderId="0" xfId="51" applyFill="1" applyBorder="1"/>
    <xf numFmtId="1" fontId="14" fillId="0" borderId="0" xfId="51" applyNumberFormat="1" applyFont="1" applyBorder="1"/>
    <xf numFmtId="165" fontId="14" fillId="0" borderId="0" xfId="51" applyNumberFormat="1" applyFont="1" applyBorder="1"/>
    <xf numFmtId="0" fontId="14" fillId="0" borderId="0" xfId="51" applyFont="1" applyBorder="1"/>
    <xf numFmtId="0" fontId="16" fillId="0" borderId="0" xfId="51" applyFont="1" applyBorder="1" applyAlignment="1">
      <alignment vertical="center"/>
    </xf>
    <xf numFmtId="0" fontId="10" fillId="0" borderId="0" xfId="51" applyFill="1"/>
    <xf numFmtId="1" fontId="10" fillId="0" borderId="0" xfId="51" applyNumberFormat="1"/>
    <xf numFmtId="165" fontId="10" fillId="0" borderId="0" xfId="51" applyNumberFormat="1"/>
    <xf numFmtId="1" fontId="10" fillId="0" borderId="0" xfId="51" applyNumberFormat="1" applyFill="1" applyBorder="1"/>
    <xf numFmtId="165" fontId="10" fillId="0" borderId="0" xfId="51" applyNumberFormat="1" applyFill="1" applyBorder="1"/>
    <xf numFmtId="0" fontId="19" fillId="0" borderId="0" xfId="0" applyFont="1"/>
    <xf numFmtId="0" fontId="10" fillId="3" borderId="0" xfId="51" applyFill="1"/>
    <xf numFmtId="0" fontId="22" fillId="4" borderId="0" xfId="51" applyFont="1" applyFill="1"/>
    <xf numFmtId="0" fontId="10" fillId="4" borderId="0" xfId="51" applyFill="1"/>
    <xf numFmtId="0" fontId="15" fillId="4" borderId="0" xfId="51" applyFont="1" applyFill="1"/>
    <xf numFmtId="0" fontId="23" fillId="0" borderId="0" xfId="74" applyFont="1"/>
    <xf numFmtId="0" fontId="9" fillId="0" borderId="0" xfId="74"/>
    <xf numFmtId="0" fontId="19" fillId="0" borderId="0" xfId="74" applyFont="1"/>
    <xf numFmtId="2" fontId="9" fillId="0" borderId="0" xfId="74" applyNumberFormat="1"/>
    <xf numFmtId="0" fontId="9" fillId="0" borderId="0" xfId="74" applyAlignment="1">
      <alignment horizontal="right"/>
    </xf>
    <xf numFmtId="0" fontId="9" fillId="3" borderId="0" xfId="51" applyFont="1" applyFill="1"/>
    <xf numFmtId="0" fontId="9" fillId="0" borderId="0" xfId="51" applyFont="1"/>
    <xf numFmtId="0" fontId="23" fillId="5" borderId="0" xfId="74" applyFont="1" applyFill="1"/>
    <xf numFmtId="0" fontId="23" fillId="6" borderId="0" xfId="74" applyFont="1" applyFill="1" applyAlignment="1">
      <alignment wrapText="1"/>
    </xf>
    <xf numFmtId="0" fontId="9" fillId="6" borderId="0" xfId="74" applyFill="1"/>
    <xf numFmtId="0" fontId="0" fillId="0" borderId="0" xfId="0" applyAlignment="1">
      <alignment horizontal="right"/>
    </xf>
    <xf numFmtId="0" fontId="9" fillId="2" borderId="0" xfId="51" applyFont="1" applyFill="1"/>
    <xf numFmtId="0" fontId="22" fillId="0" borderId="0" xfId="51" applyFont="1"/>
    <xf numFmtId="0" fontId="10" fillId="0" borderId="0" xfId="51" applyAlignment="1">
      <alignment horizontal="center"/>
    </xf>
    <xf numFmtId="0" fontId="10" fillId="0" borderId="0" xfId="51" applyFill="1" applyAlignment="1">
      <alignment horizontal="center"/>
    </xf>
    <xf numFmtId="0" fontId="8" fillId="0" borderId="0" xfId="51" applyFont="1"/>
    <xf numFmtId="0" fontId="8" fillId="0" borderId="0" xfId="5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10" fillId="0" borderId="0" xfId="51" applyFill="1" applyAlignment="1">
      <alignment horizontal="center"/>
    </xf>
    <xf numFmtId="0" fontId="8" fillId="2" borderId="0" xfId="51" applyFont="1" applyFill="1"/>
    <xf numFmtId="0" fontId="8" fillId="2" borderId="0" xfId="51" applyFont="1" applyFill="1" applyAlignment="1">
      <alignment horizontal="center"/>
    </xf>
    <xf numFmtId="0" fontId="9" fillId="0" borderId="0" xfId="51" applyFont="1" applyFill="1" applyAlignment="1">
      <alignment horizontal="center"/>
    </xf>
    <xf numFmtId="0" fontId="9" fillId="0" borderId="0" xfId="51" applyFont="1" applyAlignment="1">
      <alignment horizontal="center"/>
    </xf>
    <xf numFmtId="0" fontId="9" fillId="8" borderId="0" xfId="51" applyFont="1" applyFill="1"/>
    <xf numFmtId="0" fontId="10" fillId="8" borderId="0" xfId="51" applyFill="1" applyAlignment="1">
      <alignment horizontal="center"/>
    </xf>
    <xf numFmtId="0" fontId="15" fillId="8" borderId="0" xfId="52" applyFont="1" applyFill="1"/>
    <xf numFmtId="0" fontId="10" fillId="8" borderId="0" xfId="51" applyFill="1"/>
    <xf numFmtId="0" fontId="9" fillId="8" borderId="0" xfId="51" applyFont="1" applyFill="1" applyAlignment="1">
      <alignment horizontal="center"/>
    </xf>
    <xf numFmtId="0" fontId="15" fillId="8" borderId="0" xfId="53" applyFont="1" applyFill="1"/>
    <xf numFmtId="0" fontId="8" fillId="8" borderId="0" xfId="51" applyFont="1" applyFill="1"/>
    <xf numFmtId="0" fontId="15" fillId="8" borderId="0" xfId="51" applyFont="1" applyFill="1"/>
    <xf numFmtId="0" fontId="19" fillId="8" borderId="0" xfId="51" applyFont="1" applyFill="1"/>
    <xf numFmtId="0" fontId="15" fillId="8" borderId="0" xfId="52" quotePrefix="1" applyFont="1" applyFill="1" applyAlignment="1">
      <alignment horizontal="center"/>
    </xf>
    <xf numFmtId="0" fontId="15" fillId="0" borderId="0" xfId="52" quotePrefix="1" applyFont="1" applyFill="1" applyAlignment="1">
      <alignment horizontal="center"/>
    </xf>
    <xf numFmtId="0" fontId="15" fillId="8" borderId="0" xfId="52" applyFont="1" applyFill="1" applyAlignment="1">
      <alignment horizontal="center"/>
    </xf>
    <xf numFmtId="0" fontId="15" fillId="0" borderId="0" xfId="51" applyFont="1" applyAlignment="1">
      <alignment horizontal="center"/>
    </xf>
    <xf numFmtId="0" fontId="15" fillId="0" borderId="0" xfId="52" applyFont="1" applyFill="1" applyAlignment="1">
      <alignment horizontal="center"/>
    </xf>
    <xf numFmtId="0" fontId="15" fillId="0" borderId="0" xfId="52" applyFont="1" applyAlignment="1">
      <alignment horizontal="center"/>
    </xf>
    <xf numFmtId="0" fontId="15" fillId="8" borderId="0" xfId="53" applyFont="1" applyFill="1" applyAlignment="1">
      <alignment horizontal="center"/>
    </xf>
    <xf numFmtId="0" fontId="15" fillId="8" borderId="0" xfId="51" applyFont="1" applyFill="1" applyAlignment="1">
      <alignment horizontal="center"/>
    </xf>
    <xf numFmtId="0" fontId="17" fillId="0" borderId="0" xfId="51" applyFont="1" applyAlignment="1">
      <alignment horizontal="center"/>
    </xf>
    <xf numFmtId="0" fontId="15" fillId="0" borderId="0" xfId="51" quotePrefix="1" applyFont="1" applyAlignment="1">
      <alignment horizontal="center"/>
    </xf>
    <xf numFmtId="0" fontId="15" fillId="0" borderId="0" xfId="51" quotePrefix="1" applyFont="1" applyFill="1" applyAlignment="1">
      <alignment horizontal="center"/>
    </xf>
    <xf numFmtId="0" fontId="15" fillId="8" borderId="0" xfId="53" quotePrefix="1" applyFont="1" applyFill="1" applyAlignment="1">
      <alignment horizontal="center"/>
    </xf>
    <xf numFmtId="0" fontId="15" fillId="0" borderId="0" xfId="53" quotePrefix="1" applyFont="1" applyFill="1" applyAlignment="1">
      <alignment horizontal="center"/>
    </xf>
    <xf numFmtId="0" fontId="15" fillId="8" borderId="0" xfId="51" quotePrefix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25" fillId="0" borderId="0" xfId="0" applyFont="1"/>
    <xf numFmtId="0" fontId="26" fillId="0" borderId="0" xfId="51" applyFont="1"/>
    <xf numFmtId="0" fontId="7" fillId="0" borderId="0" xfId="74" applyFont="1"/>
    <xf numFmtId="165" fontId="9" fillId="0" borderId="0" xfId="74" applyNumberFormat="1"/>
    <xf numFmtId="0" fontId="22" fillId="0" borderId="1" xfId="51" applyFont="1" applyBorder="1"/>
    <xf numFmtId="0" fontId="22" fillId="0" borderId="0" xfId="51" applyFont="1" applyFill="1"/>
    <xf numFmtId="0" fontId="22" fillId="0" borderId="1" xfId="51" applyFont="1" applyFill="1" applyBorder="1"/>
    <xf numFmtId="0" fontId="15" fillId="0" borderId="0" xfId="52" applyFont="1" applyFill="1" applyAlignment="1">
      <alignment wrapText="1"/>
    </xf>
    <xf numFmtId="0" fontId="22" fillId="0" borderId="0" xfId="51" applyFont="1" applyFill="1" applyBorder="1"/>
    <xf numFmtId="1" fontId="7" fillId="2" borderId="0" xfId="51" applyNumberFormat="1" applyFont="1" applyFill="1"/>
    <xf numFmtId="0" fontId="10" fillId="0" borderId="0" xfId="51" applyFill="1" applyAlignment="1">
      <alignment horizontal="center"/>
    </xf>
    <xf numFmtId="0" fontId="6" fillId="0" borderId="0" xfId="51" applyFont="1" applyFill="1"/>
    <xf numFmtId="165" fontId="10" fillId="0" borderId="0" xfId="51" applyNumberFormat="1" applyFill="1"/>
    <xf numFmtId="0" fontId="6" fillId="4" borderId="0" xfId="51" applyFont="1" applyFill="1"/>
    <xf numFmtId="0" fontId="19" fillId="10" borderId="0" xfId="0" applyFont="1" applyFill="1"/>
    <xf numFmtId="165" fontId="0" fillId="0" borderId="0" xfId="0" applyNumberFormat="1"/>
    <xf numFmtId="165" fontId="10" fillId="4" borderId="0" xfId="51" applyNumberFormat="1" applyFill="1"/>
    <xf numFmtId="0" fontId="27" fillId="0" borderId="0" xfId="256" applyFont="1"/>
    <xf numFmtId="0" fontId="28" fillId="11" borderId="0" xfId="256" applyFont="1" applyFill="1"/>
    <xf numFmtId="166" fontId="28" fillId="11" borderId="0" xfId="256" applyNumberFormat="1" applyFont="1" applyFill="1"/>
    <xf numFmtId="166" fontId="28" fillId="11" borderId="0" xfId="256" applyNumberFormat="1" applyFont="1" applyFill="1" applyAlignment="1">
      <alignment vertical="center"/>
    </xf>
    <xf numFmtId="0" fontId="28" fillId="11" borderId="0" xfId="256" applyFont="1" applyFill="1" applyAlignment="1">
      <alignment vertical="center"/>
    </xf>
    <xf numFmtId="164" fontId="28" fillId="11" borderId="0" xfId="256" applyNumberFormat="1" applyFont="1" applyFill="1"/>
    <xf numFmtId="164" fontId="28" fillId="11" borderId="0" xfId="256" applyNumberFormat="1" applyFont="1" applyFill="1" applyAlignment="1">
      <alignment vertical="center"/>
    </xf>
    <xf numFmtId="164" fontId="27" fillId="11" borderId="0" xfId="256" applyNumberFormat="1" applyFont="1" applyFill="1"/>
    <xf numFmtId="164" fontId="30" fillId="11" borderId="0" xfId="256" applyNumberFormat="1" applyFont="1" applyFill="1" applyAlignment="1">
      <alignment vertical="center"/>
    </xf>
    <xf numFmtId="164" fontId="31" fillId="11" borderId="0" xfId="256" applyNumberFormat="1" applyFont="1" applyFill="1" applyAlignment="1">
      <alignment vertical="center"/>
    </xf>
    <xf numFmtId="0" fontId="6" fillId="9" borderId="0" xfId="256" applyFill="1"/>
    <xf numFmtId="0" fontId="6" fillId="9" borderId="0" xfId="256" applyFill="1" applyAlignment="1">
      <alignment vertical="center"/>
    </xf>
    <xf numFmtId="166" fontId="23" fillId="9" borderId="0" xfId="256" applyNumberFormat="1" applyFont="1" applyFill="1"/>
    <xf numFmtId="0" fontId="6" fillId="12" borderId="0" xfId="256" applyFill="1"/>
    <xf numFmtId="0" fontId="6" fillId="12" borderId="0" xfId="256" applyFill="1" applyAlignment="1">
      <alignment vertical="center"/>
    </xf>
    <xf numFmtId="166" fontId="6" fillId="12" borderId="0" xfId="256" applyNumberFormat="1" applyFill="1" applyAlignment="1">
      <alignment vertical="center"/>
    </xf>
    <xf numFmtId="0" fontId="22" fillId="12" borderId="0" xfId="256" applyFont="1" applyFill="1" applyAlignment="1">
      <alignment vertical="center"/>
    </xf>
    <xf numFmtId="0" fontId="6" fillId="13" borderId="0" xfId="256" applyFill="1"/>
    <xf numFmtId="164" fontId="32" fillId="13" borderId="0" xfId="256" applyNumberFormat="1" applyFont="1" applyFill="1" applyAlignment="1">
      <alignment vertical="center"/>
    </xf>
    <xf numFmtId="0" fontId="6" fillId="0" borderId="0" xfId="256"/>
    <xf numFmtId="0" fontId="32" fillId="14" borderId="0" xfId="256" applyFont="1" applyFill="1" applyAlignment="1">
      <alignment vertical="center" wrapText="1"/>
    </xf>
    <xf numFmtId="0" fontId="32" fillId="14" borderId="0" xfId="256" applyFont="1" applyFill="1" applyAlignment="1">
      <alignment horizontal="right" vertical="center" wrapText="1"/>
    </xf>
    <xf numFmtId="166" fontId="32" fillId="14" borderId="0" xfId="256" applyNumberFormat="1" applyFont="1" applyFill="1" applyAlignment="1">
      <alignment vertical="center" wrapText="1"/>
    </xf>
    <xf numFmtId="166" fontId="32" fillId="15" borderId="0" xfId="256" applyNumberFormat="1" applyFont="1" applyFill="1" applyAlignment="1">
      <alignment vertical="center" wrapText="1"/>
    </xf>
    <xf numFmtId="0" fontId="32" fillId="15" borderId="0" xfId="256" applyFont="1" applyFill="1" applyAlignment="1">
      <alignment vertical="center" wrapText="1"/>
    </xf>
    <xf numFmtId="0" fontId="32" fillId="15" borderId="0" xfId="256" applyFont="1" applyFill="1" applyAlignment="1">
      <alignment horizontal="right" vertical="center" wrapText="1"/>
    </xf>
    <xf numFmtId="164" fontId="32" fillId="15" borderId="0" xfId="256" applyNumberFormat="1" applyFont="1" applyFill="1" applyAlignment="1">
      <alignment vertical="center" wrapText="1"/>
    </xf>
    <xf numFmtId="164" fontId="32" fillId="14" borderId="0" xfId="256" applyNumberFormat="1" applyFont="1" applyFill="1" applyAlignment="1">
      <alignment vertical="center" wrapText="1"/>
    </xf>
    <xf numFmtId="164" fontId="31" fillId="14" borderId="0" xfId="256" applyNumberFormat="1" applyFont="1" applyFill="1" applyAlignment="1">
      <alignment vertical="center" wrapText="1"/>
    </xf>
    <xf numFmtId="0" fontId="23" fillId="15" borderId="0" xfId="256" applyFont="1" applyFill="1" applyAlignment="1">
      <alignment vertical="center"/>
    </xf>
    <xf numFmtId="0" fontId="32" fillId="15" borderId="0" xfId="256" applyNumberFormat="1" applyFont="1" applyFill="1" applyAlignment="1">
      <alignment horizontal="right" vertical="center" wrapText="1"/>
    </xf>
    <xf numFmtId="0" fontId="6" fillId="13" borderId="0" xfId="256" applyFill="1" applyAlignment="1"/>
    <xf numFmtId="0" fontId="32" fillId="16" borderId="0" xfId="256" applyFont="1" applyFill="1" applyAlignment="1">
      <alignment vertical="center" wrapText="1"/>
    </xf>
    <xf numFmtId="0" fontId="32" fillId="16" borderId="0" xfId="256" applyFont="1" applyFill="1" applyAlignment="1">
      <alignment horizontal="right" vertical="center" wrapText="1"/>
    </xf>
    <xf numFmtId="166" fontId="32" fillId="16" borderId="0" xfId="256" applyNumberFormat="1" applyFont="1" applyFill="1" applyAlignment="1">
      <alignment vertical="center" wrapText="1"/>
    </xf>
    <xf numFmtId="164" fontId="32" fillId="16" borderId="0" xfId="256" applyNumberFormat="1" applyFont="1" applyFill="1" applyAlignment="1">
      <alignment vertical="center" wrapText="1"/>
    </xf>
    <xf numFmtId="164" fontId="31" fillId="16" borderId="0" xfId="256" applyNumberFormat="1" applyFont="1" applyFill="1" applyAlignment="1">
      <alignment vertical="center" wrapText="1"/>
    </xf>
    <xf numFmtId="0" fontId="32" fillId="16" borderId="0" xfId="256" applyNumberFormat="1" applyFont="1" applyFill="1" applyAlignment="1">
      <alignment horizontal="right" vertical="center" wrapText="1"/>
    </xf>
    <xf numFmtId="0" fontId="6" fillId="16" borderId="0" xfId="256" applyFill="1"/>
    <xf numFmtId="166" fontId="23" fillId="16" borderId="0" xfId="256" applyNumberFormat="1" applyFont="1" applyFill="1"/>
    <xf numFmtId="0" fontId="6" fillId="16" borderId="0" xfId="256" applyFill="1" applyAlignment="1">
      <alignment vertical="center"/>
    </xf>
    <xf numFmtId="166" fontId="6" fillId="16" borderId="0" xfId="256" applyNumberFormat="1" applyFill="1" applyAlignment="1">
      <alignment vertical="center"/>
    </xf>
    <xf numFmtId="0" fontId="23" fillId="16" borderId="0" xfId="256" applyFont="1" applyFill="1" applyAlignment="1">
      <alignment vertical="center"/>
    </xf>
    <xf numFmtId="0" fontId="33" fillId="16" borderId="0" xfId="256" applyFont="1" applyFill="1" applyAlignment="1">
      <alignment vertical="center"/>
    </xf>
    <xf numFmtId="0" fontId="34" fillId="0" borderId="0" xfId="256" applyFont="1" applyFill="1" applyAlignment="1">
      <alignment vertical="center" wrapText="1"/>
    </xf>
    <xf numFmtId="0" fontId="34" fillId="0" borderId="0" xfId="256" applyFont="1" applyFill="1" applyAlignment="1">
      <alignment horizontal="right" vertical="center" wrapText="1"/>
    </xf>
    <xf numFmtId="166" fontId="34" fillId="0" borderId="0" xfId="256" applyNumberFormat="1" applyFont="1" applyFill="1" applyAlignment="1">
      <alignment horizontal="right" vertical="center" wrapText="1"/>
    </xf>
    <xf numFmtId="9" fontId="34" fillId="0" borderId="0" xfId="256" applyNumberFormat="1" applyFont="1" applyFill="1" applyAlignment="1">
      <alignment horizontal="right" vertical="center" wrapText="1"/>
    </xf>
    <xf numFmtId="0" fontId="27" fillId="17" borderId="0" xfId="256" applyFont="1" applyFill="1" applyAlignment="1">
      <alignment vertical="center"/>
    </xf>
    <xf numFmtId="166" fontId="27" fillId="17" borderId="0" xfId="256" applyNumberFormat="1" applyFont="1" applyFill="1" applyAlignment="1">
      <alignment vertical="center"/>
    </xf>
    <xf numFmtId="164" fontId="27" fillId="17" borderId="0" xfId="256" applyNumberFormat="1" applyFont="1" applyFill="1"/>
    <xf numFmtId="164" fontId="27" fillId="17" borderId="0" xfId="256" applyNumberFormat="1" applyFont="1" applyFill="1" applyAlignment="1">
      <alignment vertical="center"/>
    </xf>
    <xf numFmtId="0" fontId="27" fillId="0" borderId="0" xfId="256" applyFont="1" applyFill="1" applyAlignment="1">
      <alignment vertical="center" wrapText="1"/>
    </xf>
    <xf numFmtId="164" fontId="27" fillId="0" borderId="0" xfId="256" applyNumberFormat="1" applyFont="1" applyFill="1" applyAlignment="1">
      <alignment vertical="center" wrapText="1"/>
    </xf>
    <xf numFmtId="164" fontId="27" fillId="0" borderId="0" xfId="256" applyNumberFormat="1" applyFont="1"/>
    <xf numFmtId="164" fontId="35" fillId="0" borderId="0" xfId="256" applyNumberFormat="1" applyFont="1" applyAlignment="1">
      <alignment vertical="center"/>
    </xf>
    <xf numFmtId="164" fontId="29" fillId="0" borderId="0" xfId="256" applyNumberFormat="1" applyFont="1" applyAlignment="1">
      <alignment vertical="center"/>
    </xf>
    <xf numFmtId="166" fontId="27" fillId="0" borderId="0" xfId="256" applyNumberFormat="1" applyFont="1" applyFill="1" applyAlignment="1">
      <alignment vertical="center" wrapText="1"/>
    </xf>
    <xf numFmtId="166" fontId="27" fillId="0" borderId="0" xfId="256" applyNumberFormat="1" applyFont="1" applyAlignment="1">
      <alignment vertical="center"/>
    </xf>
    <xf numFmtId="0" fontId="27" fillId="17" borderId="0" xfId="256" applyFont="1" applyFill="1"/>
    <xf numFmtId="0" fontId="27" fillId="17" borderId="0" xfId="256" applyNumberFormat="1" applyFont="1" applyFill="1" applyAlignment="1">
      <alignment vertical="center"/>
    </xf>
    <xf numFmtId="166" fontId="27" fillId="17" borderId="0" xfId="256" applyNumberFormat="1" applyFont="1" applyFill="1" applyAlignment="1">
      <alignment vertical="center" wrapText="1"/>
    </xf>
    <xf numFmtId="166" fontId="6" fillId="0" borderId="0" xfId="256" applyNumberFormat="1"/>
    <xf numFmtId="0" fontId="6" fillId="17" borderId="0" xfId="256" applyFill="1" applyAlignment="1">
      <alignment vertical="center"/>
    </xf>
    <xf numFmtId="166" fontId="6" fillId="17" borderId="0" xfId="256" applyNumberFormat="1" applyFill="1" applyAlignment="1">
      <alignment vertical="center"/>
    </xf>
    <xf numFmtId="166" fontId="22" fillId="18" borderId="0" xfId="256" applyNumberFormat="1" applyFont="1" applyFill="1" applyAlignment="1">
      <alignment vertical="center"/>
    </xf>
    <xf numFmtId="166" fontId="22" fillId="0" borderId="0" xfId="256" applyNumberFormat="1" applyFont="1" applyAlignment="1">
      <alignment vertical="center"/>
    </xf>
    <xf numFmtId="164" fontId="6" fillId="0" borderId="0" xfId="256" applyNumberFormat="1"/>
    <xf numFmtId="0" fontId="34" fillId="17" borderId="0" xfId="256" applyFont="1" applyFill="1" applyAlignment="1">
      <alignment vertical="center" wrapText="1"/>
    </xf>
    <xf numFmtId="166" fontId="34" fillId="17" borderId="0" xfId="256" applyNumberFormat="1" applyFont="1" applyFill="1" applyAlignment="1">
      <alignment horizontal="right" vertical="center" wrapText="1"/>
    </xf>
    <xf numFmtId="164" fontId="34" fillId="17" borderId="0" xfId="256" applyNumberFormat="1" applyFont="1" applyFill="1" applyAlignment="1">
      <alignment horizontal="right" vertical="center" wrapText="1"/>
    </xf>
    <xf numFmtId="0" fontId="27" fillId="0" borderId="0" xfId="256" applyFont="1" applyFill="1"/>
    <xf numFmtId="164" fontId="27" fillId="0" borderId="0" xfId="256" applyNumberFormat="1" applyFont="1" applyFill="1"/>
    <xf numFmtId="0" fontId="27" fillId="17" borderId="0" xfId="256" applyNumberFormat="1" applyFont="1" applyFill="1" applyAlignment="1">
      <alignment vertical="center" wrapText="1"/>
    </xf>
    <xf numFmtId="166" fontId="36" fillId="0" borderId="0" xfId="256" applyNumberFormat="1" applyFont="1" applyFill="1" applyAlignment="1">
      <alignment vertical="center" wrapText="1"/>
    </xf>
    <xf numFmtId="0" fontId="27" fillId="17" borderId="0" xfId="256" applyFont="1" applyFill="1" applyAlignment="1">
      <alignment vertical="center" wrapText="1"/>
    </xf>
    <xf numFmtId="166" fontId="36" fillId="17" borderId="0" xfId="256" applyNumberFormat="1" applyFont="1" applyFill="1" applyAlignment="1">
      <alignment vertical="center"/>
    </xf>
    <xf numFmtId="0" fontId="27" fillId="0" borderId="0" xfId="256" applyFont="1" applyAlignment="1">
      <alignment vertical="center"/>
    </xf>
    <xf numFmtId="0" fontId="6" fillId="0" borderId="0" xfId="256" applyAlignment="1">
      <alignment vertical="center"/>
    </xf>
    <xf numFmtId="166" fontId="6" fillId="0" borderId="0" xfId="256" applyNumberFormat="1" applyAlignment="1">
      <alignment vertical="center"/>
    </xf>
    <xf numFmtId="166" fontId="34" fillId="0" borderId="0" xfId="256" applyNumberFormat="1" applyFont="1" applyFill="1" applyAlignment="1">
      <alignment vertical="center" wrapText="1"/>
    </xf>
    <xf numFmtId="166" fontId="36" fillId="0" borderId="0" xfId="256" applyNumberFormat="1" applyFont="1" applyFill="1" applyAlignment="1">
      <alignment horizontal="right" vertical="center" wrapText="1"/>
    </xf>
    <xf numFmtId="0" fontId="34" fillId="17" borderId="0" xfId="256" applyFont="1" applyFill="1" applyAlignment="1">
      <alignment horizontal="right" vertical="center" wrapText="1"/>
    </xf>
    <xf numFmtId="166" fontId="34" fillId="17" borderId="0" xfId="256" applyNumberFormat="1" applyFont="1" applyFill="1" applyAlignment="1">
      <alignment vertical="center" wrapText="1"/>
    </xf>
    <xf numFmtId="164" fontId="34" fillId="17" borderId="0" xfId="256" applyNumberFormat="1" applyFont="1" applyFill="1" applyAlignment="1">
      <alignment vertical="center" wrapText="1"/>
    </xf>
    <xf numFmtId="0" fontId="34" fillId="17" borderId="0" xfId="256" applyNumberFormat="1" applyFont="1" applyFill="1" applyAlignment="1">
      <alignment horizontal="right" vertical="center" wrapText="1"/>
    </xf>
    <xf numFmtId="166" fontId="37" fillId="0" borderId="0" xfId="256" applyNumberFormat="1" applyFont="1" applyAlignment="1">
      <alignment vertical="center"/>
    </xf>
    <xf numFmtId="164" fontId="36" fillId="17" borderId="0" xfId="256" applyNumberFormat="1" applyFont="1" applyFill="1" applyAlignment="1">
      <alignment vertical="center"/>
    </xf>
    <xf numFmtId="164" fontId="27" fillId="0" borderId="0" xfId="256" applyNumberFormat="1" applyFont="1" applyAlignment="1">
      <alignment vertical="center"/>
    </xf>
    <xf numFmtId="0" fontId="34" fillId="19" borderId="0" xfId="256" applyFont="1" applyFill="1" applyAlignment="1">
      <alignment vertical="center" wrapText="1"/>
    </xf>
    <xf numFmtId="0" fontId="34" fillId="19" borderId="0" xfId="256" applyNumberFormat="1" applyFont="1" applyFill="1" applyAlignment="1">
      <alignment horizontal="right" vertical="center" wrapText="1"/>
    </xf>
    <xf numFmtId="166" fontId="34" fillId="19" borderId="0" xfId="256" applyNumberFormat="1" applyFont="1" applyFill="1" applyAlignment="1">
      <alignment vertical="center" wrapText="1"/>
    </xf>
    <xf numFmtId="0" fontId="38" fillId="17" borderId="0" xfId="256" applyFont="1" applyFill="1" applyAlignment="1">
      <alignment vertical="center"/>
    </xf>
    <xf numFmtId="164" fontId="27" fillId="17" borderId="0" xfId="256" applyNumberFormat="1" applyFont="1" applyFill="1" applyAlignment="1">
      <alignment vertical="center" wrapText="1"/>
    </xf>
    <xf numFmtId="164" fontId="36" fillId="17" borderId="0" xfId="256" applyNumberFormat="1" applyFont="1" applyFill="1" applyAlignment="1">
      <alignment vertical="center" wrapText="1"/>
    </xf>
    <xf numFmtId="166" fontId="22" fillId="18" borderId="0" xfId="256" applyNumberFormat="1" applyFont="1" applyFill="1"/>
    <xf numFmtId="164" fontId="39" fillId="18" borderId="0" xfId="256" applyNumberFormat="1" applyFont="1" applyFill="1" applyAlignment="1">
      <alignment vertical="center"/>
    </xf>
    <xf numFmtId="164" fontId="29" fillId="0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 wrapText="1"/>
    </xf>
    <xf numFmtId="0" fontId="39" fillId="0" borderId="0" xfId="256" applyFont="1" applyFill="1" applyAlignment="1">
      <alignment vertical="center" wrapText="1"/>
    </xf>
    <xf numFmtId="166" fontId="6" fillId="0" borderId="0" xfId="256" applyNumberFormat="1" applyFill="1"/>
    <xf numFmtId="166" fontId="40" fillId="0" borderId="0" xfId="256" applyNumberFormat="1" applyFont="1" applyFill="1" applyAlignment="1">
      <alignment vertical="center"/>
    </xf>
    <xf numFmtId="0" fontId="27" fillId="16" borderId="0" xfId="256" applyFont="1" applyFill="1" applyAlignment="1">
      <alignment vertical="center"/>
    </xf>
    <xf numFmtId="166" fontId="27" fillId="16" borderId="0" xfId="256" applyNumberFormat="1" applyFont="1" applyFill="1" applyAlignment="1">
      <alignment vertical="center"/>
    </xf>
    <xf numFmtId="164" fontId="27" fillId="16" borderId="0" xfId="256" applyNumberFormat="1" applyFont="1" applyFill="1"/>
    <xf numFmtId="164" fontId="27" fillId="16" borderId="0" xfId="256" applyNumberFormat="1" applyFont="1" applyFill="1" applyAlignment="1">
      <alignment vertical="center"/>
    </xf>
    <xf numFmtId="0" fontId="27" fillId="16" borderId="0" xfId="256" applyFont="1" applyFill="1"/>
    <xf numFmtId="164" fontId="29" fillId="16" borderId="0" xfId="256" applyNumberFormat="1" applyFont="1" applyFill="1" applyAlignment="1">
      <alignment vertical="center"/>
    </xf>
    <xf numFmtId="166" fontId="6" fillId="16" borderId="0" xfId="256" applyNumberFormat="1" applyFill="1"/>
    <xf numFmtId="0" fontId="22" fillId="16" borderId="0" xfId="256" applyFont="1" applyFill="1" applyAlignment="1">
      <alignment vertical="center"/>
    </xf>
    <xf numFmtId="164" fontId="35" fillId="0" borderId="0" xfId="256" applyNumberFormat="1" applyFont="1" applyFill="1" applyAlignment="1">
      <alignment vertical="center"/>
    </xf>
    <xf numFmtId="166" fontId="27" fillId="0" borderId="0" xfId="256" applyNumberFormat="1" applyFont="1" applyFill="1" applyAlignment="1">
      <alignment vertical="center"/>
    </xf>
    <xf numFmtId="166" fontId="27" fillId="17" borderId="0" xfId="256" applyNumberFormat="1" applyFont="1" applyFill="1"/>
    <xf numFmtId="0" fontId="6" fillId="0" borderId="0" xfId="256" applyFill="1"/>
    <xf numFmtId="166" fontId="41" fillId="18" borderId="0" xfId="256" applyNumberFormat="1" applyFont="1" applyFill="1" applyAlignment="1">
      <alignment vertical="center"/>
    </xf>
    <xf numFmtId="164" fontId="37" fillId="0" borderId="0" xfId="256" applyNumberFormat="1" applyFont="1" applyAlignment="1">
      <alignment vertical="center"/>
    </xf>
    <xf numFmtId="164" fontId="22" fillId="0" borderId="0" xfId="256" applyNumberFormat="1" applyFont="1" applyAlignment="1">
      <alignment vertical="center"/>
    </xf>
    <xf numFmtId="164" fontId="6" fillId="17" borderId="0" xfId="256" applyNumberFormat="1" applyFill="1"/>
    <xf numFmtId="164" fontId="6" fillId="17" borderId="0" xfId="256" applyNumberFormat="1" applyFill="1" applyAlignment="1">
      <alignment vertical="center"/>
    </xf>
    <xf numFmtId="164" fontId="34" fillId="0" borderId="0" xfId="256" applyNumberFormat="1" applyFont="1" applyFill="1" applyAlignment="1">
      <alignment vertical="center" wrapText="1"/>
    </xf>
    <xf numFmtId="164" fontId="27" fillId="0" borderId="0" xfId="256" applyNumberFormat="1" applyFont="1" applyAlignment="1">
      <alignment horizontal="right" vertical="center"/>
    </xf>
    <xf numFmtId="166" fontId="35" fillId="0" borderId="0" xfId="256" applyNumberFormat="1" applyFont="1" applyFill="1" applyAlignment="1">
      <alignment horizontal="right" vertical="center" wrapText="1"/>
    </xf>
    <xf numFmtId="166" fontId="29" fillId="0" borderId="0" xfId="256" applyNumberFormat="1" applyFont="1" applyFill="1" applyAlignment="1">
      <alignment horizontal="right" vertical="center" wrapText="1"/>
    </xf>
    <xf numFmtId="0" fontId="34" fillId="0" borderId="0" xfId="256" applyFont="1" applyFill="1" applyBorder="1" applyAlignment="1">
      <alignment vertical="center" wrapText="1"/>
    </xf>
    <xf numFmtId="166" fontId="27" fillId="0" borderId="0" xfId="256" applyNumberFormat="1" applyFont="1"/>
    <xf numFmtId="164" fontId="27" fillId="0" borderId="0" xfId="256" applyNumberFormat="1" applyFont="1" applyFill="1" applyAlignment="1">
      <alignment vertical="center"/>
    </xf>
    <xf numFmtId="0" fontId="27" fillId="0" borderId="0" xfId="256" applyNumberFormat="1" applyFont="1" applyAlignment="1">
      <alignment vertical="center"/>
    </xf>
    <xf numFmtId="166" fontId="29" fillId="0" borderId="0" xfId="256" applyNumberFormat="1" applyFont="1" applyFill="1" applyAlignment="1">
      <alignment vertical="center" wrapText="1"/>
    </xf>
    <xf numFmtId="166" fontId="27" fillId="0" borderId="0" xfId="256" applyNumberFormat="1" applyFont="1" applyFill="1"/>
    <xf numFmtId="0" fontId="34" fillId="0" borderId="0" xfId="256" applyFont="1" applyAlignment="1">
      <alignment horizontal="right" vertical="center" wrapText="1"/>
    </xf>
    <xf numFmtId="166" fontId="36" fillId="0" borderId="0" xfId="256" applyNumberFormat="1" applyFont="1" applyFill="1" applyAlignment="1">
      <alignment vertical="center"/>
    </xf>
    <xf numFmtId="0" fontId="27" fillId="0" borderId="0" xfId="256" applyFont="1" applyFill="1" applyAlignment="1">
      <alignment vertical="center"/>
    </xf>
    <xf numFmtId="164" fontId="36" fillId="0" borderId="0" xfId="256" applyNumberFormat="1" applyFont="1" applyFill="1" applyAlignment="1">
      <alignment vertical="center"/>
    </xf>
    <xf numFmtId="0" fontId="34" fillId="16" borderId="0" xfId="256" applyFont="1" applyFill="1" applyAlignment="1">
      <alignment vertical="center"/>
    </xf>
    <xf numFmtId="0" fontId="34" fillId="16" borderId="0" xfId="256" applyFont="1" applyFill="1" applyAlignment="1">
      <alignment vertical="center" wrapText="1"/>
    </xf>
    <xf numFmtId="166" fontId="27" fillId="16" borderId="0" xfId="256" applyNumberFormat="1" applyFont="1" applyFill="1"/>
    <xf numFmtId="0" fontId="34" fillId="0" borderId="0" xfId="256" applyFont="1" applyAlignment="1">
      <alignment vertical="center" wrapText="1"/>
    </xf>
    <xf numFmtId="9" fontId="34" fillId="17" borderId="0" xfId="256" applyNumberFormat="1" applyFont="1" applyFill="1" applyAlignment="1">
      <alignment vertical="center" wrapText="1"/>
    </xf>
    <xf numFmtId="9" fontId="36" fillId="17" borderId="0" xfId="256" applyNumberFormat="1" applyFont="1" applyFill="1" applyAlignment="1">
      <alignment vertical="center" wrapText="1"/>
    </xf>
    <xf numFmtId="0" fontId="6" fillId="17" borderId="0" xfId="256" applyFill="1"/>
    <xf numFmtId="166" fontId="22" fillId="0" borderId="0" xfId="256" applyNumberFormat="1" applyFont="1" applyFill="1" applyAlignment="1">
      <alignment vertical="center"/>
    </xf>
    <xf numFmtId="0" fontId="22" fillId="0" borderId="0" xfId="256" applyFont="1" applyAlignment="1">
      <alignment vertical="center"/>
    </xf>
    <xf numFmtId="9" fontId="34" fillId="0" borderId="0" xfId="256" applyNumberFormat="1" applyFont="1" applyFill="1" applyAlignment="1">
      <alignment vertical="center" wrapText="1"/>
    </xf>
    <xf numFmtId="0" fontId="29" fillId="0" borderId="0" xfId="256" applyFont="1" applyFill="1" applyAlignment="1">
      <alignment horizontal="right" vertical="center" wrapText="1"/>
    </xf>
    <xf numFmtId="166" fontId="39" fillId="18" borderId="0" xfId="256" applyNumberFormat="1" applyFont="1" applyFill="1" applyAlignment="1">
      <alignment horizontal="right" vertical="center" wrapText="1"/>
    </xf>
    <xf numFmtId="166" fontId="22" fillId="0" borderId="0" xfId="256" applyNumberFormat="1" applyFont="1"/>
    <xf numFmtId="0" fontId="34" fillId="0" borderId="0" xfId="256" applyFont="1" applyFill="1" applyBorder="1" applyAlignment="1">
      <alignment horizontal="right" vertical="center" wrapText="1"/>
    </xf>
    <xf numFmtId="166" fontId="34" fillId="0" borderId="0" xfId="256" applyNumberFormat="1" applyFont="1" applyFill="1" applyBorder="1" applyAlignment="1">
      <alignment vertical="center" wrapText="1"/>
    </xf>
    <xf numFmtId="166" fontId="27" fillId="0" borderId="0" xfId="256" applyNumberFormat="1" applyFont="1" applyFill="1" applyBorder="1" applyAlignment="1">
      <alignment vertical="center" wrapText="1"/>
    </xf>
    <xf numFmtId="166" fontId="36" fillId="0" borderId="0" xfId="256" applyNumberFormat="1" applyFont="1" applyFill="1" applyBorder="1" applyAlignment="1">
      <alignment vertical="center" wrapText="1"/>
    </xf>
    <xf numFmtId="166" fontId="42" fillId="0" borderId="0" xfId="256" applyNumberFormat="1" applyFont="1" applyFill="1" applyAlignment="1">
      <alignment horizontal="right" vertical="center" wrapText="1"/>
    </xf>
    <xf numFmtId="166" fontId="42" fillId="17" borderId="0" xfId="256" applyNumberFormat="1" applyFont="1" applyFill="1" applyAlignment="1">
      <alignment horizontal="right" vertical="center" wrapText="1"/>
    </xf>
    <xf numFmtId="164" fontId="42" fillId="0" borderId="0" xfId="256" applyNumberFormat="1" applyFont="1" applyFill="1" applyAlignment="1">
      <alignment vertical="center"/>
    </xf>
    <xf numFmtId="0" fontId="34" fillId="19" borderId="0" xfId="256" applyFont="1" applyFill="1" applyAlignment="1">
      <alignment horizontal="right" vertical="center" wrapText="1"/>
    </xf>
    <xf numFmtId="166" fontId="6" fillId="0" borderId="0" xfId="256" applyNumberFormat="1" applyFill="1" applyAlignment="1">
      <alignment vertical="center"/>
    </xf>
    <xf numFmtId="166" fontId="34" fillId="0" borderId="0" xfId="256" applyNumberFormat="1" applyFont="1" applyAlignment="1">
      <alignment vertical="center" wrapText="1"/>
    </xf>
    <xf numFmtId="166" fontId="34" fillId="0" borderId="0" xfId="256" applyNumberFormat="1" applyFont="1" applyAlignment="1">
      <alignment horizontal="right" vertical="center" wrapText="1"/>
    </xf>
    <xf numFmtId="166" fontId="43" fillId="0" borderId="0" xfId="256" applyNumberFormat="1" applyFont="1" applyAlignment="1">
      <alignment vertical="center" wrapText="1"/>
    </xf>
    <xf numFmtId="0" fontId="34" fillId="20" borderId="0" xfId="256" applyFont="1" applyFill="1" applyAlignment="1">
      <alignment vertical="center" wrapText="1"/>
    </xf>
    <xf numFmtId="0" fontId="34" fillId="20" borderId="0" xfId="256" applyFont="1" applyFill="1" applyAlignment="1">
      <alignment horizontal="right" vertical="center" wrapText="1"/>
    </xf>
    <xf numFmtId="166" fontId="34" fillId="20" borderId="0" xfId="256" applyNumberFormat="1" applyFont="1" applyFill="1" applyAlignment="1">
      <alignment vertical="center" wrapText="1"/>
    </xf>
    <xf numFmtId="166" fontId="34" fillId="20" borderId="0" xfId="256" applyNumberFormat="1" applyFont="1" applyFill="1" applyAlignment="1">
      <alignment horizontal="right" vertical="center" wrapText="1"/>
    </xf>
    <xf numFmtId="164" fontId="43" fillId="20" borderId="0" xfId="256" applyNumberFormat="1" applyFont="1" applyFill="1" applyAlignment="1">
      <alignment vertical="center" wrapText="1"/>
    </xf>
    <xf numFmtId="0" fontId="34" fillId="0" borderId="0" xfId="256" applyFont="1"/>
    <xf numFmtId="164" fontId="34" fillId="0" borderId="0" xfId="256" applyNumberFormat="1" applyFont="1"/>
    <xf numFmtId="164" fontId="34" fillId="0" borderId="0" xfId="256" applyNumberFormat="1" applyFont="1" applyAlignment="1">
      <alignment vertical="center"/>
    </xf>
    <xf numFmtId="166" fontId="34" fillId="0" borderId="0" xfId="256" applyNumberFormat="1" applyFont="1" applyAlignment="1">
      <alignment vertical="center"/>
    </xf>
    <xf numFmtId="0" fontId="19" fillId="0" borderId="0" xfId="256" applyFont="1"/>
    <xf numFmtId="166" fontId="19" fillId="0" borderId="0" xfId="256" applyNumberFormat="1" applyFont="1"/>
    <xf numFmtId="166" fontId="43" fillId="0" borderId="0" xfId="256" applyNumberFormat="1" applyFont="1" applyAlignment="1">
      <alignment vertical="center"/>
    </xf>
    <xf numFmtId="166" fontId="34" fillId="20" borderId="0" xfId="256" applyNumberFormat="1" applyFont="1" applyFill="1" applyAlignment="1">
      <alignment vertical="center"/>
    </xf>
    <xf numFmtId="0" fontId="34" fillId="20" borderId="0" xfId="256" applyFont="1" applyFill="1" applyAlignment="1">
      <alignment vertical="center"/>
    </xf>
    <xf numFmtId="166" fontId="43" fillId="20" borderId="0" xfId="256" applyNumberFormat="1" applyFont="1" applyFill="1" applyAlignment="1">
      <alignment vertical="center"/>
    </xf>
    <xf numFmtId="0" fontId="34" fillId="0" borderId="0" xfId="256" applyFont="1" applyAlignment="1">
      <alignment vertical="center"/>
    </xf>
    <xf numFmtId="0" fontId="19" fillId="0" borderId="0" xfId="256" applyFont="1" applyAlignment="1">
      <alignment vertical="center"/>
    </xf>
    <xf numFmtId="166" fontId="19" fillId="0" borderId="0" xfId="256" applyNumberFormat="1" applyFont="1" applyAlignment="1">
      <alignment vertical="center"/>
    </xf>
    <xf numFmtId="164" fontId="19" fillId="0" borderId="0" xfId="256" applyNumberFormat="1" applyFont="1"/>
    <xf numFmtId="166" fontId="44" fillId="0" borderId="0" xfId="256" applyNumberFormat="1" applyFont="1" applyFill="1" applyAlignment="1">
      <alignment horizontal="right" vertical="center" wrapText="1"/>
    </xf>
    <xf numFmtId="166" fontId="34" fillId="21" borderId="0" xfId="256" applyNumberFormat="1" applyFont="1" applyFill="1" applyAlignment="1">
      <alignment vertical="center" wrapText="1"/>
    </xf>
    <xf numFmtId="166" fontId="27" fillId="18" borderId="0" xfId="256" applyNumberFormat="1" applyFont="1" applyFill="1" applyAlignment="1">
      <alignment vertical="center"/>
    </xf>
    <xf numFmtId="164" fontId="40" fillId="0" borderId="0" xfId="256" applyNumberFormat="1" applyFont="1" applyAlignment="1">
      <alignment vertical="center"/>
    </xf>
    <xf numFmtId="0" fontId="34" fillId="14" borderId="0" xfId="256" applyFont="1" applyFill="1" applyAlignment="1">
      <alignment vertical="center" wrapText="1"/>
    </xf>
    <xf numFmtId="0" fontId="27" fillId="15" borderId="0" xfId="256" applyFont="1" applyFill="1" applyAlignment="1">
      <alignment vertical="center"/>
    </xf>
    <xf numFmtId="166" fontId="27" fillId="15" borderId="0" xfId="256" applyNumberFormat="1" applyFont="1" applyFill="1" applyAlignment="1">
      <alignment vertical="center"/>
    </xf>
    <xf numFmtId="164" fontId="27" fillId="15" borderId="0" xfId="256" applyNumberFormat="1" applyFont="1" applyFill="1"/>
    <xf numFmtId="164" fontId="27" fillId="15" borderId="0" xfId="256" applyNumberFormat="1" applyFont="1" applyFill="1" applyAlignment="1">
      <alignment vertical="center"/>
    </xf>
    <xf numFmtId="0" fontId="27" fillId="15" borderId="0" xfId="256" applyFont="1" applyFill="1"/>
    <xf numFmtId="164" fontId="29" fillId="15" borderId="0" xfId="256" applyNumberFormat="1" applyFont="1" applyFill="1" applyAlignment="1">
      <alignment vertical="center"/>
    </xf>
    <xf numFmtId="0" fontId="27" fillId="16" borderId="0" xfId="256" applyNumberFormat="1" applyFont="1" applyFill="1" applyAlignment="1">
      <alignment vertical="center"/>
    </xf>
    <xf numFmtId="166" fontId="6" fillId="18" borderId="0" xfId="256" applyNumberFormat="1" applyFill="1" applyAlignment="1">
      <alignment vertical="center"/>
    </xf>
    <xf numFmtId="0" fontId="29" fillId="17" borderId="0" xfId="256" applyFont="1" applyFill="1" applyAlignment="1">
      <alignment vertical="center" wrapText="1"/>
    </xf>
    <xf numFmtId="0" fontId="29" fillId="17" borderId="0" xfId="256" applyFont="1" applyFill="1" applyAlignment="1">
      <alignment horizontal="right" vertical="center" wrapText="1"/>
    </xf>
    <xf numFmtId="166" fontId="29" fillId="17" borderId="0" xfId="256" applyNumberFormat="1" applyFont="1" applyFill="1" applyAlignment="1">
      <alignment vertical="center" wrapText="1"/>
    </xf>
    <xf numFmtId="164" fontId="42" fillId="0" borderId="0" xfId="256" applyNumberFormat="1" applyFont="1" applyAlignment="1">
      <alignment vertical="center"/>
    </xf>
    <xf numFmtId="0" fontId="40" fillId="0" borderId="0" xfId="256" applyFont="1" applyAlignment="1">
      <alignment vertical="center"/>
    </xf>
    <xf numFmtId="9" fontId="34" fillId="0" borderId="0" xfId="256" applyNumberFormat="1" applyFont="1" applyAlignment="1">
      <alignment horizontal="right" vertical="center" wrapText="1"/>
    </xf>
    <xf numFmtId="0" fontId="45" fillId="0" borderId="0" xfId="256" applyFont="1" applyFill="1" applyAlignment="1">
      <alignment vertical="center" wrapText="1"/>
    </xf>
    <xf numFmtId="0" fontId="6" fillId="17" borderId="0" xfId="256" applyNumberFormat="1" applyFill="1" applyAlignment="1">
      <alignment vertical="center"/>
    </xf>
    <xf numFmtId="166" fontId="45" fillId="0" borderId="0" xfId="256" applyNumberFormat="1" applyFont="1" applyFill="1" applyAlignment="1">
      <alignment vertical="center" wrapText="1"/>
    </xf>
    <xf numFmtId="9" fontId="6" fillId="17" borderId="0" xfId="256" applyNumberFormat="1" applyFill="1" applyAlignment="1">
      <alignment vertical="center"/>
    </xf>
    <xf numFmtId="0" fontId="45" fillId="17" borderId="0" xfId="256" applyFont="1" applyFill="1" applyAlignment="1">
      <alignment vertical="center" wrapText="1"/>
    </xf>
    <xf numFmtId="164" fontId="6" fillId="0" borderId="0" xfId="256" applyNumberFormat="1" applyFill="1"/>
    <xf numFmtId="0" fontId="6" fillId="0" borderId="0" xfId="256" applyNumberFormat="1" applyFill="1" applyAlignment="1">
      <alignment vertical="center"/>
    </xf>
    <xf numFmtId="0" fontId="22" fillId="0" borderId="0" xfId="256" applyNumberFormat="1" applyFont="1" applyFill="1" applyAlignment="1">
      <alignment vertical="center"/>
    </xf>
    <xf numFmtId="0" fontId="22" fillId="17" borderId="0" xfId="256" applyNumberFormat="1" applyFont="1" applyFill="1" applyAlignment="1">
      <alignment vertical="center"/>
    </xf>
    <xf numFmtId="9" fontId="6" fillId="0" borderId="0" xfId="256" applyNumberFormat="1" applyFill="1"/>
    <xf numFmtId="0" fontId="6" fillId="0" borderId="0" xfId="256" applyFill="1" applyAlignment="1">
      <alignment vertical="center"/>
    </xf>
    <xf numFmtId="164" fontId="6" fillId="0" borderId="0" xfId="256" applyNumberFormat="1" applyFill="1" applyAlignment="1">
      <alignment vertical="center"/>
    </xf>
    <xf numFmtId="164" fontId="22" fillId="0" borderId="0" xfId="256" applyNumberFormat="1" applyFont="1" applyFill="1" applyAlignment="1">
      <alignment vertical="center"/>
    </xf>
    <xf numFmtId="164" fontId="6" fillId="0" borderId="0" xfId="256" applyNumberFormat="1" applyAlignment="1">
      <alignment vertical="center"/>
    </xf>
    <xf numFmtId="1" fontId="0" fillId="0" borderId="0" xfId="0" applyNumberFormat="1"/>
    <xf numFmtId="0" fontId="16" fillId="0" borderId="0" xfId="0" applyFont="1" applyBorder="1" applyAlignment="1">
      <alignment vertical="center"/>
    </xf>
    <xf numFmtId="0" fontId="9" fillId="0" borderId="0" xfId="74" applyFill="1"/>
    <xf numFmtId="0" fontId="7" fillId="0" borderId="0" xfId="74" applyFont="1" applyFill="1"/>
    <xf numFmtId="0" fontId="5" fillId="0" borderId="0" xfId="74" applyFont="1"/>
    <xf numFmtId="0" fontId="10" fillId="0" borderId="0" xfId="51" applyAlignment="1">
      <alignment horizontal="center"/>
    </xf>
    <xf numFmtId="0" fontId="10" fillId="0" borderId="0" xfId="51" applyFill="1" applyAlignment="1">
      <alignment horizontal="center"/>
    </xf>
    <xf numFmtId="0" fontId="10" fillId="0" borderId="0" xfId="51" applyFill="1" applyAlignment="1">
      <alignment horizontal="center"/>
    </xf>
    <xf numFmtId="0" fontId="22" fillId="8" borderId="0" xfId="51" applyFont="1" applyFill="1"/>
    <xf numFmtId="0" fontId="10" fillId="4" borderId="0" xfId="51" applyFill="1" applyAlignment="1">
      <alignment horizontal="center"/>
    </xf>
    <xf numFmtId="0" fontId="10" fillId="3" borderId="0" xfId="51" applyFill="1" applyAlignment="1">
      <alignment horizontal="center"/>
    </xf>
    <xf numFmtId="0" fontId="0" fillId="0" borderId="0" xfId="0" applyBorder="1"/>
    <xf numFmtId="0" fontId="8" fillId="0" borderId="0" xfId="51" applyFont="1" applyAlignment="1">
      <alignment horizontal="center"/>
    </xf>
    <xf numFmtId="0" fontId="10" fillId="0" borderId="0" xfId="51" applyAlignment="1">
      <alignment horizontal="center"/>
    </xf>
    <xf numFmtId="0" fontId="8" fillId="0" borderId="0" xfId="51" applyFont="1" applyFill="1" applyAlignment="1">
      <alignment horizontal="center"/>
    </xf>
    <xf numFmtId="0" fontId="10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9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9" fillId="3" borderId="2" xfId="0" applyFont="1" applyFill="1" applyBorder="1"/>
    <xf numFmtId="0" fontId="0" fillId="3" borderId="0" xfId="0" applyNumberFormat="1" applyFont="1" applyFill="1" applyBorder="1"/>
    <xf numFmtId="0" fontId="4" fillId="4" borderId="0" xfId="51" applyFont="1" applyFill="1"/>
    <xf numFmtId="0" fontId="4" fillId="2" borderId="0" xfId="51" applyFont="1" applyFill="1"/>
    <xf numFmtId="0" fontId="22" fillId="0" borderId="2" xfId="0" applyNumberFormat="1" applyFont="1" applyBorder="1"/>
    <xf numFmtId="0" fontId="4" fillId="2" borderId="0" xfId="51" applyFont="1" applyFill="1" applyAlignment="1">
      <alignment horizontal="center"/>
    </xf>
    <xf numFmtId="0" fontId="4" fillId="3" borderId="0" xfId="51" applyFont="1" applyFill="1"/>
    <xf numFmtId="0" fontId="9" fillId="0" borderId="0" xfId="51" applyFont="1" applyFill="1"/>
    <xf numFmtId="0" fontId="15" fillId="0" borderId="0" xfId="51" applyFont="1" applyFill="1"/>
    <xf numFmtId="0" fontId="15" fillId="0" borderId="0" xfId="53" applyFont="1" applyFill="1"/>
    <xf numFmtId="0" fontId="19" fillId="0" borderId="0" xfId="51" applyFont="1" applyFill="1"/>
    <xf numFmtId="0" fontId="15" fillId="0" borderId="0" xfId="51" applyFont="1" applyFill="1" applyAlignment="1">
      <alignment horizontal="center"/>
    </xf>
    <xf numFmtId="0" fontId="15" fillId="0" borderId="0" xfId="53" applyFont="1" applyFill="1" applyAlignment="1">
      <alignment horizontal="center"/>
    </xf>
    <xf numFmtId="0" fontId="0" fillId="3" borderId="0" xfId="0" applyFill="1"/>
    <xf numFmtId="0" fontId="15" fillId="3" borderId="0" xfId="52" applyFont="1" applyFill="1"/>
    <xf numFmtId="0" fontId="15" fillId="3" borderId="0" xfId="52" quotePrefix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" fontId="8" fillId="0" borderId="0" xfId="51" applyNumberFormat="1" applyFont="1"/>
    <xf numFmtId="1" fontId="0" fillId="3" borderId="0" xfId="0" applyNumberFormat="1" applyFill="1"/>
    <xf numFmtId="1" fontId="4" fillId="3" borderId="0" xfId="51" applyNumberFormat="1" applyFont="1" applyFill="1"/>
    <xf numFmtId="1" fontId="0" fillId="3" borderId="0" xfId="0" applyNumberFormat="1" applyFont="1" applyFill="1" applyBorder="1"/>
    <xf numFmtId="0" fontId="9" fillId="3" borderId="0" xfId="51" applyFont="1" applyFill="1" applyAlignment="1">
      <alignment horizontal="center"/>
    </xf>
    <xf numFmtId="0" fontId="15" fillId="3" borderId="0" xfId="51" applyFont="1" applyFill="1"/>
    <xf numFmtId="0" fontId="15" fillId="3" borderId="0" xfId="51" quotePrefix="1" applyFont="1" applyFill="1" applyAlignment="1">
      <alignment horizontal="center"/>
    </xf>
    <xf numFmtId="0" fontId="15" fillId="3" borderId="0" xfId="51" applyFont="1" applyFill="1" applyAlignment="1">
      <alignment horizontal="center"/>
    </xf>
    <xf numFmtId="0" fontId="15" fillId="3" borderId="0" xfId="52" applyFont="1" applyFill="1" applyAlignment="1">
      <alignment horizontal="center"/>
    </xf>
    <xf numFmtId="1" fontId="10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3" fillId="6" borderId="0" xfId="74" applyFont="1" applyFill="1"/>
    <xf numFmtId="0" fontId="3" fillId="6" borderId="0" xfId="74" applyFont="1" applyFill="1" applyAlignment="1">
      <alignment wrapText="1"/>
    </xf>
    <xf numFmtId="0" fontId="3" fillId="5" borderId="0" xfId="74" applyFont="1" applyFill="1"/>
    <xf numFmtId="0" fontId="3" fillId="0" borderId="0" xfId="51" applyFont="1"/>
    <xf numFmtId="0" fontId="2" fillId="6" borderId="0" xfId="74" applyFont="1" applyFill="1" applyAlignment="1">
      <alignment wrapText="1"/>
    </xf>
    <xf numFmtId="1" fontId="9" fillId="0" borderId="0" xfId="74" applyNumberFormat="1"/>
    <xf numFmtId="0" fontId="2" fillId="3" borderId="0" xfId="51" applyFont="1" applyFill="1"/>
    <xf numFmtId="0" fontId="22" fillId="4" borderId="0" xfId="51" applyFont="1" applyFill="1" applyAlignment="1">
      <alignment wrapText="1"/>
    </xf>
    <xf numFmtId="0" fontId="7" fillId="0" borderId="0" xfId="51" applyFont="1" applyFill="1" applyAlignment="1">
      <alignment horizontal="center"/>
    </xf>
    <xf numFmtId="0" fontId="46" fillId="0" borderId="0" xfId="51" applyFont="1"/>
    <xf numFmtId="165" fontId="22" fillId="0" borderId="0" xfId="74" applyNumberFormat="1" applyFont="1"/>
    <xf numFmtId="0" fontId="10" fillId="0" borderId="0" xfId="51" applyAlignment="1">
      <alignment horizontal="center"/>
    </xf>
    <xf numFmtId="0" fontId="10" fillId="0" borderId="0" xfId="51" applyFill="1" applyAlignment="1">
      <alignment horizontal="center"/>
    </xf>
    <xf numFmtId="164" fontId="0" fillId="0" borderId="0" xfId="0" applyNumberFormat="1" applyFill="1"/>
    <xf numFmtId="0" fontId="8" fillId="0" borderId="0" xfId="51" applyFont="1" applyAlignment="1">
      <alignment horizontal="center"/>
    </xf>
    <xf numFmtId="0" fontId="10" fillId="0" borderId="0" xfId="51" applyAlignment="1">
      <alignment horizontal="center"/>
    </xf>
    <xf numFmtId="0" fontId="8" fillId="0" borderId="0" xfId="51" applyFont="1" applyFill="1" applyAlignment="1">
      <alignment horizontal="center"/>
    </xf>
    <xf numFmtId="0" fontId="10" fillId="0" borderId="0" xfId="51" applyFill="1" applyAlignment="1">
      <alignment horizontal="center"/>
    </xf>
  </cellXfs>
  <cellStyles count="6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</xdr:row>
      <xdr:rowOff>12700</xdr:rowOff>
    </xdr:from>
    <xdr:to>
      <xdr:col>25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2</xdr:row>
      <xdr:rowOff>12700</xdr:rowOff>
    </xdr:from>
    <xdr:to>
      <xdr:col>22</xdr:col>
      <xdr:colOff>254000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20650200" y="368300"/>
          <a:ext cx="22479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prices are not actual prices collected - but are realistic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D1048576"/>
    </sheetView>
  </sheetViews>
  <sheetFormatPr baseColWidth="10" defaultColWidth="10.83203125" defaultRowHeight="15" x14ac:dyDescent="0"/>
  <cols>
    <col min="1" max="1" width="18" style="9" customWidth="1"/>
    <col min="2" max="2" width="19.83203125" style="46" customWidth="1"/>
    <col min="3" max="3" width="39.5" style="9" customWidth="1"/>
    <col min="4" max="4" width="30.6640625" style="46" customWidth="1"/>
    <col min="5" max="5" width="15.6640625" style="46" customWidth="1"/>
    <col min="6" max="6" width="13.83203125" style="46" customWidth="1"/>
    <col min="7" max="7" width="20.33203125" style="46" customWidth="1"/>
    <col min="8" max="16384" width="10.83203125" style="9"/>
  </cols>
  <sheetData>
    <row r="1" spans="1:7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5" t="s">
        <v>184</v>
      </c>
      <c r="G1" s="85" t="s">
        <v>216</v>
      </c>
    </row>
    <row r="2" spans="1:7" s="61" customFormat="1">
      <c r="A2" s="58" t="s">
        <v>60</v>
      </c>
      <c r="B2" s="59">
        <v>1</v>
      </c>
      <c r="C2" s="60" t="s">
        <v>61</v>
      </c>
      <c r="D2" s="67" t="s">
        <v>234</v>
      </c>
      <c r="E2" s="82">
        <v>1</v>
      </c>
      <c r="F2" s="82" t="s">
        <v>185</v>
      </c>
      <c r="G2" s="82" t="s">
        <v>217</v>
      </c>
    </row>
    <row r="3" spans="1:7">
      <c r="A3" s="39" t="s">
        <v>60</v>
      </c>
      <c r="B3" s="47">
        <v>1</v>
      </c>
      <c r="C3" s="8" t="s">
        <v>62</v>
      </c>
      <c r="D3" s="68" t="s">
        <v>235</v>
      </c>
      <c r="E3" s="83">
        <v>1</v>
      </c>
      <c r="F3" s="83" t="s">
        <v>185</v>
      </c>
      <c r="G3" s="83" t="s">
        <v>217</v>
      </c>
    </row>
    <row r="4" spans="1:7">
      <c r="A4" s="39" t="s">
        <v>60</v>
      </c>
      <c r="B4" s="47">
        <v>1</v>
      </c>
      <c r="C4" s="8" t="s">
        <v>63</v>
      </c>
      <c r="D4" s="68" t="s">
        <v>236</v>
      </c>
      <c r="E4" s="83">
        <v>3</v>
      </c>
      <c r="F4" s="83" t="s">
        <v>185</v>
      </c>
      <c r="G4" s="83" t="s">
        <v>217</v>
      </c>
    </row>
    <row r="5" spans="1:7">
      <c r="A5" s="39" t="s">
        <v>60</v>
      </c>
      <c r="B5" s="47">
        <v>1</v>
      </c>
      <c r="C5" s="8" t="s">
        <v>64</v>
      </c>
      <c r="D5" s="68" t="s">
        <v>237</v>
      </c>
      <c r="E5" s="83">
        <v>2</v>
      </c>
      <c r="F5" s="83" t="s">
        <v>185</v>
      </c>
      <c r="G5" s="83" t="s">
        <v>217</v>
      </c>
    </row>
    <row r="6" spans="1:7">
      <c r="A6" s="39" t="s">
        <v>60</v>
      </c>
      <c r="B6" s="47">
        <v>1</v>
      </c>
      <c r="C6" s="8" t="s">
        <v>65</v>
      </c>
      <c r="D6" s="68" t="s">
        <v>238</v>
      </c>
      <c r="E6" s="83">
        <v>2</v>
      </c>
      <c r="F6" s="83" t="s">
        <v>185</v>
      </c>
      <c r="G6" s="83" t="s">
        <v>217</v>
      </c>
    </row>
    <row r="7" spans="1:7">
      <c r="A7" s="39" t="s">
        <v>60</v>
      </c>
      <c r="B7" s="47">
        <v>1</v>
      </c>
      <c r="C7" s="8" t="s">
        <v>66</v>
      </c>
      <c r="D7" s="68" t="s">
        <v>239</v>
      </c>
      <c r="E7" s="83">
        <v>3</v>
      </c>
      <c r="F7" s="83" t="s">
        <v>185</v>
      </c>
      <c r="G7" s="84" t="s">
        <v>648</v>
      </c>
    </row>
    <row r="8" spans="1:7">
      <c r="A8" s="39" t="s">
        <v>60</v>
      </c>
      <c r="B8" s="47">
        <v>1</v>
      </c>
      <c r="C8" s="8" t="s">
        <v>67</v>
      </c>
      <c r="D8" s="68" t="s">
        <v>240</v>
      </c>
      <c r="E8" s="83">
        <v>1</v>
      </c>
      <c r="F8" s="83" t="s">
        <v>185</v>
      </c>
      <c r="G8" s="83" t="s">
        <v>217</v>
      </c>
    </row>
    <row r="9" spans="1:7">
      <c r="A9" s="39" t="s">
        <v>60</v>
      </c>
      <c r="B9" s="47">
        <v>1</v>
      </c>
      <c r="C9" s="8" t="s">
        <v>68</v>
      </c>
      <c r="D9" s="68" t="s">
        <v>241</v>
      </c>
      <c r="E9" s="83">
        <v>2</v>
      </c>
      <c r="F9" s="83" t="s">
        <v>185</v>
      </c>
      <c r="G9" s="83" t="s">
        <v>217</v>
      </c>
    </row>
    <row r="10" spans="1:7">
      <c r="A10" s="39" t="s">
        <v>60</v>
      </c>
      <c r="B10" s="47">
        <v>1</v>
      </c>
      <c r="C10" s="8" t="s">
        <v>69</v>
      </c>
      <c r="D10" s="68" t="s">
        <v>242</v>
      </c>
      <c r="E10" s="83">
        <v>2</v>
      </c>
      <c r="F10" s="83" t="s">
        <v>185</v>
      </c>
      <c r="G10" s="83" t="s">
        <v>217</v>
      </c>
    </row>
    <row r="11" spans="1:7">
      <c r="A11" s="39" t="s">
        <v>60</v>
      </c>
      <c r="B11" s="47">
        <v>1</v>
      </c>
      <c r="C11" s="8" t="s">
        <v>70</v>
      </c>
      <c r="D11" s="68" t="s">
        <v>243</v>
      </c>
      <c r="E11" s="83">
        <v>3</v>
      </c>
      <c r="F11" s="83" t="s">
        <v>185</v>
      </c>
      <c r="G11" s="84" t="s">
        <v>648</v>
      </c>
    </row>
    <row r="12" spans="1:7" s="61" customFormat="1">
      <c r="A12" s="58" t="s">
        <v>71</v>
      </c>
      <c r="B12" s="62">
        <v>2</v>
      </c>
      <c r="C12" s="60" t="s">
        <v>72</v>
      </c>
      <c r="D12" s="67" t="s">
        <v>244</v>
      </c>
      <c r="E12" s="82">
        <v>3</v>
      </c>
      <c r="F12" s="82" t="s">
        <v>185</v>
      </c>
      <c r="G12" s="82" t="s">
        <v>648</v>
      </c>
    </row>
    <row r="13" spans="1:7">
      <c r="A13" s="39" t="s">
        <v>71</v>
      </c>
      <c r="B13" s="47">
        <v>2</v>
      </c>
      <c r="C13" s="14" t="s">
        <v>73</v>
      </c>
      <c r="D13" s="77" t="s">
        <v>245</v>
      </c>
      <c r="E13" s="83">
        <v>1</v>
      </c>
      <c r="F13" s="83" t="s">
        <v>185</v>
      </c>
      <c r="G13" s="83" t="s">
        <v>217</v>
      </c>
    </row>
    <row r="14" spans="1:7">
      <c r="A14" s="39" t="s">
        <v>71</v>
      </c>
      <c r="B14" s="56">
        <v>2</v>
      </c>
      <c r="C14" s="14" t="s">
        <v>74</v>
      </c>
      <c r="D14" s="68" t="s">
        <v>246</v>
      </c>
      <c r="E14" s="83">
        <v>2</v>
      </c>
      <c r="F14" s="83" t="s">
        <v>185</v>
      </c>
      <c r="G14" s="83" t="s">
        <v>217</v>
      </c>
    </row>
    <row r="15" spans="1:7">
      <c r="A15" s="39" t="s">
        <v>71</v>
      </c>
      <c r="B15" s="47">
        <v>2</v>
      </c>
      <c r="C15" s="14" t="s">
        <v>75</v>
      </c>
      <c r="D15" s="77" t="s">
        <v>247</v>
      </c>
      <c r="E15" s="83">
        <v>2</v>
      </c>
      <c r="F15" s="83" t="s">
        <v>185</v>
      </c>
      <c r="G15" s="83" t="s">
        <v>217</v>
      </c>
    </row>
    <row r="16" spans="1:7">
      <c r="A16" s="39" t="s">
        <v>71</v>
      </c>
      <c r="B16" s="56">
        <v>2</v>
      </c>
      <c r="C16" s="14" t="s">
        <v>76</v>
      </c>
      <c r="D16" s="68" t="s">
        <v>248</v>
      </c>
      <c r="E16" s="83">
        <v>1</v>
      </c>
      <c r="F16" s="83" t="s">
        <v>185</v>
      </c>
      <c r="G16" s="83" t="s">
        <v>217</v>
      </c>
    </row>
    <row r="17" spans="1:7">
      <c r="A17" s="39" t="s">
        <v>71</v>
      </c>
      <c r="B17" s="47">
        <v>2</v>
      </c>
      <c r="C17" s="14" t="s">
        <v>77</v>
      </c>
      <c r="D17" s="77" t="s">
        <v>249</v>
      </c>
      <c r="E17" s="83">
        <v>2</v>
      </c>
      <c r="F17" s="83" t="s">
        <v>185</v>
      </c>
      <c r="G17" s="83" t="s">
        <v>217</v>
      </c>
    </row>
    <row r="18" spans="1:7">
      <c r="A18" s="39" t="s">
        <v>71</v>
      </c>
      <c r="B18" s="323">
        <v>2</v>
      </c>
      <c r="C18" s="14" t="s">
        <v>647</v>
      </c>
      <c r="D18" s="68" t="s">
        <v>250</v>
      </c>
      <c r="E18" s="83">
        <v>3</v>
      </c>
      <c r="F18" s="83" t="s">
        <v>185</v>
      </c>
      <c r="G18" s="83" t="s">
        <v>215</v>
      </c>
    </row>
    <row r="19" spans="1:7">
      <c r="A19" s="39" t="s">
        <v>71</v>
      </c>
      <c r="B19" s="56">
        <v>2</v>
      </c>
      <c r="C19" s="14" t="s">
        <v>78</v>
      </c>
      <c r="D19" s="77" t="s">
        <v>251</v>
      </c>
      <c r="E19" s="83">
        <v>3</v>
      </c>
      <c r="F19" s="83" t="s">
        <v>185</v>
      </c>
      <c r="G19" s="83" t="s">
        <v>217</v>
      </c>
    </row>
    <row r="20" spans="1:7">
      <c r="A20" s="39" t="s">
        <v>71</v>
      </c>
      <c r="B20" s="47">
        <v>2</v>
      </c>
      <c r="C20" s="14" t="s">
        <v>79</v>
      </c>
      <c r="D20" s="68" t="s">
        <v>252</v>
      </c>
      <c r="E20" s="83">
        <v>2</v>
      </c>
      <c r="F20" s="83" t="s">
        <v>185</v>
      </c>
      <c r="G20" s="83" t="s">
        <v>217</v>
      </c>
    </row>
    <row r="21" spans="1:7">
      <c r="A21" s="39" t="s">
        <v>71</v>
      </c>
      <c r="B21" s="56">
        <v>2</v>
      </c>
      <c r="C21" s="14" t="s">
        <v>80</v>
      </c>
      <c r="D21" s="68" t="s">
        <v>254</v>
      </c>
      <c r="E21" s="83">
        <v>1</v>
      </c>
      <c r="F21" s="83" t="s">
        <v>185</v>
      </c>
      <c r="G21" s="83" t="s">
        <v>217</v>
      </c>
    </row>
    <row r="22" spans="1:7">
      <c r="A22" s="39" t="s">
        <v>71</v>
      </c>
      <c r="B22" s="56">
        <v>2</v>
      </c>
      <c r="C22" s="14" t="s">
        <v>82</v>
      </c>
      <c r="D22" s="77" t="s">
        <v>255</v>
      </c>
      <c r="E22" s="83">
        <v>2</v>
      </c>
      <c r="F22" s="83" t="s">
        <v>185</v>
      </c>
      <c r="G22" s="83" t="s">
        <v>217</v>
      </c>
    </row>
    <row r="23" spans="1:7">
      <c r="A23" s="39" t="s">
        <v>71</v>
      </c>
      <c r="B23" s="47">
        <v>2</v>
      </c>
      <c r="C23" s="14" t="s">
        <v>83</v>
      </c>
      <c r="D23" s="68" t="s">
        <v>256</v>
      </c>
      <c r="E23" s="83">
        <v>1</v>
      </c>
      <c r="F23" s="83" t="s">
        <v>185</v>
      </c>
      <c r="G23" s="83" t="s">
        <v>217</v>
      </c>
    </row>
    <row r="24" spans="1:7">
      <c r="A24" s="39" t="s">
        <v>71</v>
      </c>
      <c r="B24" s="56">
        <v>2</v>
      </c>
      <c r="C24" s="14" t="s">
        <v>84</v>
      </c>
      <c r="D24" s="77" t="s">
        <v>257</v>
      </c>
      <c r="E24" s="83">
        <v>1</v>
      </c>
      <c r="F24" s="83" t="s">
        <v>185</v>
      </c>
      <c r="G24" s="83" t="s">
        <v>217</v>
      </c>
    </row>
    <row r="25" spans="1:7">
      <c r="A25" s="39" t="s">
        <v>71</v>
      </c>
      <c r="B25" s="47">
        <v>2</v>
      </c>
      <c r="C25" s="14" t="s">
        <v>85</v>
      </c>
      <c r="D25" s="77" t="s">
        <v>261</v>
      </c>
      <c r="E25" s="83">
        <v>3</v>
      </c>
      <c r="F25" s="83" t="s">
        <v>185</v>
      </c>
      <c r="G25" s="83" t="s">
        <v>217</v>
      </c>
    </row>
    <row r="26" spans="1:7">
      <c r="A26" s="39" t="s">
        <v>71</v>
      </c>
      <c r="B26" s="47">
        <v>2</v>
      </c>
      <c r="C26" s="14" t="s">
        <v>89</v>
      </c>
      <c r="D26" s="68" t="s">
        <v>262</v>
      </c>
      <c r="E26" s="83">
        <v>2</v>
      </c>
      <c r="F26" s="83" t="s">
        <v>185</v>
      </c>
      <c r="G26" s="83" t="s">
        <v>217</v>
      </c>
    </row>
    <row r="27" spans="1:7">
      <c r="A27" s="39" t="s">
        <v>71</v>
      </c>
      <c r="B27" s="56">
        <v>2</v>
      </c>
      <c r="C27" s="14" t="s">
        <v>90</v>
      </c>
      <c r="D27" s="77" t="s">
        <v>263</v>
      </c>
      <c r="E27" s="83">
        <v>2</v>
      </c>
      <c r="F27" s="83" t="s">
        <v>185</v>
      </c>
      <c r="G27" s="83" t="s">
        <v>217</v>
      </c>
    </row>
    <row r="28" spans="1:7">
      <c r="A28" s="39" t="s">
        <v>71</v>
      </c>
      <c r="B28" s="47">
        <v>2</v>
      </c>
      <c r="C28" s="14" t="s">
        <v>91</v>
      </c>
      <c r="D28" s="68" t="s">
        <v>649</v>
      </c>
      <c r="E28" s="83">
        <v>3</v>
      </c>
      <c r="F28" s="83" t="s">
        <v>185</v>
      </c>
      <c r="G28" s="83" t="s">
        <v>217</v>
      </c>
    </row>
    <row r="29" spans="1:7">
      <c r="A29" s="39" t="s">
        <v>71</v>
      </c>
      <c r="B29" s="47">
        <v>2</v>
      </c>
      <c r="C29" s="14" t="s">
        <v>81</v>
      </c>
      <c r="D29" s="77" t="s">
        <v>650</v>
      </c>
      <c r="E29" s="83">
        <v>2</v>
      </c>
      <c r="F29" s="83" t="s">
        <v>185</v>
      </c>
      <c r="G29" s="84" t="s">
        <v>648</v>
      </c>
    </row>
    <row r="30" spans="1:7">
      <c r="A30" s="39" t="s">
        <v>71</v>
      </c>
      <c r="B30" s="56">
        <v>2</v>
      </c>
      <c r="C30" s="14" t="s">
        <v>86</v>
      </c>
      <c r="D30" s="77" t="s">
        <v>651</v>
      </c>
      <c r="E30" s="83">
        <v>2</v>
      </c>
      <c r="F30" s="83" t="s">
        <v>185</v>
      </c>
      <c r="G30" s="83" t="s">
        <v>217</v>
      </c>
    </row>
    <row r="31" spans="1:7">
      <c r="A31" s="39" t="s">
        <v>71</v>
      </c>
      <c r="B31" s="47">
        <v>2</v>
      </c>
      <c r="C31" s="14" t="s">
        <v>87</v>
      </c>
      <c r="D31" s="68" t="s">
        <v>652</v>
      </c>
      <c r="E31" s="83">
        <v>1</v>
      </c>
      <c r="F31" s="83" t="s">
        <v>186</v>
      </c>
      <c r="G31" s="83" t="s">
        <v>217</v>
      </c>
    </row>
    <row r="32" spans="1:7">
      <c r="A32" s="39" t="s">
        <v>71</v>
      </c>
      <c r="B32" s="56">
        <v>2</v>
      </c>
      <c r="C32" s="14" t="s">
        <v>88</v>
      </c>
      <c r="D32" s="77" t="s">
        <v>653</v>
      </c>
      <c r="E32" s="84">
        <v>2</v>
      </c>
      <c r="F32" s="83" t="s">
        <v>185</v>
      </c>
      <c r="G32" s="83" t="s">
        <v>217</v>
      </c>
    </row>
    <row r="33" spans="1:7" s="61" customFormat="1">
      <c r="A33" s="58" t="s">
        <v>92</v>
      </c>
      <c r="B33" s="62">
        <v>3</v>
      </c>
      <c r="C33" s="60" t="s">
        <v>93</v>
      </c>
      <c r="D33" s="67" t="s">
        <v>269</v>
      </c>
      <c r="E33" s="82">
        <v>2</v>
      </c>
      <c r="F33" s="82" t="s">
        <v>185</v>
      </c>
      <c r="G33" s="82" t="s">
        <v>217</v>
      </c>
    </row>
    <row r="34" spans="1:7">
      <c r="A34" s="39" t="s">
        <v>92</v>
      </c>
      <c r="B34" s="47">
        <v>3</v>
      </c>
      <c r="C34" s="8" t="s">
        <v>94</v>
      </c>
      <c r="D34" s="68" t="s">
        <v>270</v>
      </c>
      <c r="E34" s="83">
        <v>1</v>
      </c>
      <c r="F34" s="83" t="s">
        <v>185</v>
      </c>
      <c r="G34" s="83" t="s">
        <v>217</v>
      </c>
    </row>
    <row r="35" spans="1:7">
      <c r="A35" s="39" t="s">
        <v>92</v>
      </c>
      <c r="B35" s="56">
        <v>3</v>
      </c>
      <c r="C35" s="8" t="s">
        <v>95</v>
      </c>
      <c r="D35" s="68" t="s">
        <v>271</v>
      </c>
      <c r="E35" s="83">
        <v>2</v>
      </c>
      <c r="F35" s="83" t="s">
        <v>185</v>
      </c>
      <c r="G35" s="83" t="s">
        <v>217</v>
      </c>
    </row>
    <row r="36" spans="1:7">
      <c r="A36" s="39" t="s">
        <v>92</v>
      </c>
      <c r="B36" s="47">
        <v>3</v>
      </c>
      <c r="C36" s="8" t="s">
        <v>96</v>
      </c>
      <c r="D36" s="68" t="s">
        <v>272</v>
      </c>
      <c r="E36" s="83">
        <v>2</v>
      </c>
      <c r="F36" s="83" t="s">
        <v>185</v>
      </c>
      <c r="G36" s="83" t="s">
        <v>217</v>
      </c>
    </row>
    <row r="37" spans="1:7">
      <c r="A37" s="39" t="s">
        <v>92</v>
      </c>
      <c r="B37" s="53">
        <v>3</v>
      </c>
      <c r="C37" s="8" t="s">
        <v>182</v>
      </c>
      <c r="D37" s="68" t="s">
        <v>273</v>
      </c>
      <c r="E37" s="83">
        <v>2</v>
      </c>
      <c r="F37" s="83" t="s">
        <v>185</v>
      </c>
      <c r="G37" s="84" t="s">
        <v>648</v>
      </c>
    </row>
    <row r="38" spans="1:7">
      <c r="A38" s="39" t="s">
        <v>92</v>
      </c>
      <c r="B38" s="56">
        <v>3</v>
      </c>
      <c r="C38" s="13" t="s">
        <v>97</v>
      </c>
      <c r="D38" s="68" t="s">
        <v>274</v>
      </c>
      <c r="E38" s="83">
        <v>1</v>
      </c>
      <c r="F38" s="83" t="s">
        <v>186</v>
      </c>
      <c r="G38" s="83" t="s">
        <v>217</v>
      </c>
    </row>
    <row r="39" spans="1:7">
      <c r="A39" s="39" t="s">
        <v>92</v>
      </c>
      <c r="B39" s="47">
        <v>3</v>
      </c>
      <c r="C39" s="8" t="s">
        <v>98</v>
      </c>
      <c r="D39" s="68" t="s">
        <v>275</v>
      </c>
      <c r="E39" s="83">
        <v>1</v>
      </c>
      <c r="F39" s="83" t="s">
        <v>186</v>
      </c>
      <c r="G39" s="83" t="s">
        <v>217</v>
      </c>
    </row>
    <row r="40" spans="1:7" s="23" customFormat="1">
      <c r="A40" s="39" t="s">
        <v>92</v>
      </c>
      <c r="B40" s="56">
        <v>3</v>
      </c>
      <c r="C40" s="8" t="s">
        <v>365</v>
      </c>
      <c r="D40" s="68" t="s">
        <v>276</v>
      </c>
      <c r="E40" s="83">
        <v>1</v>
      </c>
      <c r="F40" s="83" t="s">
        <v>186</v>
      </c>
      <c r="G40" s="83" t="s">
        <v>217</v>
      </c>
    </row>
    <row r="41" spans="1:7">
      <c r="A41" s="39" t="s">
        <v>92</v>
      </c>
      <c r="B41" s="47">
        <v>3</v>
      </c>
      <c r="C41" s="8" t="s">
        <v>100</v>
      </c>
      <c r="D41" s="68" t="s">
        <v>277</v>
      </c>
      <c r="E41" s="83">
        <v>1</v>
      </c>
      <c r="F41" s="83" t="s">
        <v>186</v>
      </c>
      <c r="G41" s="84" t="s">
        <v>648</v>
      </c>
    </row>
    <row r="42" spans="1:7">
      <c r="A42" s="39" t="s">
        <v>92</v>
      </c>
      <c r="B42" s="56">
        <v>3</v>
      </c>
      <c r="C42" s="13" t="s">
        <v>366</v>
      </c>
      <c r="D42" s="68" t="s">
        <v>278</v>
      </c>
      <c r="E42" s="83">
        <v>2</v>
      </c>
      <c r="F42" s="83" t="s">
        <v>186</v>
      </c>
      <c r="G42" s="83" t="s">
        <v>217</v>
      </c>
    </row>
    <row r="43" spans="1:7">
      <c r="A43" s="39" t="s">
        <v>92</v>
      </c>
      <c r="B43" s="47">
        <v>3</v>
      </c>
      <c r="C43" s="13" t="s">
        <v>102</v>
      </c>
      <c r="D43" s="68" t="s">
        <v>279</v>
      </c>
      <c r="E43" s="83">
        <v>1</v>
      </c>
      <c r="F43" s="83" t="s">
        <v>186</v>
      </c>
      <c r="G43" s="84" t="s">
        <v>648</v>
      </c>
    </row>
    <row r="44" spans="1:7">
      <c r="A44" s="39" t="s">
        <v>92</v>
      </c>
      <c r="B44" s="56">
        <v>3</v>
      </c>
      <c r="C44" s="13" t="s">
        <v>367</v>
      </c>
      <c r="D44" s="68" t="s">
        <v>280</v>
      </c>
      <c r="E44" s="83">
        <v>2</v>
      </c>
      <c r="F44" s="83" t="s">
        <v>185</v>
      </c>
      <c r="G44" s="83" t="s">
        <v>217</v>
      </c>
    </row>
    <row r="45" spans="1:7">
      <c r="A45" s="39" t="s">
        <v>92</v>
      </c>
      <c r="B45" s="47">
        <v>3</v>
      </c>
      <c r="C45" s="13" t="s">
        <v>104</v>
      </c>
      <c r="D45" s="68" t="s">
        <v>281</v>
      </c>
      <c r="E45" s="84">
        <v>4</v>
      </c>
      <c r="F45" s="83" t="s">
        <v>185</v>
      </c>
      <c r="G45" s="83" t="s">
        <v>217</v>
      </c>
    </row>
    <row r="46" spans="1:7">
      <c r="A46" s="39" t="s">
        <v>92</v>
      </c>
      <c r="B46" s="56">
        <v>3</v>
      </c>
      <c r="C46" s="13" t="s">
        <v>105</v>
      </c>
      <c r="D46" s="68" t="s">
        <v>630</v>
      </c>
      <c r="E46" s="83">
        <v>1</v>
      </c>
      <c r="F46" s="83" t="s">
        <v>185</v>
      </c>
      <c r="G46" s="83" t="s">
        <v>217</v>
      </c>
    </row>
    <row r="47" spans="1:7">
      <c r="A47" s="39" t="s">
        <v>92</v>
      </c>
      <c r="B47" s="56">
        <v>3</v>
      </c>
      <c r="C47" s="13" t="s">
        <v>449</v>
      </c>
      <c r="D47" s="68" t="s">
        <v>631</v>
      </c>
      <c r="E47" s="83">
        <v>3</v>
      </c>
      <c r="F47" s="83" t="s">
        <v>186</v>
      </c>
      <c r="G47" s="83" t="s">
        <v>215</v>
      </c>
    </row>
    <row r="48" spans="1:7">
      <c r="A48" s="39" t="s">
        <v>92</v>
      </c>
      <c r="B48" s="47">
        <v>3</v>
      </c>
      <c r="C48" s="8" t="s">
        <v>369</v>
      </c>
      <c r="D48" s="68" t="s">
        <v>654</v>
      </c>
      <c r="E48" s="83">
        <v>1</v>
      </c>
      <c r="F48" s="83" t="s">
        <v>185</v>
      </c>
      <c r="G48" s="83" t="s">
        <v>217</v>
      </c>
    </row>
    <row r="49" spans="1:7">
      <c r="A49" s="39" t="s">
        <v>92</v>
      </c>
      <c r="B49" s="53">
        <v>3</v>
      </c>
      <c r="C49" s="8" t="s">
        <v>368</v>
      </c>
      <c r="D49" s="68" t="s">
        <v>655</v>
      </c>
      <c r="E49" s="83">
        <v>1</v>
      </c>
      <c r="F49" s="83" t="s">
        <v>644</v>
      </c>
      <c r="G49" s="83" t="s">
        <v>217</v>
      </c>
    </row>
    <row r="50" spans="1:7">
      <c r="A50" s="39" t="s">
        <v>92</v>
      </c>
      <c r="B50" s="56">
        <v>3</v>
      </c>
      <c r="C50" s="13" t="s">
        <v>107</v>
      </c>
      <c r="D50" s="68" t="s">
        <v>656</v>
      </c>
      <c r="E50" s="83">
        <v>1</v>
      </c>
      <c r="F50" s="83" t="s">
        <v>186</v>
      </c>
      <c r="G50" s="83" t="s">
        <v>217</v>
      </c>
    </row>
    <row r="51" spans="1:7">
      <c r="A51" s="39" t="s">
        <v>92</v>
      </c>
      <c r="B51" s="56">
        <v>3</v>
      </c>
      <c r="C51" s="8" t="s">
        <v>109</v>
      </c>
      <c r="D51" s="68" t="s">
        <v>657</v>
      </c>
      <c r="E51" s="83">
        <v>2</v>
      </c>
      <c r="F51" s="83" t="s">
        <v>185</v>
      </c>
      <c r="G51" s="83" t="s">
        <v>217</v>
      </c>
    </row>
    <row r="52" spans="1:7">
      <c r="A52" s="39" t="s">
        <v>92</v>
      </c>
      <c r="B52" s="47">
        <v>3</v>
      </c>
      <c r="C52" s="8" t="s">
        <v>191</v>
      </c>
      <c r="D52" s="68" t="s">
        <v>658</v>
      </c>
      <c r="E52" s="83">
        <v>2</v>
      </c>
      <c r="F52" s="83" t="s">
        <v>185</v>
      </c>
      <c r="G52" s="84" t="s">
        <v>648</v>
      </c>
    </row>
    <row r="53" spans="1:7">
      <c r="A53" s="39" t="s">
        <v>92</v>
      </c>
      <c r="B53" s="47">
        <v>3</v>
      </c>
      <c r="C53" s="8" t="s">
        <v>110</v>
      </c>
      <c r="D53" s="68" t="s">
        <v>659</v>
      </c>
      <c r="E53" s="84">
        <v>2</v>
      </c>
      <c r="F53" s="83" t="s">
        <v>186</v>
      </c>
      <c r="G53" s="83" t="s">
        <v>217</v>
      </c>
    </row>
    <row r="54" spans="1:7" s="61" customFormat="1">
      <c r="A54" s="58" t="s">
        <v>111</v>
      </c>
      <c r="B54" s="62">
        <v>4</v>
      </c>
      <c r="C54" s="63" t="s">
        <v>112</v>
      </c>
      <c r="D54" s="78" t="s">
        <v>632</v>
      </c>
      <c r="E54" s="82">
        <v>1</v>
      </c>
      <c r="F54" s="82" t="s">
        <v>185</v>
      </c>
      <c r="G54" s="82" t="s">
        <v>217</v>
      </c>
    </row>
    <row r="55" spans="1:7">
      <c r="A55" s="39" t="s">
        <v>111</v>
      </c>
      <c r="B55" s="47">
        <v>4</v>
      </c>
      <c r="C55" s="8" t="s">
        <v>113</v>
      </c>
      <c r="D55" s="68" t="s">
        <v>660</v>
      </c>
      <c r="E55" s="83">
        <v>2</v>
      </c>
      <c r="F55" s="83" t="s">
        <v>185</v>
      </c>
      <c r="G55" s="84" t="s">
        <v>648</v>
      </c>
    </row>
    <row r="56" spans="1:7">
      <c r="A56" s="39" t="s">
        <v>111</v>
      </c>
      <c r="B56" s="56">
        <v>4</v>
      </c>
      <c r="C56" s="8" t="s">
        <v>114</v>
      </c>
      <c r="D56" s="79" t="s">
        <v>661</v>
      </c>
      <c r="E56" s="83">
        <v>1</v>
      </c>
      <c r="F56" s="83" t="s">
        <v>185</v>
      </c>
      <c r="G56" s="83" t="s">
        <v>217</v>
      </c>
    </row>
    <row r="57" spans="1:7">
      <c r="A57" s="39" t="s">
        <v>111</v>
      </c>
      <c r="B57" s="47">
        <v>4</v>
      </c>
      <c r="C57" s="13" t="s">
        <v>115</v>
      </c>
      <c r="D57" s="68" t="s">
        <v>662</v>
      </c>
      <c r="E57" s="83">
        <v>2</v>
      </c>
      <c r="F57" s="83" t="s">
        <v>185</v>
      </c>
      <c r="G57" s="83" t="s">
        <v>217</v>
      </c>
    </row>
    <row r="58" spans="1:7">
      <c r="A58" s="39" t="s">
        <v>111</v>
      </c>
      <c r="B58" s="56">
        <v>4</v>
      </c>
      <c r="C58" s="8" t="s">
        <v>116</v>
      </c>
      <c r="D58" s="79" t="s">
        <v>663</v>
      </c>
      <c r="E58" s="83">
        <v>1</v>
      </c>
      <c r="F58" s="83" t="s">
        <v>185</v>
      </c>
      <c r="G58" s="83" t="s">
        <v>217</v>
      </c>
    </row>
    <row r="59" spans="1:7">
      <c r="A59" s="39" t="s">
        <v>111</v>
      </c>
      <c r="B59" s="47">
        <v>4</v>
      </c>
      <c r="C59" s="8" t="s">
        <v>117</v>
      </c>
      <c r="D59" s="68" t="s">
        <v>664</v>
      </c>
      <c r="E59" s="83">
        <v>2</v>
      </c>
      <c r="F59" s="83" t="s">
        <v>185</v>
      </c>
      <c r="G59" s="83" t="s">
        <v>217</v>
      </c>
    </row>
    <row r="60" spans="1:7">
      <c r="A60" s="39" t="s">
        <v>111</v>
      </c>
      <c r="B60" s="99">
        <v>4</v>
      </c>
      <c r="C60" s="8" t="s">
        <v>183</v>
      </c>
      <c r="D60" s="79" t="s">
        <v>665</v>
      </c>
      <c r="E60" s="83">
        <v>3</v>
      </c>
      <c r="F60" s="83" t="s">
        <v>185</v>
      </c>
      <c r="G60" s="84" t="s">
        <v>648</v>
      </c>
    </row>
    <row r="61" spans="1:7" s="61" customFormat="1">
      <c r="A61" s="64" t="s">
        <v>233</v>
      </c>
      <c r="B61" s="62">
        <v>5</v>
      </c>
      <c r="C61" s="65" t="s">
        <v>118</v>
      </c>
      <c r="D61" s="80" t="s">
        <v>297</v>
      </c>
      <c r="E61" s="82">
        <v>3</v>
      </c>
      <c r="F61" s="82" t="s">
        <v>185</v>
      </c>
      <c r="G61" s="82" t="s">
        <v>217</v>
      </c>
    </row>
    <row r="62" spans="1:7">
      <c r="A62" s="48" t="s">
        <v>233</v>
      </c>
      <c r="B62" s="56">
        <v>5</v>
      </c>
      <c r="C62" s="14" t="s">
        <v>119</v>
      </c>
      <c r="D62" s="77" t="s">
        <v>298</v>
      </c>
      <c r="E62" s="83">
        <v>2</v>
      </c>
      <c r="F62" s="83" t="s">
        <v>185</v>
      </c>
      <c r="G62" s="83" t="s">
        <v>217</v>
      </c>
    </row>
    <row r="63" spans="1:7">
      <c r="A63" s="48" t="s">
        <v>233</v>
      </c>
      <c r="B63" s="56">
        <v>5</v>
      </c>
      <c r="C63" s="14" t="s">
        <v>120</v>
      </c>
      <c r="D63" s="77" t="s">
        <v>299</v>
      </c>
      <c r="E63" s="83">
        <v>2</v>
      </c>
      <c r="F63" s="83" t="s">
        <v>185</v>
      </c>
      <c r="G63" s="83" t="s">
        <v>217</v>
      </c>
    </row>
    <row r="64" spans="1:7">
      <c r="A64" s="48" t="s">
        <v>233</v>
      </c>
      <c r="B64" s="56">
        <v>5</v>
      </c>
      <c r="C64" s="14" t="s">
        <v>121</v>
      </c>
      <c r="D64" s="77" t="s">
        <v>300</v>
      </c>
      <c r="E64" s="83">
        <v>3</v>
      </c>
      <c r="F64" s="83" t="s">
        <v>185</v>
      </c>
      <c r="G64" s="83" t="s">
        <v>217</v>
      </c>
    </row>
    <row r="65" spans="1:7">
      <c r="A65" s="48" t="s">
        <v>233</v>
      </c>
      <c r="B65" s="56">
        <v>5</v>
      </c>
      <c r="C65" s="14" t="s">
        <v>370</v>
      </c>
      <c r="D65" s="77" t="s">
        <v>301</v>
      </c>
      <c r="E65" s="83">
        <v>1</v>
      </c>
      <c r="F65" s="83" t="s">
        <v>185</v>
      </c>
      <c r="G65" s="83" t="s">
        <v>217</v>
      </c>
    </row>
    <row r="66" spans="1:7">
      <c r="A66" s="48" t="s">
        <v>233</v>
      </c>
      <c r="B66" s="56">
        <v>5</v>
      </c>
      <c r="C66" s="14" t="s">
        <v>123</v>
      </c>
      <c r="D66" s="77" t="s">
        <v>302</v>
      </c>
      <c r="E66" s="83">
        <v>3</v>
      </c>
      <c r="F66" s="83" t="s">
        <v>185</v>
      </c>
      <c r="G66" s="83" t="s">
        <v>217</v>
      </c>
    </row>
    <row r="67" spans="1:7">
      <c r="A67" s="48" t="s">
        <v>233</v>
      </c>
      <c r="B67" s="56">
        <v>5</v>
      </c>
      <c r="C67" s="17" t="s">
        <v>124</v>
      </c>
      <c r="D67" s="77" t="s">
        <v>303</v>
      </c>
      <c r="E67" s="83">
        <v>2</v>
      </c>
      <c r="F67" s="86" t="s">
        <v>185</v>
      </c>
      <c r="G67" s="86" t="s">
        <v>217</v>
      </c>
    </row>
    <row r="68" spans="1:7">
      <c r="A68" s="48" t="s">
        <v>233</v>
      </c>
      <c r="B68" s="56">
        <v>5</v>
      </c>
      <c r="C68" s="14" t="s">
        <v>125</v>
      </c>
      <c r="D68" s="77" t="s">
        <v>304</v>
      </c>
      <c r="E68" s="83">
        <v>3</v>
      </c>
      <c r="F68" s="86" t="s">
        <v>185</v>
      </c>
      <c r="G68" s="86" t="s">
        <v>217</v>
      </c>
    </row>
    <row r="69" spans="1:7">
      <c r="A69" s="48" t="s">
        <v>233</v>
      </c>
      <c r="B69" s="56">
        <v>5</v>
      </c>
      <c r="C69" s="14" t="s">
        <v>126</v>
      </c>
      <c r="D69" s="77" t="s">
        <v>305</v>
      </c>
      <c r="E69" s="83">
        <v>1</v>
      </c>
      <c r="F69" s="86" t="s">
        <v>185</v>
      </c>
      <c r="G69" s="86" t="s">
        <v>217</v>
      </c>
    </row>
    <row r="70" spans="1:7">
      <c r="A70" s="48" t="s">
        <v>233</v>
      </c>
      <c r="B70" s="56">
        <v>5</v>
      </c>
      <c r="C70" s="14" t="s">
        <v>127</v>
      </c>
      <c r="D70" s="77" t="s">
        <v>306</v>
      </c>
      <c r="E70" s="83">
        <v>2</v>
      </c>
      <c r="F70" s="86" t="s">
        <v>185</v>
      </c>
      <c r="G70" s="84" t="s">
        <v>648</v>
      </c>
    </row>
    <row r="71" spans="1:7">
      <c r="A71" s="48" t="s">
        <v>233</v>
      </c>
      <c r="B71" s="56">
        <v>5</v>
      </c>
      <c r="C71" s="14" t="s">
        <v>128</v>
      </c>
      <c r="D71" s="77" t="s">
        <v>307</v>
      </c>
      <c r="E71" s="83">
        <v>1</v>
      </c>
      <c r="F71" s="83" t="s">
        <v>185</v>
      </c>
      <c r="G71" s="84" t="s">
        <v>648</v>
      </c>
    </row>
    <row r="72" spans="1:7">
      <c r="A72" s="48" t="s">
        <v>233</v>
      </c>
      <c r="B72" s="56">
        <v>5</v>
      </c>
      <c r="C72" s="14" t="s">
        <v>129</v>
      </c>
      <c r="D72" s="77" t="s">
        <v>308</v>
      </c>
      <c r="E72" s="83">
        <v>3</v>
      </c>
      <c r="F72" s="83" t="s">
        <v>186</v>
      </c>
      <c r="G72" s="83" t="s">
        <v>217</v>
      </c>
    </row>
    <row r="73" spans="1:7">
      <c r="A73" s="48" t="s">
        <v>233</v>
      </c>
      <c r="B73" s="56">
        <v>5</v>
      </c>
      <c r="C73" s="14" t="s">
        <v>130</v>
      </c>
      <c r="D73" s="77" t="s">
        <v>309</v>
      </c>
      <c r="E73" s="83">
        <v>2</v>
      </c>
      <c r="F73" s="83" t="s">
        <v>186</v>
      </c>
      <c r="G73" s="83" t="s">
        <v>217</v>
      </c>
    </row>
    <row r="74" spans="1:7">
      <c r="A74" s="48" t="s">
        <v>233</v>
      </c>
      <c r="B74" s="56">
        <v>5</v>
      </c>
      <c r="C74" s="14" t="s">
        <v>131</v>
      </c>
      <c r="D74" s="77" t="s">
        <v>633</v>
      </c>
      <c r="E74" s="83">
        <v>3</v>
      </c>
      <c r="F74" s="83" t="s">
        <v>186</v>
      </c>
      <c r="G74" s="83" t="s">
        <v>217</v>
      </c>
    </row>
    <row r="75" spans="1:7">
      <c r="A75" s="48" t="s">
        <v>233</v>
      </c>
      <c r="B75" s="56">
        <v>5</v>
      </c>
      <c r="C75" s="14" t="s">
        <v>645</v>
      </c>
      <c r="D75" s="77" t="s">
        <v>634</v>
      </c>
      <c r="E75" s="83">
        <v>3</v>
      </c>
      <c r="F75" s="83" t="s">
        <v>186</v>
      </c>
      <c r="G75" s="83" t="s">
        <v>215</v>
      </c>
    </row>
    <row r="76" spans="1:7">
      <c r="A76" s="48" t="s">
        <v>233</v>
      </c>
      <c r="B76" s="56">
        <v>5</v>
      </c>
      <c r="C76" s="14" t="s">
        <v>132</v>
      </c>
      <c r="D76" s="77" t="s">
        <v>635</v>
      </c>
      <c r="E76" s="83">
        <v>1</v>
      </c>
      <c r="F76" s="83" t="s">
        <v>185</v>
      </c>
      <c r="G76" s="83" t="s">
        <v>217</v>
      </c>
    </row>
    <row r="77" spans="1:7">
      <c r="A77" s="48" t="s">
        <v>233</v>
      </c>
      <c r="B77" s="56">
        <v>5</v>
      </c>
      <c r="C77" s="14" t="s">
        <v>133</v>
      </c>
      <c r="D77" s="77" t="s">
        <v>636</v>
      </c>
      <c r="E77" s="84">
        <v>1</v>
      </c>
      <c r="F77" s="83" t="s">
        <v>185</v>
      </c>
      <c r="G77" s="83" t="s">
        <v>217</v>
      </c>
    </row>
    <row r="78" spans="1:7">
      <c r="A78" s="48" t="s">
        <v>233</v>
      </c>
      <c r="B78" s="56">
        <v>5</v>
      </c>
      <c r="C78" s="14" t="s">
        <v>737</v>
      </c>
      <c r="D78" s="77" t="s">
        <v>646</v>
      </c>
      <c r="E78" s="83">
        <v>1</v>
      </c>
      <c r="F78" s="83" t="s">
        <v>185</v>
      </c>
      <c r="G78" s="83" t="s">
        <v>217</v>
      </c>
    </row>
    <row r="79" spans="1:7">
      <c r="A79" s="48" t="s">
        <v>233</v>
      </c>
      <c r="B79" s="56">
        <v>5</v>
      </c>
      <c r="C79" s="14" t="s">
        <v>135</v>
      </c>
      <c r="D79" s="77" t="s">
        <v>666</v>
      </c>
      <c r="E79" s="83">
        <v>2</v>
      </c>
      <c r="F79" s="83" t="s">
        <v>185</v>
      </c>
      <c r="G79" s="83" t="s">
        <v>217</v>
      </c>
    </row>
    <row r="80" spans="1:7">
      <c r="A80" s="48" t="s">
        <v>233</v>
      </c>
      <c r="B80" s="56">
        <v>5</v>
      </c>
      <c r="C80" s="14" t="s">
        <v>136</v>
      </c>
      <c r="D80" s="77" t="s">
        <v>667</v>
      </c>
      <c r="E80" s="83">
        <v>1</v>
      </c>
      <c r="F80" s="83" t="s">
        <v>185</v>
      </c>
      <c r="G80" s="83" t="s">
        <v>217</v>
      </c>
    </row>
    <row r="81" spans="1:7">
      <c r="A81" s="48" t="s">
        <v>233</v>
      </c>
      <c r="B81" s="56">
        <v>5</v>
      </c>
      <c r="C81" s="14" t="s">
        <v>137</v>
      </c>
      <c r="D81" s="77" t="s">
        <v>668</v>
      </c>
      <c r="E81" s="75">
        <v>1</v>
      </c>
      <c r="F81" s="83" t="s">
        <v>185</v>
      </c>
      <c r="G81" s="83" t="s">
        <v>217</v>
      </c>
    </row>
    <row r="82" spans="1:7">
      <c r="A82" s="48" t="s">
        <v>233</v>
      </c>
      <c r="B82" s="56">
        <v>5</v>
      </c>
      <c r="C82" s="14" t="s">
        <v>139</v>
      </c>
      <c r="D82" s="77" t="s">
        <v>669</v>
      </c>
      <c r="E82" s="70">
        <v>1</v>
      </c>
      <c r="F82" s="83" t="s">
        <v>185</v>
      </c>
      <c r="G82" s="83" t="s">
        <v>217</v>
      </c>
    </row>
    <row r="83" spans="1:7">
      <c r="A83" s="48" t="s">
        <v>233</v>
      </c>
      <c r="B83" s="56">
        <v>5</v>
      </c>
      <c r="C83" s="14" t="s">
        <v>140</v>
      </c>
      <c r="D83" s="77" t="s">
        <v>670</v>
      </c>
      <c r="E83" s="70">
        <v>3</v>
      </c>
      <c r="F83" s="83" t="s">
        <v>185</v>
      </c>
      <c r="G83" s="83" t="s">
        <v>217</v>
      </c>
    </row>
    <row r="84" spans="1:7">
      <c r="A84" s="48" t="s">
        <v>233</v>
      </c>
      <c r="B84" s="56">
        <v>5</v>
      </c>
      <c r="C84" s="14" t="s">
        <v>374</v>
      </c>
      <c r="D84" s="77" t="s">
        <v>671</v>
      </c>
      <c r="E84" s="70">
        <v>1</v>
      </c>
      <c r="F84" s="83"/>
      <c r="G84" s="83" t="s">
        <v>217</v>
      </c>
    </row>
    <row r="85" spans="1:7" s="61" customFormat="1">
      <c r="A85" s="58" t="s">
        <v>141</v>
      </c>
      <c r="B85" s="62">
        <v>6</v>
      </c>
      <c r="C85" s="60" t="s">
        <v>142</v>
      </c>
      <c r="D85" s="67" t="s">
        <v>672</v>
      </c>
      <c r="E85" s="69"/>
      <c r="F85" s="82" t="s">
        <v>186</v>
      </c>
      <c r="G85" s="82" t="s">
        <v>217</v>
      </c>
    </row>
    <row r="86" spans="1:7">
      <c r="A86" s="39" t="s">
        <v>141</v>
      </c>
      <c r="B86" s="47">
        <v>6</v>
      </c>
      <c r="C86" s="8" t="s">
        <v>143</v>
      </c>
      <c r="D86" s="68" t="s">
        <v>673</v>
      </c>
      <c r="E86" s="71">
        <v>1</v>
      </c>
      <c r="F86" s="83" t="s">
        <v>185</v>
      </c>
      <c r="G86" s="83" t="s">
        <v>217</v>
      </c>
    </row>
    <row r="87" spans="1:7">
      <c r="A87" s="39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83" t="s">
        <v>185</v>
      </c>
      <c r="G87" s="83" t="s">
        <v>217</v>
      </c>
    </row>
    <row r="88" spans="1:7">
      <c r="A88" s="39" t="s">
        <v>141</v>
      </c>
      <c r="B88" s="47">
        <v>6</v>
      </c>
      <c r="C88" s="8" t="s">
        <v>145</v>
      </c>
      <c r="D88" s="68" t="s">
        <v>675</v>
      </c>
      <c r="E88" s="71">
        <v>1</v>
      </c>
      <c r="F88" s="83" t="s">
        <v>185</v>
      </c>
      <c r="G88" s="83" t="s">
        <v>217</v>
      </c>
    </row>
    <row r="89" spans="1:7" s="61" customFormat="1">
      <c r="A89" s="58" t="s">
        <v>146</v>
      </c>
      <c r="B89" s="62">
        <v>7</v>
      </c>
      <c r="C89" s="60" t="s">
        <v>147</v>
      </c>
      <c r="D89" s="67" t="s">
        <v>676</v>
      </c>
      <c r="E89" s="69"/>
      <c r="F89" s="82" t="s">
        <v>186</v>
      </c>
      <c r="G89" s="82" t="s">
        <v>217</v>
      </c>
    </row>
    <row r="90" spans="1:7">
      <c r="A90" s="39" t="s">
        <v>146</v>
      </c>
      <c r="B90" s="47">
        <v>7</v>
      </c>
      <c r="C90" s="8" t="s">
        <v>148</v>
      </c>
      <c r="D90" s="68" t="s">
        <v>677</v>
      </c>
      <c r="E90" s="71">
        <v>2</v>
      </c>
      <c r="F90" s="83" t="s">
        <v>186</v>
      </c>
      <c r="G90" s="83" t="s">
        <v>217</v>
      </c>
    </row>
    <row r="91" spans="1:7">
      <c r="A91" s="39" t="s">
        <v>146</v>
      </c>
      <c r="B91" s="56">
        <v>7</v>
      </c>
      <c r="C91" s="13" t="s">
        <v>149</v>
      </c>
      <c r="D91" s="68" t="s">
        <v>678</v>
      </c>
      <c r="E91" s="72">
        <v>1</v>
      </c>
      <c r="F91" s="83" t="s">
        <v>186</v>
      </c>
      <c r="G91" s="83" t="s">
        <v>217</v>
      </c>
    </row>
    <row r="92" spans="1:7">
      <c r="A92" s="39" t="s">
        <v>146</v>
      </c>
      <c r="B92" s="47">
        <v>7</v>
      </c>
      <c r="C92" s="8" t="s">
        <v>150</v>
      </c>
      <c r="D92" s="68" t="s">
        <v>679</v>
      </c>
      <c r="E92" s="71">
        <v>1</v>
      </c>
      <c r="F92" s="83" t="s">
        <v>186</v>
      </c>
      <c r="G92" s="83" t="s">
        <v>217</v>
      </c>
    </row>
    <row r="93" spans="1:7">
      <c r="A93" s="39" t="s">
        <v>146</v>
      </c>
      <c r="B93" s="56">
        <v>7</v>
      </c>
      <c r="C93" s="8" t="s">
        <v>151</v>
      </c>
      <c r="D93" s="68" t="s">
        <v>680</v>
      </c>
      <c r="E93" s="71">
        <v>1</v>
      </c>
      <c r="F93" s="83" t="s">
        <v>186</v>
      </c>
      <c r="G93" s="83" t="s">
        <v>217</v>
      </c>
    </row>
    <row r="94" spans="1:7" s="61" customFormat="1">
      <c r="A94" s="64" t="s">
        <v>152</v>
      </c>
      <c r="B94" s="62">
        <v>8</v>
      </c>
      <c r="C94" s="60" t="s">
        <v>153</v>
      </c>
      <c r="D94" s="67" t="s">
        <v>681</v>
      </c>
      <c r="E94" s="69"/>
      <c r="F94" s="82" t="s">
        <v>186</v>
      </c>
      <c r="G94" s="82" t="s">
        <v>217</v>
      </c>
    </row>
    <row r="95" spans="1:7">
      <c r="A95" s="39" t="s">
        <v>214</v>
      </c>
      <c r="B95" s="47">
        <v>8</v>
      </c>
      <c r="C95" s="8" t="s">
        <v>375</v>
      </c>
      <c r="D95" s="68" t="s">
        <v>682</v>
      </c>
      <c r="E95" s="71">
        <v>1</v>
      </c>
      <c r="F95" s="83" t="s">
        <v>185</v>
      </c>
      <c r="G95" s="83" t="s">
        <v>217</v>
      </c>
    </row>
    <row r="96" spans="1:7">
      <c r="A96" s="39" t="s">
        <v>214</v>
      </c>
      <c r="B96" s="56">
        <v>8</v>
      </c>
      <c r="C96" s="8" t="s">
        <v>155</v>
      </c>
      <c r="D96" s="68" t="s">
        <v>683</v>
      </c>
      <c r="E96" s="71">
        <v>2</v>
      </c>
      <c r="F96" s="83" t="s">
        <v>186</v>
      </c>
      <c r="G96" s="84" t="s">
        <v>648</v>
      </c>
    </row>
    <row r="97" spans="1:7">
      <c r="A97" s="39" t="s">
        <v>214</v>
      </c>
      <c r="B97" s="47">
        <v>8</v>
      </c>
      <c r="C97" s="8" t="s">
        <v>156</v>
      </c>
      <c r="D97" s="68" t="s">
        <v>684</v>
      </c>
      <c r="E97" s="71">
        <v>2</v>
      </c>
      <c r="F97" s="83" t="s">
        <v>186</v>
      </c>
      <c r="G97" s="83" t="s">
        <v>217</v>
      </c>
    </row>
    <row r="98" spans="1:7">
      <c r="A98" s="39" t="s">
        <v>214</v>
      </c>
      <c r="B98" s="56">
        <v>8</v>
      </c>
      <c r="C98" s="8" t="s">
        <v>157</v>
      </c>
      <c r="D98" s="68" t="s">
        <v>685</v>
      </c>
      <c r="E98" s="71">
        <v>2</v>
      </c>
      <c r="F98" s="83" t="s">
        <v>186</v>
      </c>
      <c r="G98" s="83" t="s">
        <v>217</v>
      </c>
    </row>
    <row r="99" spans="1:7">
      <c r="A99" s="39" t="s">
        <v>214</v>
      </c>
      <c r="B99" s="47">
        <v>8</v>
      </c>
      <c r="C99" s="8" t="s">
        <v>158</v>
      </c>
      <c r="D99" s="68" t="s">
        <v>686</v>
      </c>
      <c r="E99" s="71">
        <v>1</v>
      </c>
      <c r="F99" s="83" t="s">
        <v>186</v>
      </c>
      <c r="G99" s="83" t="s">
        <v>217</v>
      </c>
    </row>
    <row r="100" spans="1:7">
      <c r="A100" s="39" t="s">
        <v>214</v>
      </c>
      <c r="B100" s="56">
        <v>8</v>
      </c>
      <c r="C100" s="8" t="s">
        <v>159</v>
      </c>
      <c r="D100" s="68" t="s">
        <v>687</v>
      </c>
      <c r="E100" s="71">
        <v>1</v>
      </c>
      <c r="F100" s="83" t="s">
        <v>186</v>
      </c>
      <c r="G100" s="83" t="s">
        <v>217</v>
      </c>
    </row>
    <row r="101" spans="1:7" s="61" customFormat="1">
      <c r="A101" s="58" t="s">
        <v>160</v>
      </c>
      <c r="B101" s="62">
        <v>9</v>
      </c>
      <c r="C101" s="63" t="s">
        <v>161</v>
      </c>
      <c r="D101" s="78" t="s">
        <v>688</v>
      </c>
      <c r="E101" s="73"/>
      <c r="F101" s="82" t="s">
        <v>186</v>
      </c>
      <c r="G101" s="82" t="s">
        <v>217</v>
      </c>
    </row>
    <row r="102" spans="1:7">
      <c r="A102" s="39" t="s">
        <v>160</v>
      </c>
      <c r="B102" s="47">
        <v>9</v>
      </c>
      <c r="C102" s="8" t="s">
        <v>162</v>
      </c>
      <c r="D102" s="68" t="s">
        <v>689</v>
      </c>
      <c r="E102" s="71">
        <v>1</v>
      </c>
      <c r="F102" s="83" t="s">
        <v>186</v>
      </c>
      <c r="G102" s="83" t="s">
        <v>217</v>
      </c>
    </row>
    <row r="103" spans="1:7">
      <c r="A103" s="39" t="s">
        <v>160</v>
      </c>
      <c r="B103" s="56">
        <v>9</v>
      </c>
      <c r="C103" s="8" t="s">
        <v>163</v>
      </c>
      <c r="D103" s="79" t="s">
        <v>690</v>
      </c>
      <c r="E103" s="71">
        <v>2</v>
      </c>
      <c r="F103" s="83" t="s">
        <v>186</v>
      </c>
      <c r="G103" s="84" t="s">
        <v>648</v>
      </c>
    </row>
    <row r="104" spans="1:7">
      <c r="A104" s="39" t="s">
        <v>160</v>
      </c>
      <c r="B104" s="47">
        <v>9</v>
      </c>
      <c r="C104" s="8" t="s">
        <v>164</v>
      </c>
      <c r="D104" s="68" t="s">
        <v>691</v>
      </c>
      <c r="E104" s="71">
        <v>2</v>
      </c>
      <c r="F104" s="83" t="s">
        <v>186</v>
      </c>
      <c r="G104" s="83" t="s">
        <v>217</v>
      </c>
    </row>
    <row r="105" spans="1:7">
      <c r="A105" s="39" t="s">
        <v>160</v>
      </c>
      <c r="B105" s="56">
        <v>9</v>
      </c>
      <c r="C105" s="8" t="s">
        <v>165</v>
      </c>
      <c r="D105" s="79" t="s">
        <v>692</v>
      </c>
      <c r="E105" s="71">
        <v>1</v>
      </c>
      <c r="F105" s="83" t="s">
        <v>186</v>
      </c>
      <c r="G105" s="83" t="s">
        <v>217</v>
      </c>
    </row>
    <row r="106" spans="1:7">
      <c r="A106" s="39" t="s">
        <v>160</v>
      </c>
      <c r="B106" s="47">
        <v>9</v>
      </c>
      <c r="C106" s="8" t="s">
        <v>166</v>
      </c>
      <c r="D106" s="68" t="s">
        <v>693</v>
      </c>
      <c r="E106" s="71">
        <v>3</v>
      </c>
      <c r="F106" s="83" t="s">
        <v>186</v>
      </c>
      <c r="G106" s="83" t="s">
        <v>217</v>
      </c>
    </row>
    <row r="107" spans="1:7" s="61" customFormat="1">
      <c r="A107" s="58" t="s">
        <v>167</v>
      </c>
      <c r="B107" s="62">
        <v>10</v>
      </c>
      <c r="C107" s="60" t="s">
        <v>168</v>
      </c>
      <c r="D107" s="67" t="s">
        <v>694</v>
      </c>
      <c r="E107" s="69"/>
      <c r="F107" s="82" t="s">
        <v>186</v>
      </c>
      <c r="G107" s="82" t="s">
        <v>648</v>
      </c>
    </row>
    <row r="108" spans="1:7">
      <c r="A108" s="39" t="s">
        <v>167</v>
      </c>
      <c r="B108" s="56">
        <v>10</v>
      </c>
      <c r="C108" s="8" t="s">
        <v>171</v>
      </c>
      <c r="D108" s="68" t="s">
        <v>695</v>
      </c>
      <c r="E108" s="71">
        <v>1</v>
      </c>
      <c r="F108" s="83" t="s">
        <v>186</v>
      </c>
      <c r="G108" s="83" t="s">
        <v>217</v>
      </c>
    </row>
    <row r="109" spans="1:7">
      <c r="A109" s="39" t="s">
        <v>167</v>
      </c>
      <c r="B109" s="47">
        <v>10</v>
      </c>
      <c r="C109" s="8" t="s">
        <v>172</v>
      </c>
      <c r="D109" s="68" t="s">
        <v>696</v>
      </c>
      <c r="E109" s="71">
        <v>1</v>
      </c>
      <c r="F109" s="83" t="s">
        <v>186</v>
      </c>
      <c r="G109" s="83" t="s">
        <v>217</v>
      </c>
    </row>
    <row r="110" spans="1:7">
      <c r="A110" s="39" t="s">
        <v>167</v>
      </c>
      <c r="B110" s="56">
        <v>10</v>
      </c>
      <c r="C110" s="8" t="s">
        <v>173</v>
      </c>
      <c r="D110" s="68" t="s">
        <v>697</v>
      </c>
      <c r="E110" s="71">
        <v>1</v>
      </c>
      <c r="F110" s="83" t="s">
        <v>186</v>
      </c>
      <c r="G110" s="83" t="s">
        <v>217</v>
      </c>
    </row>
    <row r="111" spans="1:7">
      <c r="A111" s="39" t="s">
        <v>167</v>
      </c>
      <c r="B111" s="47">
        <v>10</v>
      </c>
      <c r="C111" s="8" t="s">
        <v>174</v>
      </c>
      <c r="D111" s="68" t="s">
        <v>698</v>
      </c>
      <c r="E111" s="71">
        <v>1</v>
      </c>
      <c r="F111" s="83" t="s">
        <v>186</v>
      </c>
      <c r="G111" s="83" t="s">
        <v>217</v>
      </c>
    </row>
    <row r="112" spans="1:7" s="61" customFormat="1">
      <c r="A112" s="58" t="s">
        <v>175</v>
      </c>
      <c r="B112" s="62">
        <v>11</v>
      </c>
      <c r="C112" s="65" t="s">
        <v>176</v>
      </c>
      <c r="D112" s="80" t="s">
        <v>718</v>
      </c>
      <c r="E112" s="74">
        <v>1</v>
      </c>
      <c r="F112" s="82" t="s">
        <v>186</v>
      </c>
      <c r="G112" s="82" t="s">
        <v>648</v>
      </c>
    </row>
    <row r="113" spans="1:7">
      <c r="A113" s="39" t="s">
        <v>175</v>
      </c>
      <c r="B113" s="57">
        <v>11</v>
      </c>
      <c r="C113" s="14" t="s">
        <v>177</v>
      </c>
      <c r="D113" s="76" t="s">
        <v>699</v>
      </c>
      <c r="E113" s="70">
        <v>1</v>
      </c>
      <c r="F113" s="83" t="s">
        <v>186</v>
      </c>
      <c r="G113" s="83" t="s">
        <v>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26"/>
  <sheetViews>
    <sheetView workbookViewId="0">
      <selection activeCell="F38" sqref="F38"/>
    </sheetView>
  </sheetViews>
  <sheetFormatPr baseColWidth="10" defaultRowHeight="15" x14ac:dyDescent="0"/>
  <cols>
    <col min="1" max="1" width="18" style="9" customWidth="1"/>
    <col min="2" max="2" width="39.5" style="9" customWidth="1"/>
    <col min="3" max="3" width="30.6640625" style="377" customWidth="1"/>
    <col min="4" max="4" width="10.83203125" style="2"/>
  </cols>
  <sheetData>
    <row r="1" spans="1:4" s="50" customFormat="1">
      <c r="A1" s="54" t="s">
        <v>229</v>
      </c>
      <c r="B1" s="54" t="s">
        <v>230</v>
      </c>
      <c r="C1" s="55" t="s">
        <v>232</v>
      </c>
      <c r="D1" s="52" t="s">
        <v>16</v>
      </c>
    </row>
    <row r="2" spans="1:4" s="364" customFormat="1">
      <c r="A2" s="344" t="s">
        <v>60</v>
      </c>
      <c r="B2" s="8" t="s">
        <v>61</v>
      </c>
      <c r="C2" s="68" t="s">
        <v>234</v>
      </c>
      <c r="D2" s="379">
        <v>0.36600000000000005</v>
      </c>
    </row>
    <row r="3" spans="1:4">
      <c r="A3" s="39" t="s">
        <v>60</v>
      </c>
      <c r="B3" s="8" t="s">
        <v>62</v>
      </c>
      <c r="C3" s="68" t="s">
        <v>235</v>
      </c>
      <c r="D3" s="2">
        <v>0.32566666666666672</v>
      </c>
    </row>
    <row r="4" spans="1:4">
      <c r="A4" s="39" t="s">
        <v>60</v>
      </c>
      <c r="B4" s="8" t="s">
        <v>63</v>
      </c>
      <c r="C4" s="68" t="s">
        <v>236</v>
      </c>
      <c r="D4" s="2">
        <v>0.7326666666666668</v>
      </c>
    </row>
    <row r="5" spans="1:4">
      <c r="A5" s="39" t="s">
        <v>60</v>
      </c>
      <c r="B5" s="8" t="s">
        <v>64</v>
      </c>
      <c r="C5" s="68" t="s">
        <v>237</v>
      </c>
      <c r="D5" s="2">
        <v>0.59933333333333338</v>
      </c>
    </row>
    <row r="6" spans="1:4">
      <c r="A6" s="39" t="s">
        <v>60</v>
      </c>
      <c r="B6" s="8" t="s">
        <v>65</v>
      </c>
      <c r="C6" s="68" t="s">
        <v>238</v>
      </c>
      <c r="D6" s="2">
        <v>0.57900000000000007</v>
      </c>
    </row>
    <row r="7" spans="1:4">
      <c r="A7" s="39" t="s">
        <v>60</v>
      </c>
      <c r="B7" s="8" t="s">
        <v>66</v>
      </c>
      <c r="C7" s="68" t="s">
        <v>239</v>
      </c>
      <c r="D7" s="2">
        <v>0.61599999999999999</v>
      </c>
    </row>
    <row r="8" spans="1:4">
      <c r="A8" s="39" t="s">
        <v>60</v>
      </c>
      <c r="B8" s="8" t="s">
        <v>67</v>
      </c>
      <c r="C8" s="68" t="s">
        <v>240</v>
      </c>
      <c r="D8" s="2">
        <v>0.34933333333333333</v>
      </c>
    </row>
    <row r="9" spans="1:4">
      <c r="A9" s="39" t="s">
        <v>60</v>
      </c>
      <c r="B9" s="8" t="s">
        <v>68</v>
      </c>
      <c r="C9" s="68" t="s">
        <v>241</v>
      </c>
      <c r="D9" s="2">
        <v>0.39900000000000002</v>
      </c>
    </row>
    <row r="10" spans="1:4">
      <c r="A10" s="39" t="s">
        <v>60</v>
      </c>
      <c r="B10" s="8" t="s">
        <v>69</v>
      </c>
      <c r="C10" s="68" t="s">
        <v>242</v>
      </c>
      <c r="D10" s="2">
        <v>0.32276422764227641</v>
      </c>
    </row>
    <row r="11" spans="1:4">
      <c r="A11" s="39" t="s">
        <v>60</v>
      </c>
      <c r="B11" s="8" t="s">
        <v>70</v>
      </c>
      <c r="C11" s="68" t="s">
        <v>243</v>
      </c>
      <c r="D11" s="2">
        <v>0.5808333333333332</v>
      </c>
    </row>
    <row r="12" spans="1:4" s="364" customFormat="1">
      <c r="A12" s="344" t="s">
        <v>71</v>
      </c>
      <c r="B12" s="8" t="s">
        <v>72</v>
      </c>
      <c r="C12" s="68" t="s">
        <v>244</v>
      </c>
      <c r="D12" s="379">
        <v>1.6511257124368452</v>
      </c>
    </row>
    <row r="13" spans="1:4">
      <c r="A13" s="39" t="s">
        <v>71</v>
      </c>
      <c r="B13" s="14" t="s">
        <v>73</v>
      </c>
      <c r="C13" s="77" t="s">
        <v>245</v>
      </c>
      <c r="D13" s="2">
        <v>0.53329277910466721</v>
      </c>
    </row>
    <row r="14" spans="1:4">
      <c r="A14" s="39" t="s">
        <v>71</v>
      </c>
      <c r="B14" s="14" t="s">
        <v>74</v>
      </c>
      <c r="C14" s="68" t="s">
        <v>246</v>
      </c>
      <c r="D14" s="2">
        <v>0.17854373771380763</v>
      </c>
    </row>
    <row r="15" spans="1:4">
      <c r="A15" s="39" t="s">
        <v>71</v>
      </c>
      <c r="B15" s="14" t="s">
        <v>75</v>
      </c>
      <c r="C15" s="77" t="s">
        <v>247</v>
      </c>
      <c r="D15" s="2">
        <v>1.1928838951310861</v>
      </c>
    </row>
    <row r="16" spans="1:4">
      <c r="A16" s="39" t="s">
        <v>71</v>
      </c>
      <c r="B16" s="14" t="s">
        <v>76</v>
      </c>
      <c r="C16" s="68" t="s">
        <v>248</v>
      </c>
      <c r="D16" s="2">
        <v>0.27566666666666667</v>
      </c>
    </row>
    <row r="17" spans="1:4">
      <c r="A17" s="39" t="s">
        <v>71</v>
      </c>
      <c r="B17" s="14" t="s">
        <v>77</v>
      </c>
      <c r="C17" s="77" t="s">
        <v>249</v>
      </c>
      <c r="D17" s="2">
        <v>0.28423990316248532</v>
      </c>
    </row>
    <row r="18" spans="1:4">
      <c r="A18" s="39" t="s">
        <v>71</v>
      </c>
      <c r="B18" s="14" t="s">
        <v>647</v>
      </c>
      <c r="C18" s="68" t="s">
        <v>250</v>
      </c>
      <c r="D18" s="2">
        <v>0.4</v>
      </c>
    </row>
    <row r="19" spans="1:4">
      <c r="A19" s="39" t="s">
        <v>71</v>
      </c>
      <c r="B19" s="14" t="s">
        <v>78</v>
      </c>
      <c r="C19" s="77" t="s">
        <v>251</v>
      </c>
      <c r="D19" s="2">
        <v>0.53266666666666673</v>
      </c>
    </row>
    <row r="20" spans="1:4">
      <c r="A20" s="39" t="s">
        <v>71</v>
      </c>
      <c r="B20" s="14" t="s">
        <v>79</v>
      </c>
      <c r="C20" s="68" t="s">
        <v>252</v>
      </c>
      <c r="D20" s="2">
        <v>0.61704941406799929</v>
      </c>
    </row>
    <row r="21" spans="1:4">
      <c r="A21" s="39" t="s">
        <v>71</v>
      </c>
      <c r="B21" s="14" t="s">
        <v>80</v>
      </c>
      <c r="C21" s="68" t="s">
        <v>254</v>
      </c>
      <c r="D21" s="2">
        <v>0.20859524487592118</v>
      </c>
    </row>
    <row r="22" spans="1:4">
      <c r="A22" s="39" t="s">
        <v>71</v>
      </c>
      <c r="B22" s="14" t="s">
        <v>82</v>
      </c>
      <c r="C22" s="77" t="s">
        <v>255</v>
      </c>
      <c r="D22" s="2">
        <v>0.22</v>
      </c>
    </row>
    <row r="23" spans="1:4">
      <c r="A23" s="39" t="s">
        <v>71</v>
      </c>
      <c r="B23" s="14" t="s">
        <v>83</v>
      </c>
      <c r="C23" s="68" t="s">
        <v>256</v>
      </c>
      <c r="D23" s="2">
        <v>0.496</v>
      </c>
    </row>
    <row r="24" spans="1:4">
      <c r="A24" s="39" t="s">
        <v>71</v>
      </c>
      <c r="B24" s="14" t="s">
        <v>84</v>
      </c>
      <c r="C24" s="77" t="s">
        <v>257</v>
      </c>
      <c r="D24" s="2">
        <v>1.1289999999999998</v>
      </c>
    </row>
    <row r="25" spans="1:4">
      <c r="A25" s="39" t="s">
        <v>71</v>
      </c>
      <c r="B25" s="14" t="s">
        <v>85</v>
      </c>
      <c r="C25" s="77" t="s">
        <v>261</v>
      </c>
      <c r="D25" s="2">
        <v>0.25</v>
      </c>
    </row>
    <row r="26" spans="1:4">
      <c r="A26" s="39" t="s">
        <v>71</v>
      </c>
      <c r="B26" s="14" t="s">
        <v>89</v>
      </c>
      <c r="C26" s="68" t="s">
        <v>262</v>
      </c>
      <c r="D26" s="2">
        <v>0.36</v>
      </c>
    </row>
    <row r="27" spans="1:4">
      <c r="A27" s="39" t="s">
        <v>71</v>
      </c>
      <c r="B27" s="14" t="s">
        <v>90</v>
      </c>
      <c r="C27" s="77" t="s">
        <v>263</v>
      </c>
      <c r="D27" s="2">
        <v>0.32</v>
      </c>
    </row>
    <row r="28" spans="1:4">
      <c r="A28" s="39" t="s">
        <v>71</v>
      </c>
      <c r="B28" s="14" t="s">
        <v>91</v>
      </c>
      <c r="C28" s="68" t="s">
        <v>649</v>
      </c>
      <c r="D28" s="2">
        <v>0.19</v>
      </c>
    </row>
    <row r="29" spans="1:4">
      <c r="A29" s="39" t="s">
        <v>71</v>
      </c>
      <c r="B29" s="14" t="s">
        <v>81</v>
      </c>
      <c r="C29" s="77" t="s">
        <v>650</v>
      </c>
      <c r="D29" s="2">
        <v>0.5</v>
      </c>
    </row>
    <row r="30" spans="1:4">
      <c r="A30" s="39" t="s">
        <v>71</v>
      </c>
      <c r="B30" s="14" t="s">
        <v>86</v>
      </c>
      <c r="C30" s="77" t="s">
        <v>651</v>
      </c>
      <c r="D30" s="2">
        <v>0.22514444444444445</v>
      </c>
    </row>
    <row r="31" spans="1:4">
      <c r="A31" s="39" t="s">
        <v>71</v>
      </c>
      <c r="B31" s="14" t="s">
        <v>87</v>
      </c>
      <c r="C31" s="68" t="s">
        <v>652</v>
      </c>
      <c r="D31" s="2">
        <v>0.23</v>
      </c>
    </row>
    <row r="32" spans="1:4">
      <c r="A32" s="39" t="s">
        <v>71</v>
      </c>
      <c r="B32" s="14" t="s">
        <v>88</v>
      </c>
      <c r="C32" s="77" t="s">
        <v>653</v>
      </c>
      <c r="D32" s="2">
        <v>0.26165097142430493</v>
      </c>
    </row>
    <row r="33" spans="1:4" s="364" customFormat="1">
      <c r="A33" s="344" t="s">
        <v>92</v>
      </c>
      <c r="B33" s="8" t="s">
        <v>93</v>
      </c>
      <c r="C33" s="68" t="s">
        <v>269</v>
      </c>
      <c r="D33" s="379">
        <v>0.16</v>
      </c>
    </row>
    <row r="34" spans="1:4">
      <c r="A34" s="39" t="s">
        <v>92</v>
      </c>
      <c r="B34" s="8" t="s">
        <v>94</v>
      </c>
      <c r="C34" s="68" t="s">
        <v>270</v>
      </c>
      <c r="D34" s="2">
        <v>0.16</v>
      </c>
    </row>
    <row r="35" spans="1:4">
      <c r="A35" s="39" t="s">
        <v>92</v>
      </c>
      <c r="B35" s="8" t="s">
        <v>95</v>
      </c>
      <c r="C35" s="68" t="s">
        <v>271</v>
      </c>
      <c r="D35" s="2">
        <v>0.33</v>
      </c>
    </row>
    <row r="36" spans="1:4">
      <c r="A36" s="39" t="s">
        <v>92</v>
      </c>
      <c r="B36" s="8" t="s">
        <v>96</v>
      </c>
      <c r="C36" s="68" t="s">
        <v>272</v>
      </c>
      <c r="D36" s="2">
        <v>0.8</v>
      </c>
    </row>
    <row r="37" spans="1:4">
      <c r="A37" s="39" t="s">
        <v>92</v>
      </c>
      <c r="B37" s="8" t="s">
        <v>182</v>
      </c>
      <c r="C37" s="68" t="s">
        <v>273</v>
      </c>
      <c r="D37" s="2">
        <v>1.1399999999999999</v>
      </c>
    </row>
    <row r="38" spans="1:4">
      <c r="A38" s="39" t="s">
        <v>92</v>
      </c>
      <c r="B38" s="13" t="s">
        <v>97</v>
      </c>
      <c r="C38" s="68" t="s">
        <v>274</v>
      </c>
      <c r="D38" s="2">
        <v>1.26</v>
      </c>
    </row>
    <row r="39" spans="1:4">
      <c r="A39" s="39" t="s">
        <v>92</v>
      </c>
      <c r="B39" s="8" t="s">
        <v>98</v>
      </c>
      <c r="C39" s="68" t="s">
        <v>275</v>
      </c>
      <c r="D39" s="2">
        <v>0.47</v>
      </c>
    </row>
    <row r="40" spans="1:4">
      <c r="A40" s="39" t="s">
        <v>92</v>
      </c>
      <c r="B40" s="8" t="s">
        <v>365</v>
      </c>
      <c r="C40" s="68" t="s">
        <v>276</v>
      </c>
      <c r="D40" s="2">
        <v>1.23</v>
      </c>
    </row>
    <row r="41" spans="1:4">
      <c r="A41" s="39" t="s">
        <v>92</v>
      </c>
      <c r="B41" s="8" t="s">
        <v>100</v>
      </c>
      <c r="C41" s="68" t="s">
        <v>277</v>
      </c>
      <c r="D41" s="2">
        <v>0.74</v>
      </c>
    </row>
    <row r="42" spans="1:4">
      <c r="A42" s="39" t="s">
        <v>92</v>
      </c>
      <c r="B42" s="13" t="s">
        <v>366</v>
      </c>
      <c r="C42" s="68" t="s">
        <v>278</v>
      </c>
      <c r="D42" s="2">
        <v>0.86</v>
      </c>
    </row>
    <row r="43" spans="1:4">
      <c r="A43" s="39" t="s">
        <v>92</v>
      </c>
      <c r="B43" s="13" t="s">
        <v>102</v>
      </c>
      <c r="C43" s="68" t="s">
        <v>279</v>
      </c>
      <c r="D43" s="2">
        <v>0.47</v>
      </c>
    </row>
    <row r="44" spans="1:4">
      <c r="A44" s="39" t="s">
        <v>92</v>
      </c>
      <c r="B44" s="13" t="s">
        <v>367</v>
      </c>
      <c r="C44" s="68" t="s">
        <v>280</v>
      </c>
      <c r="D44" s="2">
        <v>0.56000000000000005</v>
      </c>
    </row>
    <row r="45" spans="1:4">
      <c r="A45" s="39" t="s">
        <v>92</v>
      </c>
      <c r="B45" s="13" t="s">
        <v>104</v>
      </c>
      <c r="C45" s="68" t="s">
        <v>281</v>
      </c>
      <c r="D45" s="2">
        <v>0.5</v>
      </c>
    </row>
    <row r="46" spans="1:4">
      <c r="A46" s="39" t="s">
        <v>92</v>
      </c>
      <c r="B46" s="13" t="s">
        <v>105</v>
      </c>
      <c r="C46" s="68" t="s">
        <v>630</v>
      </c>
      <c r="D46" s="2">
        <v>0.27</v>
      </c>
    </row>
    <row r="47" spans="1:4">
      <c r="A47" s="39" t="s">
        <v>92</v>
      </c>
      <c r="B47" s="13" t="s">
        <v>449</v>
      </c>
      <c r="C47" s="68" t="s">
        <v>631</v>
      </c>
      <c r="D47" s="2">
        <v>0.53</v>
      </c>
    </row>
    <row r="48" spans="1:4">
      <c r="A48" s="39" t="s">
        <v>92</v>
      </c>
      <c r="B48" s="8" t="s">
        <v>369</v>
      </c>
      <c r="C48" s="68" t="s">
        <v>654</v>
      </c>
      <c r="D48" s="2">
        <v>0.17</v>
      </c>
    </row>
    <row r="49" spans="1:4">
      <c r="A49" s="39" t="s">
        <v>92</v>
      </c>
      <c r="B49" s="8" t="s">
        <v>368</v>
      </c>
      <c r="C49" s="68" t="s">
        <v>655</v>
      </c>
      <c r="D49" s="2">
        <v>0.47</v>
      </c>
    </row>
    <row r="50" spans="1:4">
      <c r="A50" s="39" t="s">
        <v>92</v>
      </c>
      <c r="B50" s="13" t="s">
        <v>107</v>
      </c>
      <c r="C50" s="68" t="s">
        <v>656</v>
      </c>
      <c r="D50" s="2">
        <v>0.37</v>
      </c>
    </row>
    <row r="51" spans="1:4">
      <c r="A51" s="39" t="s">
        <v>92</v>
      </c>
      <c r="B51" s="8" t="s">
        <v>109</v>
      </c>
      <c r="C51" s="68" t="s">
        <v>657</v>
      </c>
      <c r="D51" s="2">
        <v>0.21</v>
      </c>
    </row>
    <row r="52" spans="1:4">
      <c r="A52" s="39" t="s">
        <v>92</v>
      </c>
      <c r="B52" s="8" t="s">
        <v>191</v>
      </c>
      <c r="C52" s="68" t="s">
        <v>658</v>
      </c>
      <c r="D52" s="2">
        <v>0.25</v>
      </c>
    </row>
    <row r="53" spans="1:4">
      <c r="A53" s="39" t="s">
        <v>92</v>
      </c>
      <c r="B53" s="8" t="s">
        <v>110</v>
      </c>
      <c r="C53" s="68" t="s">
        <v>659</v>
      </c>
      <c r="D53" s="2">
        <v>0.18</v>
      </c>
    </row>
    <row r="54" spans="1:4" s="364" customFormat="1">
      <c r="A54" s="344" t="s">
        <v>111</v>
      </c>
      <c r="B54" s="346" t="s">
        <v>112</v>
      </c>
      <c r="C54" s="79" t="s">
        <v>632</v>
      </c>
      <c r="D54" s="379">
        <v>0.78600000000000003</v>
      </c>
    </row>
    <row r="55" spans="1:4">
      <c r="A55" s="39" t="s">
        <v>111</v>
      </c>
      <c r="B55" s="8" t="s">
        <v>113</v>
      </c>
      <c r="C55" s="68" t="s">
        <v>660</v>
      </c>
      <c r="D55" s="2">
        <v>0.78600000000000003</v>
      </c>
    </row>
    <row r="56" spans="1:4">
      <c r="A56" s="39" t="s">
        <v>111</v>
      </c>
      <c r="B56" s="8" t="s">
        <v>114</v>
      </c>
      <c r="C56" s="79" t="s">
        <v>661</v>
      </c>
      <c r="D56" s="2">
        <v>0.15316666666666667</v>
      </c>
    </row>
    <row r="57" spans="1:4">
      <c r="A57" s="39" t="s">
        <v>111</v>
      </c>
      <c r="B57" s="13" t="s">
        <v>115</v>
      </c>
      <c r="C57" s="68" t="s">
        <v>662</v>
      </c>
      <c r="D57" s="2">
        <v>0.15316666666666667</v>
      </c>
    </row>
    <row r="58" spans="1:4">
      <c r="A58" s="39" t="s">
        <v>111</v>
      </c>
      <c r="B58" s="8" t="s">
        <v>116</v>
      </c>
      <c r="C58" s="79" t="s">
        <v>663</v>
      </c>
      <c r="D58" s="2">
        <v>0.42633333333333329</v>
      </c>
    </row>
    <row r="59" spans="1:4">
      <c r="A59" s="39" t="s">
        <v>111</v>
      </c>
      <c r="B59" s="8" t="s">
        <v>117</v>
      </c>
      <c r="C59" s="68" t="s">
        <v>664</v>
      </c>
      <c r="D59" s="2">
        <v>0.46600000000000003</v>
      </c>
    </row>
    <row r="60" spans="1:4">
      <c r="A60" s="39" t="s">
        <v>111</v>
      </c>
      <c r="B60" s="8" t="s">
        <v>183</v>
      </c>
      <c r="C60" s="79" t="s">
        <v>665</v>
      </c>
      <c r="D60" s="2">
        <v>1.0639999999999998</v>
      </c>
    </row>
    <row r="61" spans="1:4" s="364" customFormat="1">
      <c r="A61" s="49" t="s">
        <v>233</v>
      </c>
      <c r="B61" s="345" t="s">
        <v>118</v>
      </c>
      <c r="C61" s="77" t="s">
        <v>297</v>
      </c>
      <c r="D61" s="379">
        <v>0.50656565656565655</v>
      </c>
    </row>
    <row r="62" spans="1:4">
      <c r="A62" s="48" t="s">
        <v>233</v>
      </c>
      <c r="B62" s="14" t="s">
        <v>119</v>
      </c>
      <c r="C62" s="77" t="s">
        <v>298</v>
      </c>
      <c r="D62" s="2">
        <v>1.0293333333333334</v>
      </c>
    </row>
    <row r="63" spans="1:4">
      <c r="A63" s="48" t="s">
        <v>233</v>
      </c>
      <c r="B63" s="14" t="s">
        <v>120</v>
      </c>
      <c r="C63" s="77" t="s">
        <v>299</v>
      </c>
      <c r="D63" s="2">
        <v>1.7156666666666667</v>
      </c>
    </row>
    <row r="64" spans="1:4">
      <c r="A64" s="48" t="s">
        <v>233</v>
      </c>
      <c r="B64" s="14" t="s">
        <v>121</v>
      </c>
      <c r="C64" s="77" t="s">
        <v>300</v>
      </c>
      <c r="D64" s="2">
        <v>1.7989999999999997</v>
      </c>
    </row>
    <row r="65" spans="1:4">
      <c r="A65" s="48" t="s">
        <v>233</v>
      </c>
      <c r="B65" s="14" t="s">
        <v>370</v>
      </c>
      <c r="C65" s="77" t="s">
        <v>301</v>
      </c>
      <c r="D65" s="2">
        <v>1.68</v>
      </c>
    </row>
    <row r="66" spans="1:4">
      <c r="A66" s="48" t="s">
        <v>233</v>
      </c>
      <c r="B66" s="14" t="s">
        <v>123</v>
      </c>
      <c r="C66" s="77" t="s">
        <v>302</v>
      </c>
      <c r="D66" s="2">
        <v>1.27</v>
      </c>
    </row>
    <row r="67" spans="1:4">
      <c r="A67" s="48" t="s">
        <v>233</v>
      </c>
      <c r="B67" s="17" t="s">
        <v>124</v>
      </c>
      <c r="C67" s="77" t="s">
        <v>303</v>
      </c>
      <c r="D67" s="2">
        <v>1.1000000000000001</v>
      </c>
    </row>
    <row r="68" spans="1:4">
      <c r="A68" s="48" t="s">
        <v>233</v>
      </c>
      <c r="B68" s="14" t="s">
        <v>125</v>
      </c>
      <c r="C68" s="77" t="s">
        <v>304</v>
      </c>
      <c r="D68" s="2">
        <v>1.41</v>
      </c>
    </row>
    <row r="69" spans="1:4">
      <c r="A69" s="48" t="s">
        <v>233</v>
      </c>
      <c r="B69" s="14" t="s">
        <v>126</v>
      </c>
      <c r="C69" s="77" t="s">
        <v>305</v>
      </c>
      <c r="D69" s="2">
        <v>0.88</v>
      </c>
    </row>
    <row r="70" spans="1:4">
      <c r="A70" s="48" t="s">
        <v>233</v>
      </c>
      <c r="B70" s="14" t="s">
        <v>127</v>
      </c>
      <c r="C70" s="77" t="s">
        <v>306</v>
      </c>
      <c r="D70" s="2">
        <v>1.48</v>
      </c>
    </row>
    <row r="71" spans="1:4">
      <c r="A71" s="48" t="s">
        <v>233</v>
      </c>
      <c r="B71" s="14" t="s">
        <v>128</v>
      </c>
      <c r="C71" s="77" t="s">
        <v>307</v>
      </c>
      <c r="D71" s="2">
        <v>1.1299999999999999</v>
      </c>
    </row>
    <row r="72" spans="1:4">
      <c r="A72" s="48" t="s">
        <v>233</v>
      </c>
      <c r="B72" s="14" t="s">
        <v>129</v>
      </c>
      <c r="C72" s="77" t="s">
        <v>308</v>
      </c>
      <c r="D72" s="2">
        <v>1.33</v>
      </c>
    </row>
    <row r="73" spans="1:4">
      <c r="A73" s="48" t="s">
        <v>233</v>
      </c>
      <c r="B73" s="14" t="s">
        <v>130</v>
      </c>
      <c r="C73" s="77" t="s">
        <v>309</v>
      </c>
      <c r="D73" s="2">
        <v>1.31</v>
      </c>
    </row>
    <row r="74" spans="1:4">
      <c r="A74" s="48" t="s">
        <v>233</v>
      </c>
      <c r="B74" s="14" t="s">
        <v>131</v>
      </c>
      <c r="C74" s="77" t="s">
        <v>633</v>
      </c>
      <c r="D74" s="2">
        <v>0.77</v>
      </c>
    </row>
    <row r="75" spans="1:4">
      <c r="A75" s="48" t="s">
        <v>233</v>
      </c>
      <c r="B75" s="14" t="s">
        <v>645</v>
      </c>
      <c r="C75" s="77" t="s">
        <v>634</v>
      </c>
      <c r="D75" s="2">
        <v>0.64</v>
      </c>
    </row>
    <row r="76" spans="1:4">
      <c r="A76" s="48" t="s">
        <v>233</v>
      </c>
      <c r="B76" s="14" t="s">
        <v>132</v>
      </c>
      <c r="C76" s="77" t="s">
        <v>635</v>
      </c>
      <c r="D76" s="2">
        <v>1.97</v>
      </c>
    </row>
    <row r="77" spans="1:4">
      <c r="A77" s="48" t="s">
        <v>233</v>
      </c>
      <c r="B77" s="14" t="s">
        <v>133</v>
      </c>
      <c r="C77" s="77" t="s">
        <v>636</v>
      </c>
      <c r="D77" s="2">
        <v>1.1200000000000001</v>
      </c>
    </row>
    <row r="78" spans="1:4">
      <c r="A78" s="48" t="s">
        <v>233</v>
      </c>
      <c r="B78" s="14" t="s">
        <v>737</v>
      </c>
      <c r="C78" s="77" t="s">
        <v>646</v>
      </c>
      <c r="D78" s="2">
        <v>1.47</v>
      </c>
    </row>
    <row r="79" spans="1:4">
      <c r="A79" s="48" t="s">
        <v>233</v>
      </c>
      <c r="B79" s="14" t="s">
        <v>135</v>
      </c>
      <c r="C79" s="77" t="s">
        <v>666</v>
      </c>
      <c r="D79" s="2">
        <v>0.25</v>
      </c>
    </row>
    <row r="80" spans="1:4">
      <c r="A80" s="48" t="s">
        <v>233</v>
      </c>
      <c r="B80" s="14" t="s">
        <v>136</v>
      </c>
      <c r="C80" s="77" t="s">
        <v>667</v>
      </c>
      <c r="D80" s="2">
        <v>1.58</v>
      </c>
    </row>
    <row r="81" spans="1:4">
      <c r="A81" s="48" t="s">
        <v>233</v>
      </c>
      <c r="B81" s="14" t="s">
        <v>137</v>
      </c>
      <c r="C81" s="77" t="s">
        <v>668</v>
      </c>
      <c r="D81" s="2">
        <v>0.31</v>
      </c>
    </row>
    <row r="82" spans="1:4">
      <c r="A82" s="48" t="s">
        <v>233</v>
      </c>
      <c r="B82" s="14" t="s">
        <v>139</v>
      </c>
      <c r="C82" s="77" t="s">
        <v>669</v>
      </c>
      <c r="D82" s="2">
        <v>1.1299999999999999</v>
      </c>
    </row>
    <row r="83" spans="1:4">
      <c r="A83" s="48" t="s">
        <v>233</v>
      </c>
      <c r="B83" s="14" t="s">
        <v>140</v>
      </c>
      <c r="C83" s="77" t="s">
        <v>670</v>
      </c>
      <c r="D83" s="2">
        <v>2.88</v>
      </c>
    </row>
    <row r="84" spans="1:4">
      <c r="A84" s="48" t="s">
        <v>233</v>
      </c>
      <c r="B84" s="14" t="s">
        <v>374</v>
      </c>
      <c r="C84" s="77" t="s">
        <v>671</v>
      </c>
      <c r="D84" s="2">
        <v>0.82</v>
      </c>
    </row>
    <row r="85" spans="1:4" s="364" customFormat="1">
      <c r="A85" s="344" t="s">
        <v>141</v>
      </c>
      <c r="B85" s="8" t="s">
        <v>142</v>
      </c>
      <c r="C85" s="68" t="s">
        <v>672</v>
      </c>
      <c r="D85" s="379">
        <v>0.64533333333333331</v>
      </c>
    </row>
    <row r="86" spans="1:4" s="364" customFormat="1">
      <c r="A86" s="344" t="s">
        <v>141</v>
      </c>
      <c r="B86" s="8" t="s">
        <v>143</v>
      </c>
      <c r="C86" s="68" t="s">
        <v>673</v>
      </c>
      <c r="D86" s="379">
        <v>0.43866666666666659</v>
      </c>
    </row>
    <row r="87" spans="1:4" s="364" customFormat="1">
      <c r="A87" s="344" t="s">
        <v>141</v>
      </c>
      <c r="B87" s="8" t="s">
        <v>144</v>
      </c>
      <c r="C87" s="68" t="s">
        <v>674</v>
      </c>
      <c r="D87" s="379">
        <v>0.95933333333333337</v>
      </c>
    </row>
    <row r="88" spans="1:4" s="364" customFormat="1">
      <c r="A88" s="344" t="s">
        <v>141</v>
      </c>
      <c r="B88" s="8" t="s">
        <v>145</v>
      </c>
      <c r="C88" s="68" t="s">
        <v>675</v>
      </c>
      <c r="D88" s="379">
        <v>0.24466666666666667</v>
      </c>
    </row>
    <row r="89" spans="1:4" s="364" customFormat="1">
      <c r="A89" s="344" t="s">
        <v>146</v>
      </c>
      <c r="B89" s="8" t="s">
        <v>147</v>
      </c>
      <c r="C89" s="68" t="s">
        <v>676</v>
      </c>
      <c r="D89" s="379">
        <v>1.5149999999999999</v>
      </c>
    </row>
    <row r="90" spans="1:4" s="364" customFormat="1">
      <c r="A90" s="344" t="s">
        <v>146</v>
      </c>
      <c r="B90" s="8" t="s">
        <v>148</v>
      </c>
      <c r="C90" s="68" t="s">
        <v>677</v>
      </c>
      <c r="D90" s="379">
        <v>0.96396574440052696</v>
      </c>
    </row>
    <row r="91" spans="1:4" s="364" customFormat="1">
      <c r="A91" s="344" t="s">
        <v>146</v>
      </c>
      <c r="B91" s="8" t="s">
        <v>149</v>
      </c>
      <c r="C91" s="68" t="s">
        <v>678</v>
      </c>
      <c r="D91" s="379">
        <v>0.20466666666666666</v>
      </c>
    </row>
    <row r="92" spans="1:4" s="364" customFormat="1">
      <c r="A92" s="344" t="s">
        <v>146</v>
      </c>
      <c r="B92" s="8" t="s">
        <v>150</v>
      </c>
      <c r="C92" s="68" t="s">
        <v>679</v>
      </c>
      <c r="D92" s="379">
        <v>1.2450396825396826</v>
      </c>
    </row>
    <row r="93" spans="1:4" s="364" customFormat="1">
      <c r="A93" s="344" t="s">
        <v>146</v>
      </c>
      <c r="B93" s="8" t="s">
        <v>151</v>
      </c>
      <c r="C93" s="68" t="s">
        <v>680</v>
      </c>
      <c r="D93" s="379">
        <v>1.0377777777777777</v>
      </c>
    </row>
    <row r="94" spans="1:4" s="364" customFormat="1">
      <c r="A94" s="49" t="s">
        <v>152</v>
      </c>
      <c r="B94" s="8" t="s">
        <v>153</v>
      </c>
      <c r="C94" s="68" t="s">
        <v>681</v>
      </c>
      <c r="D94" s="379">
        <v>0.53</v>
      </c>
    </row>
    <row r="95" spans="1:4" s="364" customFormat="1">
      <c r="A95" s="344" t="s">
        <v>214</v>
      </c>
      <c r="B95" s="8" t="s">
        <v>375</v>
      </c>
      <c r="C95" s="68" t="s">
        <v>682</v>
      </c>
      <c r="D95" s="379">
        <v>0.6</v>
      </c>
    </row>
    <row r="96" spans="1:4" s="364" customFormat="1">
      <c r="A96" s="344" t="s">
        <v>214</v>
      </c>
      <c r="B96" s="8" t="s">
        <v>155</v>
      </c>
      <c r="C96" s="68" t="s">
        <v>683</v>
      </c>
      <c r="D96" s="379">
        <v>0.55000000000000004</v>
      </c>
    </row>
    <row r="97" spans="1:4" s="364" customFormat="1">
      <c r="A97" s="344" t="s">
        <v>214</v>
      </c>
      <c r="B97" s="8" t="s">
        <v>156</v>
      </c>
      <c r="C97" s="68" t="s">
        <v>684</v>
      </c>
      <c r="D97" s="379">
        <v>0.48</v>
      </c>
    </row>
    <row r="98" spans="1:4" s="364" customFormat="1">
      <c r="A98" s="344" t="s">
        <v>214</v>
      </c>
      <c r="B98" s="8" t="s">
        <v>157</v>
      </c>
      <c r="C98" s="68" t="s">
        <v>685</v>
      </c>
      <c r="D98" s="379">
        <v>0.73</v>
      </c>
    </row>
    <row r="99" spans="1:4" s="364" customFormat="1">
      <c r="A99" s="344" t="s">
        <v>214</v>
      </c>
      <c r="B99" s="8" t="s">
        <v>158</v>
      </c>
      <c r="C99" s="68" t="s">
        <v>686</v>
      </c>
      <c r="D99" s="379">
        <v>0.27</v>
      </c>
    </row>
    <row r="100" spans="1:4" s="364" customFormat="1">
      <c r="A100" s="344" t="s">
        <v>214</v>
      </c>
      <c r="B100" s="8" t="s">
        <v>159</v>
      </c>
      <c r="C100" s="68" t="s">
        <v>687</v>
      </c>
      <c r="D100" s="379">
        <v>0.16</v>
      </c>
    </row>
    <row r="101" spans="1:4" s="364" customFormat="1">
      <c r="A101" s="344" t="s">
        <v>160</v>
      </c>
      <c r="B101" s="346" t="s">
        <v>161</v>
      </c>
      <c r="C101" s="79" t="s">
        <v>688</v>
      </c>
      <c r="D101" s="379">
        <v>1.3</v>
      </c>
    </row>
    <row r="102" spans="1:4" s="364" customFormat="1">
      <c r="A102" s="344" t="s">
        <v>160</v>
      </c>
      <c r="B102" s="8" t="s">
        <v>162</v>
      </c>
      <c r="C102" s="68" t="s">
        <v>689</v>
      </c>
      <c r="D102" s="379">
        <v>7.0000000000000007E-2</v>
      </c>
    </row>
    <row r="103" spans="1:4" s="364" customFormat="1">
      <c r="A103" s="344" t="s">
        <v>160</v>
      </c>
      <c r="B103" s="8" t="s">
        <v>163</v>
      </c>
      <c r="C103" s="79" t="s">
        <v>690</v>
      </c>
      <c r="D103" s="379">
        <v>0.09</v>
      </c>
    </row>
    <row r="104" spans="1:4" s="364" customFormat="1">
      <c r="A104" s="344" t="s">
        <v>160</v>
      </c>
      <c r="B104" s="8" t="s">
        <v>164</v>
      </c>
      <c r="C104" s="68" t="s">
        <v>691</v>
      </c>
      <c r="D104" s="379">
        <v>0.16</v>
      </c>
    </row>
    <row r="105" spans="1:4" s="364" customFormat="1">
      <c r="A105" s="344" t="s">
        <v>160</v>
      </c>
      <c r="B105" s="8" t="s">
        <v>165</v>
      </c>
      <c r="C105" s="79" t="s">
        <v>692</v>
      </c>
      <c r="D105" s="379">
        <v>0.13</v>
      </c>
    </row>
    <row r="106" spans="1:4" s="364" customFormat="1">
      <c r="A106" s="344" t="s">
        <v>160</v>
      </c>
      <c r="B106" s="8" t="s">
        <v>166</v>
      </c>
      <c r="C106" s="68" t="s">
        <v>693</v>
      </c>
      <c r="D106" s="379">
        <v>0.47</v>
      </c>
    </row>
    <row r="107" spans="1:4" s="364" customFormat="1">
      <c r="A107" s="344" t="s">
        <v>167</v>
      </c>
      <c r="B107" s="8" t="s">
        <v>168</v>
      </c>
      <c r="C107" s="68" t="s">
        <v>694</v>
      </c>
      <c r="D107" s="379">
        <v>0.84</v>
      </c>
    </row>
    <row r="108" spans="1:4" s="364" customFormat="1">
      <c r="A108" s="344" t="s">
        <v>167</v>
      </c>
      <c r="B108" s="8" t="s">
        <v>171</v>
      </c>
      <c r="C108" s="68" t="s">
        <v>695</v>
      </c>
      <c r="D108" s="379">
        <v>1.1000000000000001</v>
      </c>
    </row>
    <row r="109" spans="1:4" s="364" customFormat="1">
      <c r="A109" s="344" t="s">
        <v>167</v>
      </c>
      <c r="B109" s="8" t="s">
        <v>172</v>
      </c>
      <c r="C109" s="68" t="s">
        <v>696</v>
      </c>
      <c r="D109" s="379">
        <v>2.91</v>
      </c>
    </row>
    <row r="110" spans="1:4" s="364" customFormat="1">
      <c r="A110" s="344" t="s">
        <v>167</v>
      </c>
      <c r="B110" s="8" t="s">
        <v>173</v>
      </c>
      <c r="C110" s="68" t="s">
        <v>697</v>
      </c>
      <c r="D110" s="379">
        <v>1.1299999999999999</v>
      </c>
    </row>
    <row r="111" spans="1:4" s="364" customFormat="1">
      <c r="A111" s="344" t="s">
        <v>167</v>
      </c>
      <c r="B111" s="8" t="s">
        <v>174</v>
      </c>
      <c r="C111" s="68" t="s">
        <v>698</v>
      </c>
      <c r="D111" s="379">
        <v>2.96</v>
      </c>
    </row>
    <row r="112" spans="1:4" s="364" customFormat="1">
      <c r="A112" s="344" t="s">
        <v>175</v>
      </c>
      <c r="B112" s="345" t="s">
        <v>176</v>
      </c>
      <c r="C112" s="77" t="s">
        <v>718</v>
      </c>
      <c r="D112" s="379">
        <v>0.94</v>
      </c>
    </row>
    <row r="113" spans="1:4" s="364" customFormat="1">
      <c r="A113" s="344" t="s">
        <v>175</v>
      </c>
      <c r="B113" s="345" t="s">
        <v>177</v>
      </c>
      <c r="C113" s="77" t="s">
        <v>699</v>
      </c>
      <c r="D113" s="379">
        <v>0.45</v>
      </c>
    </row>
    <row r="114" spans="1:4" s="364" customFormat="1">
      <c r="A114" s="23"/>
      <c r="B114" s="23"/>
      <c r="C114" s="378"/>
      <c r="D114" s="379"/>
    </row>
    <row r="115" spans="1:4" s="364" customFormat="1">
      <c r="A115" s="23"/>
      <c r="B115" s="23"/>
      <c r="C115" s="378"/>
      <c r="D115" s="379"/>
    </row>
    <row r="116" spans="1:4" s="364" customFormat="1">
      <c r="A116" s="23"/>
      <c r="B116" s="23"/>
      <c r="C116" s="378"/>
      <c r="D116" s="379"/>
    </row>
    <row r="117" spans="1:4" s="364" customFormat="1">
      <c r="A117" s="23"/>
      <c r="B117" s="23"/>
      <c r="C117" s="378"/>
      <c r="D117" s="379"/>
    </row>
    <row r="118" spans="1:4" s="364" customFormat="1">
      <c r="A118" s="23"/>
      <c r="B118" s="23"/>
      <c r="C118" s="378"/>
      <c r="D118" s="379"/>
    </row>
    <row r="119" spans="1:4" s="364" customFormat="1">
      <c r="A119" s="23"/>
      <c r="B119" s="23"/>
      <c r="C119" s="378"/>
      <c r="D119" s="379"/>
    </row>
    <row r="120" spans="1:4" s="364" customFormat="1">
      <c r="A120" s="23"/>
      <c r="B120" s="23"/>
      <c r="C120" s="378"/>
      <c r="D120" s="379"/>
    </row>
    <row r="121" spans="1:4" s="364" customFormat="1">
      <c r="A121" s="23"/>
      <c r="B121" s="23"/>
      <c r="C121" s="378"/>
      <c r="D121" s="379"/>
    </row>
    <row r="122" spans="1:4" s="364" customFormat="1">
      <c r="A122" s="23"/>
      <c r="B122" s="23"/>
      <c r="C122" s="378"/>
      <c r="D122" s="379"/>
    </row>
    <row r="123" spans="1:4" s="364" customFormat="1">
      <c r="A123" s="23"/>
      <c r="B123" s="23"/>
      <c r="C123" s="378"/>
      <c r="D123" s="379"/>
    </row>
    <row r="124" spans="1:4" s="364" customFormat="1">
      <c r="A124" s="23"/>
      <c r="B124" s="23"/>
      <c r="C124" s="378"/>
      <c r="D124" s="379"/>
    </row>
    <row r="125" spans="1:4" s="364" customFormat="1">
      <c r="A125" s="23"/>
      <c r="B125" s="23"/>
      <c r="C125" s="378"/>
      <c r="D125" s="379"/>
    </row>
    <row r="126" spans="1:4" s="364" customFormat="1">
      <c r="A126" s="23"/>
      <c r="B126" s="23"/>
      <c r="C126" s="378"/>
      <c r="D126" s="3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/>
  </sheetViews>
  <sheetFormatPr baseColWidth="10" defaultColWidth="8.83203125" defaultRowHeight="15" x14ac:dyDescent="0"/>
  <cols>
    <col min="3" max="3" width="16.5" customWidth="1"/>
    <col min="5" max="5" width="30.6640625" style="46" customWidth="1"/>
    <col min="6" max="6" width="39.5" style="9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87" customFormat="1">
      <c r="A1" s="87" t="s">
        <v>342</v>
      </c>
      <c r="B1" s="87" t="s">
        <v>343</v>
      </c>
      <c r="C1" s="87" t="s">
        <v>344</v>
      </c>
      <c r="D1" s="87" t="s">
        <v>345</v>
      </c>
      <c r="E1" s="55" t="s">
        <v>232</v>
      </c>
      <c r="F1" s="54" t="s">
        <v>230</v>
      </c>
      <c r="G1" s="87" t="s">
        <v>341</v>
      </c>
      <c r="H1" s="87" t="s">
        <v>219</v>
      </c>
      <c r="I1" s="87" t="s">
        <v>346</v>
      </c>
      <c r="J1" s="87" t="s">
        <v>347</v>
      </c>
      <c r="K1" s="87" t="s">
        <v>348</v>
      </c>
      <c r="L1" s="87" t="s">
        <v>15</v>
      </c>
      <c r="M1" s="87" t="s">
        <v>349</v>
      </c>
      <c r="N1" s="87" t="s">
        <v>350</v>
      </c>
    </row>
    <row r="2" spans="1:14" s="88" customFormat="1" ht="14">
      <c r="E2" s="67" t="s">
        <v>234</v>
      </c>
      <c r="F2" s="60" t="s">
        <v>61</v>
      </c>
    </row>
    <row r="3" spans="1:14" ht="14">
      <c r="E3" s="68" t="s">
        <v>235</v>
      </c>
      <c r="F3" s="8" t="s">
        <v>62</v>
      </c>
    </row>
    <row r="4" spans="1:14" ht="14">
      <c r="E4" s="68" t="s">
        <v>235</v>
      </c>
      <c r="F4" s="8" t="s">
        <v>62</v>
      </c>
    </row>
    <row r="5" spans="1:14" ht="14">
      <c r="E5" s="68" t="s">
        <v>236</v>
      </c>
      <c r="F5" s="8" t="s">
        <v>63</v>
      </c>
      <c r="G5" s="89" t="s">
        <v>355</v>
      </c>
      <c r="H5" s="89"/>
      <c r="I5" s="89"/>
      <c r="J5" s="89"/>
      <c r="K5" s="89"/>
      <c r="L5" s="89"/>
      <c r="M5" s="89"/>
      <c r="N5" s="89"/>
    </row>
    <row r="6" spans="1:14" ht="14">
      <c r="E6" s="68" t="s">
        <v>237</v>
      </c>
      <c r="F6" s="8" t="s">
        <v>64</v>
      </c>
      <c r="G6" s="89" t="s">
        <v>356</v>
      </c>
      <c r="H6" s="89"/>
      <c r="I6" s="89"/>
      <c r="J6" s="89"/>
      <c r="K6" s="89"/>
      <c r="L6" s="89"/>
      <c r="M6" s="89"/>
      <c r="N6" s="89"/>
    </row>
    <row r="7" spans="1:14" ht="14">
      <c r="E7" s="68" t="s">
        <v>238</v>
      </c>
      <c r="F7" s="8" t="s">
        <v>65</v>
      </c>
    </row>
    <row r="8" spans="1:14" ht="14">
      <c r="E8" s="68" t="s">
        <v>239</v>
      </c>
      <c r="F8" s="8" t="s">
        <v>66</v>
      </c>
    </row>
    <row r="9" spans="1:14" ht="14">
      <c r="E9" s="68" t="s">
        <v>239</v>
      </c>
      <c r="F9" s="8" t="s">
        <v>66</v>
      </c>
    </row>
    <row r="10" spans="1:14" ht="14">
      <c r="E10" s="68" t="s">
        <v>240</v>
      </c>
      <c r="F10" s="8" t="s">
        <v>67</v>
      </c>
    </row>
    <row r="11" spans="1:14" ht="14">
      <c r="E11" s="68" t="s">
        <v>241</v>
      </c>
      <c r="F11" s="8" t="s">
        <v>68</v>
      </c>
    </row>
    <row r="12" spans="1:14" ht="14">
      <c r="E12" s="68" t="s">
        <v>242</v>
      </c>
      <c r="F12" s="8" t="s">
        <v>69</v>
      </c>
    </row>
    <row r="13" spans="1:14" ht="14">
      <c r="E13" s="68" t="s">
        <v>243</v>
      </c>
      <c r="F13" s="8" t="s">
        <v>70</v>
      </c>
    </row>
    <row r="14" spans="1:14" s="88" customFormat="1" ht="14">
      <c r="E14" s="67" t="s">
        <v>244</v>
      </c>
      <c r="F14" s="60" t="s">
        <v>72</v>
      </c>
    </row>
    <row r="15" spans="1:14" ht="14">
      <c r="E15" s="77" t="s">
        <v>245</v>
      </c>
      <c r="F15" s="14" t="s">
        <v>73</v>
      </c>
    </row>
    <row r="16" spans="1:14" ht="14">
      <c r="E16" s="68" t="s">
        <v>246</v>
      </c>
      <c r="F16" s="14" t="s">
        <v>74</v>
      </c>
    </row>
    <row r="17" spans="5:6" ht="14">
      <c r="E17" s="77" t="s">
        <v>247</v>
      </c>
      <c r="F17" s="14" t="s">
        <v>75</v>
      </c>
    </row>
    <row r="18" spans="5:6" ht="14">
      <c r="E18" s="68" t="s">
        <v>248</v>
      </c>
      <c r="F18" s="14" t="s">
        <v>76</v>
      </c>
    </row>
    <row r="19" spans="5:6" ht="14">
      <c r="E19" s="77" t="s">
        <v>249</v>
      </c>
      <c r="F19" s="14" t="s">
        <v>77</v>
      </c>
    </row>
    <row r="20" spans="5:6" ht="14">
      <c r="E20" s="68" t="s">
        <v>250</v>
      </c>
      <c r="F20" s="14" t="s">
        <v>78</v>
      </c>
    </row>
    <row r="21" spans="5:6" ht="14">
      <c r="E21" s="77" t="s">
        <v>251</v>
      </c>
      <c r="F21" s="14" t="s">
        <v>79</v>
      </c>
    </row>
    <row r="22" spans="5:6" ht="14">
      <c r="E22" s="68" t="s">
        <v>252</v>
      </c>
      <c r="F22" s="14" t="s">
        <v>80</v>
      </c>
    </row>
    <row r="23" spans="5:6" ht="14">
      <c r="E23" s="77" t="s">
        <v>253</v>
      </c>
      <c r="F23" s="14" t="s">
        <v>81</v>
      </c>
    </row>
    <row r="24" spans="5:6" ht="14">
      <c r="E24" s="68" t="s">
        <v>254</v>
      </c>
      <c r="F24" s="14" t="s">
        <v>82</v>
      </c>
    </row>
    <row r="25" spans="5:6" ht="14">
      <c r="E25" s="77" t="s">
        <v>255</v>
      </c>
      <c r="F25" s="14" t="s">
        <v>83</v>
      </c>
    </row>
    <row r="26" spans="5:6" ht="14">
      <c r="E26" s="68" t="s">
        <v>256</v>
      </c>
      <c r="F26" s="14" t="s">
        <v>84</v>
      </c>
    </row>
    <row r="27" spans="5:6" ht="14">
      <c r="E27" s="77" t="s">
        <v>257</v>
      </c>
      <c r="F27" s="14" t="s">
        <v>85</v>
      </c>
    </row>
    <row r="28" spans="5:6" ht="14">
      <c r="E28" s="68" t="s">
        <v>258</v>
      </c>
      <c r="F28" s="14" t="s">
        <v>86</v>
      </c>
    </row>
    <row r="29" spans="5:6" ht="14">
      <c r="E29" s="77" t="s">
        <v>259</v>
      </c>
      <c r="F29" s="14" t="s">
        <v>87</v>
      </c>
    </row>
    <row r="30" spans="5:6" ht="14">
      <c r="E30" s="68" t="s">
        <v>260</v>
      </c>
      <c r="F30" s="14" t="s">
        <v>88</v>
      </c>
    </row>
    <row r="31" spans="5:6" ht="14">
      <c r="E31" s="77" t="s">
        <v>261</v>
      </c>
      <c r="F31" s="14" t="s">
        <v>89</v>
      </c>
    </row>
    <row r="32" spans="5:6" ht="14">
      <c r="E32" s="68" t="s">
        <v>262</v>
      </c>
      <c r="F32" s="14" t="s">
        <v>90</v>
      </c>
    </row>
    <row r="33" spans="5:6" ht="14">
      <c r="E33" s="77" t="s">
        <v>263</v>
      </c>
      <c r="F33" s="14" t="s">
        <v>91</v>
      </c>
    </row>
    <row r="34" spans="5:6" s="88" customFormat="1" ht="14">
      <c r="E34" s="67" t="s">
        <v>264</v>
      </c>
      <c r="F34" s="60" t="s">
        <v>93</v>
      </c>
    </row>
    <row r="35" spans="5:6" ht="14">
      <c r="E35" s="68" t="s">
        <v>265</v>
      </c>
      <c r="F35" s="8" t="s">
        <v>94</v>
      </c>
    </row>
    <row r="36" spans="5:6" ht="14">
      <c r="E36" s="68" t="s">
        <v>265</v>
      </c>
      <c r="F36" s="8" t="s">
        <v>94</v>
      </c>
    </row>
    <row r="37" spans="5:6" ht="14">
      <c r="E37" s="68" t="s">
        <v>265</v>
      </c>
      <c r="F37" s="8" t="s">
        <v>94</v>
      </c>
    </row>
    <row r="38" spans="5:6" ht="14">
      <c r="E38" s="68" t="s">
        <v>266</v>
      </c>
      <c r="F38" s="8" t="s">
        <v>95</v>
      </c>
    </row>
    <row r="39" spans="5:6" ht="14">
      <c r="E39" s="68" t="s">
        <v>267</v>
      </c>
      <c r="F39" s="8" t="s">
        <v>96</v>
      </c>
    </row>
    <row r="40" spans="5:6" ht="14">
      <c r="E40" s="68" t="s">
        <v>268</v>
      </c>
      <c r="F40" s="13" t="s">
        <v>97</v>
      </c>
    </row>
    <row r="41" spans="5:6" ht="14">
      <c r="E41" s="68" t="s">
        <v>269</v>
      </c>
      <c r="F41" s="8" t="s">
        <v>98</v>
      </c>
    </row>
    <row r="42" spans="5:6" ht="14">
      <c r="E42" s="68" t="s">
        <v>270</v>
      </c>
      <c r="F42" s="8" t="s">
        <v>99</v>
      </c>
    </row>
    <row r="43" spans="5:6" ht="14">
      <c r="E43" s="68" t="s">
        <v>271</v>
      </c>
      <c r="F43" s="8" t="s">
        <v>100</v>
      </c>
    </row>
    <row r="44" spans="5:6" ht="14">
      <c r="E44" s="68" t="s">
        <v>272</v>
      </c>
      <c r="F44" s="13" t="s">
        <v>101</v>
      </c>
    </row>
    <row r="45" spans="5:6" ht="14">
      <c r="E45" s="68" t="s">
        <v>273</v>
      </c>
      <c r="F45" s="13" t="s">
        <v>102</v>
      </c>
    </row>
    <row r="46" spans="5:6" ht="14">
      <c r="E46" s="68" t="s">
        <v>274</v>
      </c>
      <c r="F46" s="13" t="s">
        <v>103</v>
      </c>
    </row>
    <row r="47" spans="5:6" ht="14">
      <c r="E47" s="68" t="s">
        <v>275</v>
      </c>
      <c r="F47" s="13" t="s">
        <v>104</v>
      </c>
    </row>
    <row r="48" spans="5:6" ht="14">
      <c r="E48" s="68" t="s">
        <v>276</v>
      </c>
      <c r="F48" s="13" t="s">
        <v>105</v>
      </c>
    </row>
    <row r="49" spans="5:6" ht="14">
      <c r="E49" s="68" t="s">
        <v>277</v>
      </c>
      <c r="F49" s="8" t="s">
        <v>106</v>
      </c>
    </row>
    <row r="50" spans="5:6" ht="14">
      <c r="E50" s="68" t="s">
        <v>278</v>
      </c>
      <c r="F50" s="13" t="s">
        <v>107</v>
      </c>
    </row>
    <row r="51" spans="5:6" ht="14">
      <c r="E51" s="68" t="s">
        <v>279</v>
      </c>
      <c r="F51" s="8" t="s">
        <v>108</v>
      </c>
    </row>
    <row r="52" spans="5:6" ht="14">
      <c r="E52" s="68" t="s">
        <v>280</v>
      </c>
      <c r="F52" s="8" t="s">
        <v>109</v>
      </c>
    </row>
    <row r="53" spans="5:6" ht="14">
      <c r="E53" s="68" t="s">
        <v>281</v>
      </c>
      <c r="F53" s="8" t="s">
        <v>110</v>
      </c>
    </row>
    <row r="54" spans="5:6" s="88" customFormat="1" ht="14">
      <c r="E54" s="78" t="s">
        <v>282</v>
      </c>
      <c r="F54" s="63" t="s">
        <v>112</v>
      </c>
    </row>
    <row r="55" spans="5:6" ht="14">
      <c r="E55" s="68" t="s">
        <v>283</v>
      </c>
      <c r="F55" s="8" t="s">
        <v>113</v>
      </c>
    </row>
    <row r="56" spans="5:6" ht="14">
      <c r="E56" s="79" t="s">
        <v>284</v>
      </c>
      <c r="F56" s="8" t="s">
        <v>114</v>
      </c>
    </row>
    <row r="57" spans="5:6" ht="14">
      <c r="E57" s="68" t="s">
        <v>285</v>
      </c>
      <c r="F57" s="13" t="s">
        <v>115</v>
      </c>
    </row>
    <row r="58" spans="5:6" ht="14">
      <c r="E58" s="79" t="s">
        <v>286</v>
      </c>
      <c r="F58" s="8" t="s">
        <v>116</v>
      </c>
    </row>
    <row r="59" spans="5:6" ht="14">
      <c r="E59" s="68" t="s">
        <v>287</v>
      </c>
      <c r="F59" s="8" t="s">
        <v>117</v>
      </c>
    </row>
    <row r="60" spans="5:6" s="88" customFormat="1" ht="14">
      <c r="E60" s="80" t="s">
        <v>288</v>
      </c>
      <c r="F60" s="65" t="s">
        <v>118</v>
      </c>
    </row>
    <row r="61" spans="5:6" ht="14">
      <c r="E61" s="77" t="s">
        <v>289</v>
      </c>
      <c r="F61" s="14" t="s">
        <v>119</v>
      </c>
    </row>
    <row r="62" spans="5:6" ht="14">
      <c r="E62" s="77" t="s">
        <v>290</v>
      </c>
      <c r="F62" s="14" t="s">
        <v>120</v>
      </c>
    </row>
    <row r="63" spans="5:6" ht="14">
      <c r="E63" s="77" t="s">
        <v>291</v>
      </c>
      <c r="F63" s="14" t="s">
        <v>121</v>
      </c>
    </row>
    <row r="64" spans="5:6" ht="14">
      <c r="E64" s="77" t="s">
        <v>292</v>
      </c>
      <c r="F64" s="14" t="s">
        <v>122</v>
      </c>
    </row>
    <row r="65" spans="5:6" ht="14">
      <c r="E65" s="77" t="s">
        <v>293</v>
      </c>
      <c r="F65" s="14" t="s">
        <v>123</v>
      </c>
    </row>
    <row r="66" spans="5:6">
      <c r="E66" s="77" t="s">
        <v>294</v>
      </c>
      <c r="F66" s="17" t="s">
        <v>124</v>
      </c>
    </row>
    <row r="67" spans="5:6" ht="14">
      <c r="E67" s="77" t="s">
        <v>295</v>
      </c>
      <c r="F67" s="14" t="s">
        <v>125</v>
      </c>
    </row>
    <row r="68" spans="5:6" ht="14">
      <c r="E68" s="77" t="s">
        <v>296</v>
      </c>
      <c r="F68" s="14" t="s">
        <v>126</v>
      </c>
    </row>
    <row r="69" spans="5:6" ht="14">
      <c r="E69" s="77" t="s">
        <v>297</v>
      </c>
      <c r="F69" s="14" t="s">
        <v>127</v>
      </c>
    </row>
    <row r="70" spans="5:6" ht="14">
      <c r="E70" s="77" t="s">
        <v>298</v>
      </c>
      <c r="F70" s="14" t="s">
        <v>128</v>
      </c>
    </row>
    <row r="71" spans="5:6" ht="14">
      <c r="E71" s="77" t="s">
        <v>299</v>
      </c>
      <c r="F71" s="14" t="s">
        <v>129</v>
      </c>
    </row>
    <row r="72" spans="5:6" ht="14">
      <c r="E72" s="77" t="s">
        <v>300</v>
      </c>
      <c r="F72" s="14" t="s">
        <v>130</v>
      </c>
    </row>
    <row r="73" spans="5:6" ht="14">
      <c r="E73" s="77" t="s">
        <v>301</v>
      </c>
      <c r="F73" s="14" t="s">
        <v>131</v>
      </c>
    </row>
    <row r="74" spans="5:6" ht="14">
      <c r="E74" s="77" t="s">
        <v>302</v>
      </c>
      <c r="F74" s="14" t="s">
        <v>132</v>
      </c>
    </row>
    <row r="75" spans="5:6" ht="14">
      <c r="E75" s="77" t="s">
        <v>303</v>
      </c>
      <c r="F75" s="14" t="s">
        <v>133</v>
      </c>
    </row>
    <row r="76" spans="5:6" ht="14">
      <c r="E76" s="77" t="s">
        <v>304</v>
      </c>
      <c r="F76" s="14" t="s">
        <v>134</v>
      </c>
    </row>
    <row r="77" spans="5:6" ht="14">
      <c r="E77" s="77" t="s">
        <v>305</v>
      </c>
      <c r="F77" s="14" t="s">
        <v>135</v>
      </c>
    </row>
    <row r="78" spans="5:6" ht="14">
      <c r="E78" s="77" t="s">
        <v>306</v>
      </c>
      <c r="F78" s="14" t="s">
        <v>136</v>
      </c>
    </row>
    <row r="79" spans="5:6" ht="14">
      <c r="E79" s="77" t="s">
        <v>307</v>
      </c>
      <c r="F79" s="14" t="s">
        <v>137</v>
      </c>
    </row>
    <row r="80" spans="5:6" ht="14">
      <c r="E80" s="77" t="s">
        <v>308</v>
      </c>
      <c r="F80" s="14" t="s">
        <v>139</v>
      </c>
    </row>
    <row r="81" spans="5:6" ht="14">
      <c r="E81" s="77" t="s">
        <v>309</v>
      </c>
      <c r="F81" s="14" t="s">
        <v>140</v>
      </c>
    </row>
    <row r="82" spans="5:6" s="88" customFormat="1" ht="14">
      <c r="E82" s="67" t="s">
        <v>310</v>
      </c>
      <c r="F82" s="60" t="s">
        <v>142</v>
      </c>
    </row>
    <row r="83" spans="5:6" ht="14">
      <c r="E83" s="68" t="s">
        <v>311</v>
      </c>
      <c r="F83" s="8" t="s">
        <v>143</v>
      </c>
    </row>
    <row r="84" spans="5:6" ht="14">
      <c r="E84" s="68" t="s">
        <v>312</v>
      </c>
      <c r="F84" s="8" t="s">
        <v>144</v>
      </c>
    </row>
    <row r="85" spans="5:6" ht="14">
      <c r="E85" s="68" t="s">
        <v>313</v>
      </c>
      <c r="F85" s="8" t="s">
        <v>145</v>
      </c>
    </row>
    <row r="86" spans="5:6" s="88" customFormat="1" ht="14">
      <c r="E86" s="67" t="s">
        <v>314</v>
      </c>
      <c r="F86" s="60" t="s">
        <v>147</v>
      </c>
    </row>
    <row r="87" spans="5:6" ht="14">
      <c r="E87" s="68" t="s">
        <v>315</v>
      </c>
      <c r="F87" s="8" t="s">
        <v>148</v>
      </c>
    </row>
    <row r="88" spans="5:6" ht="14">
      <c r="E88" s="68" t="s">
        <v>316</v>
      </c>
      <c r="F88" s="13" t="s">
        <v>149</v>
      </c>
    </row>
    <row r="89" spans="5:6" ht="14">
      <c r="E89" s="68" t="s">
        <v>317</v>
      </c>
      <c r="F89" s="8" t="s">
        <v>150</v>
      </c>
    </row>
    <row r="90" spans="5:6" ht="14">
      <c r="E90" s="68" t="s">
        <v>318</v>
      </c>
      <c r="F90" s="8" t="s">
        <v>151</v>
      </c>
    </row>
    <row r="91" spans="5:6" s="88" customFormat="1" ht="14">
      <c r="E91" s="67" t="s">
        <v>319</v>
      </c>
      <c r="F91" s="60" t="s">
        <v>153</v>
      </c>
    </row>
    <row r="92" spans="5:6" ht="14">
      <c r="E92" s="68" t="s">
        <v>320</v>
      </c>
      <c r="F92" s="8" t="s">
        <v>154</v>
      </c>
    </row>
    <row r="93" spans="5:6" ht="14">
      <c r="E93" s="68" t="s">
        <v>321</v>
      </c>
      <c r="F93" s="8" t="s">
        <v>155</v>
      </c>
    </row>
    <row r="94" spans="5:6" ht="14">
      <c r="E94" s="68" t="s">
        <v>322</v>
      </c>
      <c r="F94" s="8" t="s">
        <v>156</v>
      </c>
    </row>
    <row r="95" spans="5:6" ht="14">
      <c r="E95" s="68" t="s">
        <v>323</v>
      </c>
      <c r="F95" s="8" t="s">
        <v>157</v>
      </c>
    </row>
    <row r="96" spans="5:6" ht="14">
      <c r="E96" s="68" t="s">
        <v>324</v>
      </c>
      <c r="F96" s="8" t="s">
        <v>158</v>
      </c>
    </row>
    <row r="97" spans="5:6" ht="14">
      <c r="E97" s="68" t="s">
        <v>325</v>
      </c>
      <c r="F97" s="8" t="s">
        <v>159</v>
      </c>
    </row>
    <row r="98" spans="5:6" s="88" customFormat="1" ht="14">
      <c r="E98" s="78" t="s">
        <v>326</v>
      </c>
      <c r="F98" s="63" t="s">
        <v>161</v>
      </c>
    </row>
    <row r="99" spans="5:6" ht="14">
      <c r="E99" s="68" t="s">
        <v>327</v>
      </c>
      <c r="F99" s="8" t="s">
        <v>162</v>
      </c>
    </row>
    <row r="100" spans="5:6" ht="14">
      <c r="E100" s="79" t="s">
        <v>328</v>
      </c>
      <c r="F100" s="8" t="s">
        <v>163</v>
      </c>
    </row>
    <row r="101" spans="5:6" ht="14">
      <c r="E101" s="68" t="s">
        <v>329</v>
      </c>
      <c r="F101" s="8" t="s">
        <v>164</v>
      </c>
    </row>
    <row r="102" spans="5:6" ht="14">
      <c r="E102" s="79" t="s">
        <v>330</v>
      </c>
      <c r="F102" s="8" t="s">
        <v>165</v>
      </c>
    </row>
    <row r="103" spans="5:6" ht="14">
      <c r="E103" s="68" t="s">
        <v>331</v>
      </c>
      <c r="F103" s="8" t="s">
        <v>166</v>
      </c>
    </row>
    <row r="104" spans="5:6" s="88" customFormat="1" ht="14">
      <c r="E104" s="80" t="s">
        <v>338</v>
      </c>
      <c r="F104" s="65" t="s">
        <v>176</v>
      </c>
    </row>
    <row r="105" spans="5:6" ht="14">
      <c r="E105" s="76" t="s">
        <v>339</v>
      </c>
      <c r="F105" s="14" t="s">
        <v>177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baseColWidth="10" defaultColWidth="10.83203125" defaultRowHeight="15" x14ac:dyDescent="0"/>
  <cols>
    <col min="1" max="1" width="16.6640625" style="9" customWidth="1"/>
    <col min="2" max="2" width="40.33203125" style="9" customWidth="1"/>
    <col min="3" max="3" width="33.33203125" style="9" customWidth="1"/>
    <col min="4" max="4" width="10.83203125" style="9"/>
    <col min="5" max="5" width="20.5" style="24" customWidth="1"/>
    <col min="6" max="6" width="10.83203125" style="25"/>
    <col min="7" max="7" width="11.83203125" style="25" customWidth="1"/>
    <col min="8" max="8" width="10.83203125" style="24"/>
    <col min="9" max="9" width="13.33203125" style="9" customWidth="1"/>
    <col min="10" max="10" width="10.83203125" style="9"/>
    <col min="11" max="11" width="12.6640625" style="24" customWidth="1"/>
    <col min="12" max="12" width="15" style="24" customWidth="1"/>
    <col min="13" max="13" width="14" style="24" customWidth="1"/>
    <col min="14" max="14" width="25.1640625" style="9" customWidth="1"/>
    <col min="15" max="16384" width="10.83203125" style="9"/>
  </cols>
  <sheetData>
    <row r="1" spans="1:14" s="5" customFormat="1">
      <c r="A1" s="54" t="s">
        <v>229</v>
      </c>
      <c r="B1" s="54" t="s">
        <v>230</v>
      </c>
      <c r="C1" s="54" t="s">
        <v>232</v>
      </c>
      <c r="D1" s="44" t="s">
        <v>221</v>
      </c>
      <c r="E1" s="6" t="s">
        <v>51</v>
      </c>
      <c r="F1" s="7" t="s">
        <v>52</v>
      </c>
      <c r="G1" s="7" t="s">
        <v>53</v>
      </c>
      <c r="H1" s="6" t="s">
        <v>54</v>
      </c>
      <c r="I1" s="5" t="s">
        <v>55</v>
      </c>
      <c r="J1" s="5" t="s">
        <v>56</v>
      </c>
      <c r="K1" s="6" t="s">
        <v>57</v>
      </c>
      <c r="L1" s="6" t="s">
        <v>58</v>
      </c>
      <c r="M1" s="98" t="s">
        <v>342</v>
      </c>
      <c r="N1" s="5" t="s">
        <v>59</v>
      </c>
    </row>
    <row r="2" spans="1:14">
      <c r="A2" s="39" t="s">
        <v>60</v>
      </c>
      <c r="B2" s="8" t="s">
        <v>61</v>
      </c>
      <c r="C2" s="68" t="s">
        <v>234</v>
      </c>
      <c r="E2" s="10">
        <v>216.74</v>
      </c>
      <c r="F2" s="11">
        <v>0.3</v>
      </c>
      <c r="G2" s="11">
        <v>2.8000000000000001E-2</v>
      </c>
      <c r="H2" s="10">
        <v>11.64</v>
      </c>
      <c r="I2" s="12">
        <v>10.8</v>
      </c>
      <c r="J2" s="12">
        <v>2.1</v>
      </c>
      <c r="K2" s="10">
        <v>0.46</v>
      </c>
      <c r="L2" s="10">
        <v>1</v>
      </c>
      <c r="M2" s="10"/>
      <c r="N2" s="9" t="s">
        <v>170</v>
      </c>
    </row>
    <row r="3" spans="1:14">
      <c r="A3" s="39" t="s">
        <v>60</v>
      </c>
      <c r="B3" s="8" t="s">
        <v>62</v>
      </c>
      <c r="C3" s="68" t="s">
        <v>235</v>
      </c>
      <c r="D3" s="90"/>
      <c r="E3" s="10">
        <v>382.13</v>
      </c>
      <c r="F3" s="11">
        <v>0.3</v>
      </c>
      <c r="G3" s="11">
        <v>9.6000000000000002E-2</v>
      </c>
      <c r="H3" s="10">
        <v>20.8</v>
      </c>
      <c r="I3" s="12">
        <v>15.2</v>
      </c>
      <c r="J3" s="12">
        <v>1.8</v>
      </c>
      <c r="K3" s="10">
        <v>1.03</v>
      </c>
      <c r="L3" s="10">
        <v>0</v>
      </c>
      <c r="M3" s="10"/>
      <c r="N3" s="9" t="s">
        <v>170</v>
      </c>
    </row>
    <row r="4" spans="1:14">
      <c r="A4" s="39" t="s">
        <v>60</v>
      </c>
      <c r="B4" s="8" t="s">
        <v>63</v>
      </c>
      <c r="C4" s="68" t="s">
        <v>236</v>
      </c>
      <c r="D4" s="90"/>
      <c r="E4" s="10">
        <v>281.83</v>
      </c>
      <c r="F4" s="11">
        <v>0.16</v>
      </c>
      <c r="G4" s="11">
        <v>5.2999999999999999E-2</v>
      </c>
      <c r="H4" s="10">
        <v>15.48</v>
      </c>
      <c r="I4" s="12">
        <v>15.48</v>
      </c>
      <c r="J4" s="12">
        <v>0</v>
      </c>
      <c r="K4" s="10">
        <v>0.75</v>
      </c>
      <c r="L4" s="10">
        <v>2</v>
      </c>
      <c r="M4" s="10"/>
      <c r="N4" s="9" t="s">
        <v>170</v>
      </c>
    </row>
    <row r="5" spans="1:14">
      <c r="A5" s="39" t="s">
        <v>60</v>
      </c>
      <c r="B5" s="8" t="s">
        <v>64</v>
      </c>
      <c r="C5" s="68" t="s">
        <v>237</v>
      </c>
      <c r="E5" s="10">
        <v>221.71</v>
      </c>
      <c r="F5" s="11">
        <v>0.71</v>
      </c>
      <c r="G5" s="11">
        <v>0.189</v>
      </c>
      <c r="H5" s="10">
        <v>10.55</v>
      </c>
      <c r="I5" s="12">
        <v>10.220000000000001</v>
      </c>
      <c r="J5" s="12">
        <v>2.21</v>
      </c>
      <c r="K5" s="10">
        <v>0.94</v>
      </c>
      <c r="L5" s="10">
        <v>1.81</v>
      </c>
      <c r="M5" s="10"/>
      <c r="N5" s="9" t="s">
        <v>170</v>
      </c>
    </row>
    <row r="6" spans="1:14">
      <c r="A6" s="39" t="s">
        <v>60</v>
      </c>
      <c r="B6" s="8" t="s">
        <v>65</v>
      </c>
      <c r="C6" s="68" t="s">
        <v>238</v>
      </c>
      <c r="E6" s="10">
        <v>203.18</v>
      </c>
      <c r="F6" s="11">
        <v>0.42</v>
      </c>
      <c r="G6" s="11">
        <v>0</v>
      </c>
      <c r="H6" s="10">
        <v>9.85</v>
      </c>
      <c r="I6" s="12">
        <v>9.85</v>
      </c>
      <c r="J6" s="12">
        <v>2</v>
      </c>
      <c r="K6" s="10">
        <v>1.19</v>
      </c>
      <c r="L6" s="10">
        <v>2.7</v>
      </c>
      <c r="M6" s="10"/>
      <c r="N6" s="9" t="s">
        <v>170</v>
      </c>
    </row>
    <row r="7" spans="1:14">
      <c r="A7" s="39" t="s">
        <v>60</v>
      </c>
      <c r="B7" s="8" t="s">
        <v>66</v>
      </c>
      <c r="C7" s="68" t="s">
        <v>239</v>
      </c>
      <c r="E7" s="10">
        <v>167.21</v>
      </c>
      <c r="F7" s="11">
        <v>0.4</v>
      </c>
      <c r="G7" s="11">
        <v>3.5999999999999997E-2</v>
      </c>
      <c r="H7" s="10">
        <v>7.84</v>
      </c>
      <c r="I7" s="12">
        <v>7.8</v>
      </c>
      <c r="J7" s="12">
        <v>1.62</v>
      </c>
      <c r="K7" s="10">
        <v>1.1299999999999999</v>
      </c>
      <c r="L7" s="10">
        <v>2.04</v>
      </c>
      <c r="M7" s="10"/>
      <c r="N7" s="9" t="s">
        <v>170</v>
      </c>
    </row>
    <row r="8" spans="1:14">
      <c r="A8" s="39" t="s">
        <v>60</v>
      </c>
      <c r="B8" s="8" t="s">
        <v>67</v>
      </c>
      <c r="C8" s="68" t="s">
        <v>240</v>
      </c>
      <c r="E8" s="10">
        <v>171.84</v>
      </c>
      <c r="F8" s="11">
        <v>0.3</v>
      </c>
      <c r="G8" s="11">
        <v>5.6000000000000001E-2</v>
      </c>
      <c r="H8" s="10">
        <v>8.58</v>
      </c>
      <c r="I8" s="12">
        <v>8.4499999999999993</v>
      </c>
      <c r="J8" s="12">
        <v>2</v>
      </c>
      <c r="K8" s="10">
        <v>0.88</v>
      </c>
      <c r="L8" s="10">
        <v>2.7</v>
      </c>
      <c r="M8" s="10"/>
      <c r="N8" s="9" t="s">
        <v>170</v>
      </c>
    </row>
    <row r="9" spans="1:14">
      <c r="A9" s="39" t="s">
        <v>60</v>
      </c>
      <c r="B9" s="8" t="s">
        <v>68</v>
      </c>
      <c r="C9" s="68" t="s">
        <v>241</v>
      </c>
      <c r="E9" s="10">
        <v>171.25</v>
      </c>
      <c r="F9" s="11">
        <v>0.03</v>
      </c>
      <c r="G9" s="11">
        <v>0</v>
      </c>
      <c r="H9" s="10">
        <v>9.3699999999999992</v>
      </c>
      <c r="I9" s="12">
        <v>9.3699999999999992</v>
      </c>
      <c r="J9" s="12">
        <v>1</v>
      </c>
      <c r="K9" s="10">
        <v>0.64</v>
      </c>
      <c r="L9" s="10">
        <v>4</v>
      </c>
      <c r="M9" s="10"/>
      <c r="N9" s="9" t="s">
        <v>170</v>
      </c>
    </row>
    <row r="10" spans="1:14">
      <c r="A10" s="39" t="s">
        <v>60</v>
      </c>
      <c r="B10" s="8" t="s">
        <v>69</v>
      </c>
      <c r="C10" s="68" t="s">
        <v>242</v>
      </c>
      <c r="E10" s="10">
        <v>187.59</v>
      </c>
      <c r="F10" s="11">
        <v>0.3</v>
      </c>
      <c r="G10" s="11">
        <v>6.0000000000000001E-3</v>
      </c>
      <c r="H10" s="10">
        <v>10.01</v>
      </c>
      <c r="I10" s="12">
        <v>9.9499999999999993</v>
      </c>
      <c r="J10" s="12">
        <v>3.2</v>
      </c>
      <c r="K10" s="10">
        <v>0.37</v>
      </c>
      <c r="L10" s="10">
        <v>0.5</v>
      </c>
      <c r="M10" s="10"/>
      <c r="N10" s="9" t="s">
        <v>170</v>
      </c>
    </row>
    <row r="11" spans="1:14">
      <c r="A11" s="39" t="s">
        <v>60</v>
      </c>
      <c r="B11" s="8" t="s">
        <v>70</v>
      </c>
      <c r="C11" s="68" t="s">
        <v>243</v>
      </c>
      <c r="E11" s="10">
        <v>1336.55</v>
      </c>
      <c r="F11" s="11">
        <v>0.4</v>
      </c>
      <c r="G11" s="11">
        <v>0.159</v>
      </c>
      <c r="H11" s="10">
        <v>75</v>
      </c>
      <c r="I11" s="12">
        <v>73.2</v>
      </c>
      <c r="J11" s="12">
        <v>4.4000000000000004</v>
      </c>
      <c r="K11" s="10">
        <v>2.75</v>
      </c>
      <c r="L11" s="10">
        <v>36</v>
      </c>
      <c r="M11" s="10"/>
      <c r="N11" s="9" t="s">
        <v>170</v>
      </c>
    </row>
    <row r="12" spans="1:14">
      <c r="A12" s="39" t="s">
        <v>71</v>
      </c>
      <c r="B12" s="8" t="s">
        <v>72</v>
      </c>
      <c r="C12" s="68" t="s">
        <v>244</v>
      </c>
      <c r="E12" s="10">
        <v>1028.9100000000001</v>
      </c>
      <c r="F12" s="11">
        <v>26.6</v>
      </c>
      <c r="G12" s="11">
        <v>3.6869999999999998</v>
      </c>
      <c r="H12" s="10">
        <v>0.63</v>
      </c>
      <c r="I12" s="12">
        <v>0.54</v>
      </c>
      <c r="J12" s="12">
        <v>4.8</v>
      </c>
      <c r="K12" s="10">
        <v>2</v>
      </c>
      <c r="L12" s="10">
        <v>17</v>
      </c>
      <c r="M12" s="10"/>
      <c r="N12" s="9" t="s">
        <v>170</v>
      </c>
    </row>
    <row r="13" spans="1:14">
      <c r="A13" s="39" t="s">
        <v>71</v>
      </c>
      <c r="B13" s="14" t="s">
        <v>73</v>
      </c>
      <c r="C13" s="77" t="s">
        <v>245</v>
      </c>
      <c r="E13" s="10">
        <v>121.48</v>
      </c>
      <c r="F13" s="11">
        <v>0.5</v>
      </c>
      <c r="G13" s="11">
        <v>9.6000000000000002E-2</v>
      </c>
      <c r="H13" s="10">
        <v>1.75</v>
      </c>
      <c r="I13" s="12">
        <v>1.75</v>
      </c>
      <c r="J13" s="12">
        <v>3.4</v>
      </c>
      <c r="K13" s="10">
        <v>4.3099999999999996</v>
      </c>
      <c r="L13" s="10">
        <v>6.9</v>
      </c>
      <c r="M13" s="10"/>
      <c r="N13" s="9" t="s">
        <v>170</v>
      </c>
    </row>
    <row r="14" spans="1:14">
      <c r="A14" s="39" t="s">
        <v>71</v>
      </c>
      <c r="B14" s="14" t="s">
        <v>74</v>
      </c>
      <c r="C14" s="68" t="s">
        <v>246</v>
      </c>
      <c r="E14" s="10">
        <v>93.89</v>
      </c>
      <c r="F14" s="11">
        <v>0.2</v>
      </c>
      <c r="G14" s="11">
        <v>4.1000000000000002E-2</v>
      </c>
      <c r="H14" s="10">
        <v>3.9</v>
      </c>
      <c r="I14" s="12">
        <v>3.9</v>
      </c>
      <c r="J14" s="12">
        <v>1.8</v>
      </c>
      <c r="K14" s="10">
        <v>1.19</v>
      </c>
      <c r="L14" s="10">
        <v>7.3</v>
      </c>
      <c r="M14" s="10"/>
      <c r="N14" s="9" t="s">
        <v>170</v>
      </c>
    </row>
    <row r="15" spans="1:14">
      <c r="A15" s="39" t="s">
        <v>71</v>
      </c>
      <c r="B15" s="14" t="s">
        <v>75</v>
      </c>
      <c r="C15" s="77" t="s">
        <v>247</v>
      </c>
      <c r="E15" s="10">
        <v>72.64</v>
      </c>
      <c r="F15" s="11">
        <v>0.2</v>
      </c>
      <c r="G15" s="11">
        <v>4.2000000000000003E-2</v>
      </c>
      <c r="H15" s="10">
        <v>2.9</v>
      </c>
      <c r="I15" s="12">
        <v>2.8</v>
      </c>
      <c r="J15" s="12">
        <v>1.5</v>
      </c>
      <c r="K15" s="10">
        <v>0.94</v>
      </c>
      <c r="L15" s="10">
        <v>0</v>
      </c>
      <c r="M15" s="10"/>
      <c r="N15" s="9" t="s">
        <v>170</v>
      </c>
    </row>
    <row r="16" spans="1:14">
      <c r="A16" s="39" t="s">
        <v>71</v>
      </c>
      <c r="B16" s="14" t="s">
        <v>76</v>
      </c>
      <c r="C16" s="68" t="s">
        <v>248</v>
      </c>
      <c r="E16" s="10">
        <v>133.63</v>
      </c>
      <c r="F16" s="11">
        <v>0.2</v>
      </c>
      <c r="G16" s="11">
        <v>2.5999999999999999E-2</v>
      </c>
      <c r="H16" s="10">
        <v>6.8</v>
      </c>
      <c r="I16" s="12">
        <v>6.6</v>
      </c>
      <c r="J16" s="12">
        <v>2.8</v>
      </c>
      <c r="K16" s="10">
        <v>0.63</v>
      </c>
      <c r="L16" s="10">
        <v>41</v>
      </c>
      <c r="M16" s="10"/>
      <c r="N16" s="9" t="s">
        <v>170</v>
      </c>
    </row>
    <row r="17" spans="1:14">
      <c r="A17" s="39" t="s">
        <v>71</v>
      </c>
      <c r="B17" s="14" t="s">
        <v>77</v>
      </c>
      <c r="C17" s="77" t="s">
        <v>249</v>
      </c>
      <c r="E17" s="10">
        <v>84.33</v>
      </c>
      <c r="F17" s="11">
        <v>0.2</v>
      </c>
      <c r="G17" s="11">
        <v>3.5000000000000003E-2</v>
      </c>
      <c r="H17" s="10">
        <v>2.65</v>
      </c>
      <c r="I17" s="12">
        <v>2.6</v>
      </c>
      <c r="J17" s="12">
        <v>1.8</v>
      </c>
      <c r="K17" s="10">
        <v>1.88</v>
      </c>
      <c r="L17" s="10">
        <v>7</v>
      </c>
      <c r="M17" s="10"/>
      <c r="N17" s="9" t="s">
        <v>170</v>
      </c>
    </row>
    <row r="18" spans="1:14">
      <c r="A18" s="39" t="s">
        <v>71</v>
      </c>
      <c r="B18" s="14" t="s">
        <v>647</v>
      </c>
      <c r="C18" s="68" t="s">
        <v>250</v>
      </c>
      <c r="E18" s="327">
        <v>120.15</v>
      </c>
      <c r="F18" s="327">
        <v>2.2999999999999998</v>
      </c>
      <c r="G18" s="327">
        <v>0.32</v>
      </c>
      <c r="H18" s="327">
        <v>20.8</v>
      </c>
      <c r="I18" s="327">
        <v>1.6</v>
      </c>
      <c r="J18" s="327">
        <v>3.1</v>
      </c>
      <c r="K18" s="327">
        <v>4.0599999999999996</v>
      </c>
      <c r="L18" s="327">
        <v>1</v>
      </c>
      <c r="N18" s="316" t="s">
        <v>170</v>
      </c>
    </row>
    <row r="19" spans="1:14">
      <c r="A19" s="39" t="s">
        <v>71</v>
      </c>
      <c r="B19" s="14" t="s">
        <v>78</v>
      </c>
      <c r="C19" s="77" t="s">
        <v>251</v>
      </c>
      <c r="E19" s="10">
        <v>47.35</v>
      </c>
      <c r="F19" s="11">
        <v>0.2</v>
      </c>
      <c r="G19" s="11">
        <v>4.5999999999999999E-2</v>
      </c>
      <c r="H19" s="10">
        <v>0.6</v>
      </c>
      <c r="I19" s="12">
        <v>0.6</v>
      </c>
      <c r="J19" s="12">
        <v>1.1000000000000001</v>
      </c>
      <c r="K19" s="10">
        <v>1.75</v>
      </c>
      <c r="L19" s="10">
        <v>0</v>
      </c>
      <c r="M19" s="10"/>
      <c r="N19" s="9" t="s">
        <v>170</v>
      </c>
    </row>
    <row r="20" spans="1:14">
      <c r="A20" s="39" t="s">
        <v>71</v>
      </c>
      <c r="B20" s="14" t="s">
        <v>79</v>
      </c>
      <c r="C20" s="68" t="s">
        <v>252</v>
      </c>
      <c r="E20" s="10">
        <v>45.05</v>
      </c>
      <c r="F20" s="11">
        <v>0</v>
      </c>
      <c r="G20" s="11">
        <v>0</v>
      </c>
      <c r="H20" s="10">
        <v>1.9</v>
      </c>
      <c r="I20" s="12">
        <v>1.8</v>
      </c>
      <c r="J20" s="12">
        <v>0.8</v>
      </c>
      <c r="K20" s="10">
        <v>0.75</v>
      </c>
      <c r="L20" s="10">
        <v>1.9</v>
      </c>
      <c r="M20" s="10"/>
      <c r="N20" s="9" t="s">
        <v>170</v>
      </c>
    </row>
    <row r="21" spans="1:14">
      <c r="A21" s="39" t="s">
        <v>71</v>
      </c>
      <c r="B21" s="14" t="s">
        <v>80</v>
      </c>
      <c r="C21" s="68" t="s">
        <v>254</v>
      </c>
      <c r="E21" s="10">
        <v>62.36</v>
      </c>
      <c r="F21" s="11">
        <v>0.3</v>
      </c>
      <c r="G21" s="11">
        <v>0.1</v>
      </c>
      <c r="H21" s="10">
        <v>1.89</v>
      </c>
      <c r="I21" s="12">
        <v>1.1000000000000001</v>
      </c>
      <c r="J21" s="12">
        <v>1.56</v>
      </c>
      <c r="K21" s="10">
        <v>1.1299999999999999</v>
      </c>
      <c r="L21" s="10">
        <v>2.2000000000000002</v>
      </c>
      <c r="M21" s="10"/>
      <c r="N21" s="9" t="s">
        <v>170</v>
      </c>
    </row>
    <row r="22" spans="1:14">
      <c r="A22" s="39" t="s">
        <v>71</v>
      </c>
      <c r="B22" s="14" t="s">
        <v>82</v>
      </c>
      <c r="C22" s="77" t="s">
        <v>255</v>
      </c>
      <c r="E22" s="10">
        <v>247.13</v>
      </c>
      <c r="F22" s="11">
        <v>0.45</v>
      </c>
      <c r="G22" s="11">
        <v>0.112</v>
      </c>
      <c r="H22" s="10">
        <v>10.37</v>
      </c>
      <c r="I22" s="12">
        <v>4.5</v>
      </c>
      <c r="J22" s="12">
        <v>4.55</v>
      </c>
      <c r="K22" s="10">
        <v>3.19</v>
      </c>
      <c r="L22" s="10">
        <v>20.2</v>
      </c>
      <c r="M22" s="10"/>
      <c r="N22" s="9" t="s">
        <v>170</v>
      </c>
    </row>
    <row r="23" spans="1:14">
      <c r="A23" s="39" t="s">
        <v>71</v>
      </c>
      <c r="B23" s="14" t="s">
        <v>83</v>
      </c>
      <c r="C23" s="68" t="s">
        <v>256</v>
      </c>
      <c r="E23" s="10">
        <v>50.28</v>
      </c>
      <c r="F23" s="11">
        <v>0.2</v>
      </c>
      <c r="G23" s="11">
        <v>4.8000000000000001E-2</v>
      </c>
      <c r="H23" s="10">
        <v>0.21</v>
      </c>
      <c r="I23" s="12">
        <v>0.2</v>
      </c>
      <c r="J23" s="12">
        <v>2.5</v>
      </c>
      <c r="K23" s="10">
        <v>2.31</v>
      </c>
      <c r="L23" s="10">
        <v>6.08</v>
      </c>
      <c r="M23" s="10"/>
      <c r="N23" s="9" t="s">
        <v>170</v>
      </c>
    </row>
    <row r="24" spans="1:14">
      <c r="A24" s="39" t="s">
        <v>71</v>
      </c>
      <c r="B24" s="14" t="s">
        <v>84</v>
      </c>
      <c r="C24" s="77" t="s">
        <v>257</v>
      </c>
      <c r="E24" s="10">
        <v>56.94</v>
      </c>
      <c r="F24" s="11">
        <v>0.04</v>
      </c>
      <c r="G24" s="11">
        <v>8.0000000000000002E-3</v>
      </c>
      <c r="H24" s="10">
        <v>2.7</v>
      </c>
      <c r="I24" s="12">
        <v>2.7</v>
      </c>
      <c r="J24" s="12">
        <v>1.4</v>
      </c>
      <c r="K24" s="10">
        <v>0.56000000000000005</v>
      </c>
      <c r="L24" s="10">
        <v>7</v>
      </c>
      <c r="M24" s="10"/>
      <c r="N24" s="9" t="s">
        <v>170</v>
      </c>
    </row>
    <row r="25" spans="1:14">
      <c r="A25" s="39" t="s">
        <v>71</v>
      </c>
      <c r="B25" s="14" t="s">
        <v>85</v>
      </c>
      <c r="C25" s="77" t="s">
        <v>261</v>
      </c>
      <c r="E25" s="10">
        <v>175.24</v>
      </c>
      <c r="F25" s="11">
        <v>0.4</v>
      </c>
      <c r="G25" s="11">
        <v>0.14899999999999999</v>
      </c>
      <c r="H25" s="10">
        <v>4</v>
      </c>
      <c r="I25" s="12">
        <v>1</v>
      </c>
      <c r="J25" s="12">
        <v>5.8</v>
      </c>
      <c r="K25" s="10">
        <v>5.44</v>
      </c>
      <c r="L25" s="10">
        <v>2</v>
      </c>
      <c r="M25" s="10"/>
      <c r="N25" s="9" t="s">
        <v>138</v>
      </c>
    </row>
    <row r="26" spans="1:14">
      <c r="A26" s="39" t="s">
        <v>71</v>
      </c>
      <c r="B26" s="14" t="s">
        <v>89</v>
      </c>
      <c r="C26" s="68" t="s">
        <v>262</v>
      </c>
      <c r="E26" s="10">
        <v>72.349999999999994</v>
      </c>
      <c r="F26" s="11">
        <v>0.2</v>
      </c>
      <c r="G26" s="11">
        <v>0.03</v>
      </c>
      <c r="H26" s="10">
        <v>1.5</v>
      </c>
      <c r="I26" s="12">
        <v>1.5</v>
      </c>
      <c r="J26" s="12">
        <v>2.91</v>
      </c>
      <c r="K26" s="10">
        <v>2.3199999999999998</v>
      </c>
      <c r="L26" s="10">
        <v>112.21</v>
      </c>
      <c r="M26" s="10"/>
      <c r="N26" s="9" t="s">
        <v>170</v>
      </c>
    </row>
    <row r="27" spans="1:14">
      <c r="A27" s="39" t="s">
        <v>71</v>
      </c>
      <c r="B27" s="14" t="s">
        <v>90</v>
      </c>
      <c r="C27" s="77" t="s">
        <v>263</v>
      </c>
      <c r="E27" s="10">
        <v>73.28</v>
      </c>
      <c r="F27" s="11">
        <v>0.4</v>
      </c>
      <c r="G27" s="11">
        <v>2.8000000000000001E-2</v>
      </c>
      <c r="H27" s="10">
        <v>2.69</v>
      </c>
      <c r="I27" s="12">
        <v>2.65</v>
      </c>
      <c r="J27" s="12">
        <v>1.2</v>
      </c>
      <c r="K27" s="10">
        <v>0.75</v>
      </c>
      <c r="L27" s="10">
        <v>1</v>
      </c>
      <c r="M27" s="10"/>
      <c r="N27" s="9" t="s">
        <v>170</v>
      </c>
    </row>
    <row r="28" spans="1:14">
      <c r="A28" s="39" t="s">
        <v>71</v>
      </c>
      <c r="B28" s="14" t="s">
        <v>91</v>
      </c>
      <c r="C28" s="68" t="s">
        <v>649</v>
      </c>
      <c r="E28" s="10">
        <v>107.36</v>
      </c>
      <c r="F28" s="11">
        <v>0.2</v>
      </c>
      <c r="G28" s="11">
        <v>3.3000000000000002E-2</v>
      </c>
      <c r="H28" s="10">
        <v>4.63</v>
      </c>
      <c r="I28" s="12">
        <v>4.5999999999999996</v>
      </c>
      <c r="J28" s="12">
        <v>1.7</v>
      </c>
      <c r="K28" s="10">
        <v>1.25</v>
      </c>
      <c r="L28" s="10">
        <v>138</v>
      </c>
      <c r="M28" s="10"/>
      <c r="N28" s="9" t="s">
        <v>138</v>
      </c>
    </row>
    <row r="29" spans="1:14">
      <c r="A29" s="39" t="s">
        <v>71</v>
      </c>
      <c r="B29" s="14" t="s">
        <v>81</v>
      </c>
      <c r="C29" s="77" t="s">
        <v>650</v>
      </c>
      <c r="E29" s="10">
        <v>348.84</v>
      </c>
      <c r="F29" s="11">
        <v>0.21</v>
      </c>
      <c r="G29" s="11">
        <v>5.7000000000000002E-2</v>
      </c>
      <c r="H29" s="10">
        <v>18.809999999999999</v>
      </c>
      <c r="I29" s="12">
        <v>5.2</v>
      </c>
      <c r="J29" s="12">
        <v>1.8</v>
      </c>
      <c r="K29" s="10">
        <v>1.25</v>
      </c>
      <c r="L29" s="10">
        <v>26.62</v>
      </c>
      <c r="M29" s="10"/>
      <c r="N29" s="9" t="s">
        <v>170</v>
      </c>
    </row>
    <row r="30" spans="1:14">
      <c r="A30" s="39" t="s">
        <v>71</v>
      </c>
      <c r="B30" s="14" t="s">
        <v>86</v>
      </c>
      <c r="C30" s="77" t="s">
        <v>651</v>
      </c>
      <c r="E30" s="10">
        <v>350.97</v>
      </c>
      <c r="F30" s="11">
        <v>0.17</v>
      </c>
      <c r="G30" s="11">
        <v>4.1000000000000002E-2</v>
      </c>
      <c r="H30" s="10">
        <v>18.149999999999999</v>
      </c>
      <c r="I30" s="12">
        <v>0.21</v>
      </c>
      <c r="J30" s="12">
        <v>1.9</v>
      </c>
      <c r="K30" s="10">
        <v>2.13</v>
      </c>
      <c r="L30" s="10">
        <v>4</v>
      </c>
      <c r="M30" s="10"/>
      <c r="N30" s="9" t="s">
        <v>170</v>
      </c>
    </row>
    <row r="31" spans="1:14">
      <c r="A31" s="39" t="s">
        <v>71</v>
      </c>
      <c r="B31" s="14" t="s">
        <v>87</v>
      </c>
      <c r="C31" s="68" t="s">
        <v>652</v>
      </c>
      <c r="E31" s="10">
        <v>709.86</v>
      </c>
      <c r="F31" s="11">
        <v>5.52</v>
      </c>
      <c r="G31" s="11">
        <v>0.93899999999999995</v>
      </c>
      <c r="H31" s="10">
        <v>26.18</v>
      </c>
      <c r="I31" s="12">
        <v>0</v>
      </c>
      <c r="J31" s="12">
        <v>2</v>
      </c>
      <c r="K31" s="10">
        <v>3.56</v>
      </c>
      <c r="L31" s="10">
        <v>67</v>
      </c>
      <c r="M31" s="10"/>
      <c r="N31" s="9" t="s">
        <v>138</v>
      </c>
    </row>
    <row r="32" spans="1:14">
      <c r="A32" s="39" t="s">
        <v>71</v>
      </c>
      <c r="B32" s="14" t="s">
        <v>88</v>
      </c>
      <c r="C32" s="77" t="s">
        <v>653</v>
      </c>
      <c r="E32" s="10">
        <v>163.96</v>
      </c>
      <c r="F32" s="11">
        <v>0.45</v>
      </c>
      <c r="G32" s="11">
        <v>7.4999999999999997E-2</v>
      </c>
      <c r="H32" s="10">
        <v>7.49</v>
      </c>
      <c r="I32" s="12">
        <v>6.48</v>
      </c>
      <c r="J32" s="12">
        <v>3.24</v>
      </c>
      <c r="K32" s="10">
        <v>1.19</v>
      </c>
      <c r="L32" s="10">
        <v>0</v>
      </c>
      <c r="M32" s="10"/>
      <c r="N32" s="9" t="s">
        <v>170</v>
      </c>
    </row>
    <row r="33" spans="1:14">
      <c r="A33" s="39" t="s">
        <v>92</v>
      </c>
      <c r="B33" s="8" t="s">
        <v>93</v>
      </c>
      <c r="C33" s="68" t="s">
        <v>269</v>
      </c>
      <c r="E33" s="10">
        <v>976.54</v>
      </c>
      <c r="F33" s="11">
        <v>2.4</v>
      </c>
      <c r="G33" s="11">
        <v>0.312</v>
      </c>
      <c r="H33" s="10">
        <v>43.1</v>
      </c>
      <c r="I33" s="12">
        <v>4.3</v>
      </c>
      <c r="J33" s="12">
        <v>3.6</v>
      </c>
      <c r="K33" s="10">
        <v>9.1199999999999992</v>
      </c>
      <c r="L33" s="10">
        <v>460</v>
      </c>
      <c r="M33" s="10"/>
      <c r="N33" s="9" t="s">
        <v>138</v>
      </c>
    </row>
    <row r="34" spans="1:14">
      <c r="A34" s="39" t="s">
        <v>92</v>
      </c>
      <c r="B34" s="8" t="s">
        <v>94</v>
      </c>
      <c r="C34" s="68" t="s">
        <v>270</v>
      </c>
      <c r="E34" s="10">
        <v>907.9</v>
      </c>
      <c r="F34" s="11">
        <v>2.9</v>
      </c>
      <c r="G34" s="11">
        <v>0.38800000000000001</v>
      </c>
      <c r="H34" s="10">
        <v>36.6</v>
      </c>
      <c r="I34" s="12">
        <v>3.8</v>
      </c>
      <c r="J34" s="12">
        <v>6.5</v>
      </c>
      <c r="K34" s="10">
        <v>10.49</v>
      </c>
      <c r="L34" s="10">
        <v>430</v>
      </c>
      <c r="M34" s="10"/>
      <c r="N34" s="9" t="s">
        <v>138</v>
      </c>
    </row>
    <row r="35" spans="1:14">
      <c r="A35" s="39" t="s">
        <v>92</v>
      </c>
      <c r="B35" s="8" t="s">
        <v>95</v>
      </c>
      <c r="C35" s="68" t="s">
        <v>271</v>
      </c>
      <c r="E35" s="10">
        <v>963.99</v>
      </c>
      <c r="F35" s="11">
        <v>2.8</v>
      </c>
      <c r="G35" s="11">
        <v>0.41599999999999998</v>
      </c>
      <c r="H35" s="10">
        <v>40.700000000000003</v>
      </c>
      <c r="I35" s="12">
        <v>4.0999999999999996</v>
      </c>
      <c r="J35" s="12">
        <v>5.0999999999999996</v>
      </c>
      <c r="K35" s="10">
        <v>9.91</v>
      </c>
      <c r="L35" s="10">
        <v>450</v>
      </c>
      <c r="M35" s="10"/>
      <c r="N35" s="9" t="s">
        <v>138</v>
      </c>
    </row>
    <row r="36" spans="1:14">
      <c r="A36" s="39" t="s">
        <v>92</v>
      </c>
      <c r="B36" s="8" t="s">
        <v>96</v>
      </c>
      <c r="C36" s="68" t="s">
        <v>272</v>
      </c>
      <c r="E36" s="10">
        <v>1046.72</v>
      </c>
      <c r="F36" s="11">
        <v>0.89</v>
      </c>
      <c r="G36" s="11">
        <v>0.12</v>
      </c>
      <c r="H36" s="10">
        <v>49.2</v>
      </c>
      <c r="I36" s="12">
        <v>2.2999999999999998</v>
      </c>
      <c r="J36" s="12">
        <v>3</v>
      </c>
      <c r="K36" s="10">
        <v>10.43</v>
      </c>
      <c r="L36" s="10">
        <v>344</v>
      </c>
      <c r="M36" s="10"/>
      <c r="N36" s="9" t="s">
        <v>138</v>
      </c>
    </row>
    <row r="37" spans="1:14">
      <c r="A37" s="39" t="s">
        <v>92</v>
      </c>
      <c r="B37" s="8" t="s">
        <v>182</v>
      </c>
      <c r="C37" s="68" t="s">
        <v>273</v>
      </c>
      <c r="E37" s="316">
        <v>1630</v>
      </c>
      <c r="F37" s="104">
        <v>7.2</v>
      </c>
      <c r="G37" s="104">
        <v>1</v>
      </c>
      <c r="H37" s="316">
        <v>64.099999999999994</v>
      </c>
      <c r="I37">
        <v>1.9</v>
      </c>
      <c r="J37">
        <v>11.1</v>
      </c>
      <c r="K37" s="316">
        <v>11.7</v>
      </c>
      <c r="L37" s="316">
        <v>490</v>
      </c>
      <c r="N37" t="s">
        <v>138</v>
      </c>
    </row>
    <row r="38" spans="1:14">
      <c r="A38" s="39" t="s">
        <v>92</v>
      </c>
      <c r="B38" s="13" t="s">
        <v>97</v>
      </c>
      <c r="C38" s="68" t="s">
        <v>274</v>
      </c>
      <c r="E38" s="10">
        <v>1509.19</v>
      </c>
      <c r="F38" s="11">
        <v>12.9</v>
      </c>
      <c r="G38" s="11">
        <v>5.7720000000000002</v>
      </c>
      <c r="H38" s="10">
        <v>55.6</v>
      </c>
      <c r="I38" s="12">
        <v>42.1</v>
      </c>
      <c r="J38" s="12">
        <v>3.4</v>
      </c>
      <c r="K38" s="10">
        <v>5.0999999999999996</v>
      </c>
      <c r="L38" s="10">
        <v>250</v>
      </c>
      <c r="M38" s="10"/>
      <c r="N38" s="9" t="s">
        <v>138</v>
      </c>
    </row>
    <row r="39" spans="1:14">
      <c r="A39" s="39" t="s">
        <v>92</v>
      </c>
      <c r="B39" s="8" t="s">
        <v>98</v>
      </c>
      <c r="C39" s="68" t="s">
        <v>275</v>
      </c>
      <c r="E39" s="10">
        <v>1737.63</v>
      </c>
      <c r="F39" s="11">
        <v>8.98</v>
      </c>
      <c r="G39" s="11">
        <v>4.26</v>
      </c>
      <c r="H39" s="10">
        <v>77.709999999999994</v>
      </c>
      <c r="I39" s="12">
        <v>37.450000000000003</v>
      </c>
      <c r="J39" s="12">
        <v>1.9</v>
      </c>
      <c r="K39" s="10">
        <v>4.96</v>
      </c>
      <c r="L39" s="10">
        <v>190</v>
      </c>
      <c r="M39" s="10"/>
      <c r="N39" s="9" t="s">
        <v>138</v>
      </c>
    </row>
    <row r="40" spans="1:14" s="23" customFormat="1">
      <c r="A40" s="39" t="s">
        <v>92</v>
      </c>
      <c r="B40" s="8" t="s">
        <v>365</v>
      </c>
      <c r="C40" s="68" t="s">
        <v>276</v>
      </c>
      <c r="E40" s="26">
        <v>2170</v>
      </c>
      <c r="F40" s="27">
        <v>26.9</v>
      </c>
      <c r="G40" s="27">
        <v>14.6</v>
      </c>
      <c r="H40" s="26">
        <v>63.7</v>
      </c>
      <c r="I40" s="18">
        <v>46.4</v>
      </c>
      <c r="J40" s="18">
        <v>3.9</v>
      </c>
      <c r="K40" s="26">
        <v>5.5</v>
      </c>
      <c r="L40" s="26">
        <v>140</v>
      </c>
      <c r="M40" s="26"/>
      <c r="N40" s="369" t="s">
        <v>170</v>
      </c>
    </row>
    <row r="41" spans="1:14">
      <c r="A41" s="39" t="s">
        <v>92</v>
      </c>
      <c r="B41" s="8" t="s">
        <v>100</v>
      </c>
      <c r="C41" s="68" t="s">
        <v>277</v>
      </c>
      <c r="E41" s="10">
        <v>1956.21</v>
      </c>
      <c r="F41" s="11">
        <v>24.5</v>
      </c>
      <c r="G41" s="11">
        <v>10.664999999999999</v>
      </c>
      <c r="H41" s="10">
        <v>54.56</v>
      </c>
      <c r="I41" s="12">
        <v>2.33</v>
      </c>
      <c r="J41" s="12">
        <v>3.4</v>
      </c>
      <c r="K41" s="10">
        <v>7.19</v>
      </c>
      <c r="L41" s="10">
        <v>750</v>
      </c>
      <c r="M41" s="10"/>
      <c r="N41" s="9" t="s">
        <v>138</v>
      </c>
    </row>
    <row r="42" spans="1:14">
      <c r="A42" s="39" t="s">
        <v>92</v>
      </c>
      <c r="B42" s="13" t="s">
        <v>440</v>
      </c>
      <c r="C42" s="68" t="s">
        <v>278</v>
      </c>
      <c r="E42" s="10">
        <v>1520</v>
      </c>
      <c r="F42" s="11">
        <v>18</v>
      </c>
      <c r="G42" s="11">
        <v>3.234</v>
      </c>
      <c r="H42" s="10">
        <v>45.84</v>
      </c>
      <c r="I42" s="12">
        <v>27.3</v>
      </c>
      <c r="J42" s="12">
        <v>2.2999999999999998</v>
      </c>
      <c r="K42" s="10">
        <v>4.16</v>
      </c>
      <c r="L42" s="10">
        <v>240</v>
      </c>
      <c r="M42" s="10"/>
      <c r="N42" s="9" t="s">
        <v>170</v>
      </c>
    </row>
    <row r="43" spans="1:14">
      <c r="A43" s="39" t="s">
        <v>92</v>
      </c>
      <c r="B43" s="13" t="s">
        <v>102</v>
      </c>
      <c r="C43" s="68" t="s">
        <v>279</v>
      </c>
      <c r="E43" s="10">
        <v>1471</v>
      </c>
      <c r="F43" s="11">
        <v>1.3</v>
      </c>
      <c r="G43" s="11">
        <v>0.1</v>
      </c>
      <c r="H43" s="10">
        <v>76.2</v>
      </c>
      <c r="I43" s="12">
        <v>7.3</v>
      </c>
      <c r="J43" s="12">
        <v>3.3</v>
      </c>
      <c r="K43" s="10">
        <v>7.5</v>
      </c>
      <c r="L43" s="10">
        <v>610</v>
      </c>
      <c r="M43" s="10"/>
      <c r="N43" s="28" t="s">
        <v>138</v>
      </c>
    </row>
    <row r="44" spans="1:14">
      <c r="A44" s="39" t="s">
        <v>92</v>
      </c>
      <c r="B44" s="13" t="s">
        <v>103</v>
      </c>
      <c r="C44" s="68" t="s">
        <v>280</v>
      </c>
      <c r="E44" s="10">
        <v>1702.56</v>
      </c>
      <c r="F44" s="11">
        <v>14.4</v>
      </c>
      <c r="G44" s="11">
        <v>2.4740000000000002</v>
      </c>
      <c r="H44" s="10">
        <v>60</v>
      </c>
      <c r="I44" s="12">
        <v>21</v>
      </c>
      <c r="J44" s="12">
        <v>10</v>
      </c>
      <c r="K44" s="10">
        <v>8.81</v>
      </c>
      <c r="L44" s="10">
        <v>270</v>
      </c>
      <c r="M44" s="10"/>
      <c r="N44" s="28" t="s">
        <v>138</v>
      </c>
    </row>
    <row r="45" spans="1:14">
      <c r="A45" s="39" t="s">
        <v>92</v>
      </c>
      <c r="B45" s="13" t="s">
        <v>104</v>
      </c>
      <c r="C45" s="68" t="s">
        <v>281</v>
      </c>
      <c r="E45" s="10">
        <v>1290.99</v>
      </c>
      <c r="F45" s="11">
        <v>2.2999999999999998</v>
      </c>
      <c r="G45" s="11">
        <v>3.5000000000000003E-2</v>
      </c>
      <c r="H45" s="10">
        <v>58.4</v>
      </c>
      <c r="I45" s="12">
        <v>1.7</v>
      </c>
      <c r="J45" s="12">
        <v>10.7</v>
      </c>
      <c r="K45" s="10">
        <v>12.53</v>
      </c>
      <c r="L45" s="10">
        <v>280</v>
      </c>
      <c r="M45" s="10"/>
      <c r="N45" s="28" t="s">
        <v>138</v>
      </c>
    </row>
    <row r="46" spans="1:14">
      <c r="A46" s="39" t="s">
        <v>92</v>
      </c>
      <c r="B46" s="13" t="s">
        <v>105</v>
      </c>
      <c r="C46" s="68" t="s">
        <v>630</v>
      </c>
      <c r="E46" s="10">
        <v>205.87</v>
      </c>
      <c r="F46" s="11">
        <v>1.1000000000000001</v>
      </c>
      <c r="G46" s="11">
        <v>0.17</v>
      </c>
      <c r="H46" s="10">
        <v>8.1999999999999993</v>
      </c>
      <c r="I46" s="12">
        <v>0</v>
      </c>
      <c r="J46" s="12">
        <v>1.7</v>
      </c>
      <c r="K46" s="10">
        <v>1.52</v>
      </c>
      <c r="L46" s="10">
        <v>160</v>
      </c>
      <c r="M46" s="10"/>
      <c r="N46" s="28" t="s">
        <v>138</v>
      </c>
    </row>
    <row r="47" spans="1:14">
      <c r="A47" s="39" t="s">
        <v>92</v>
      </c>
      <c r="B47" s="13" t="s">
        <v>449</v>
      </c>
      <c r="C47" s="68" t="s">
        <v>631</v>
      </c>
      <c r="E47" s="327">
        <v>364.94</v>
      </c>
      <c r="F47" s="327">
        <v>1.1000000000000001</v>
      </c>
      <c r="G47" s="327">
        <v>0.23</v>
      </c>
      <c r="H47" s="327">
        <v>82.09</v>
      </c>
      <c r="I47" s="327">
        <v>10.18</v>
      </c>
      <c r="J47" s="327">
        <v>2.2000000000000002</v>
      </c>
      <c r="K47" s="327">
        <v>6.67</v>
      </c>
      <c r="L47" s="327">
        <v>1030</v>
      </c>
      <c r="N47" s="316" t="s">
        <v>170</v>
      </c>
    </row>
    <row r="48" spans="1:14">
      <c r="A48" s="39" t="s">
        <v>92</v>
      </c>
      <c r="B48" s="96" t="s">
        <v>369</v>
      </c>
      <c r="C48" s="68" t="s">
        <v>654</v>
      </c>
      <c r="E48" s="10">
        <v>354.49</v>
      </c>
      <c r="F48" s="11">
        <v>0.5</v>
      </c>
      <c r="G48" s="11">
        <v>7.0999999999999994E-2</v>
      </c>
      <c r="H48" s="10">
        <v>16.8</v>
      </c>
      <c r="I48" s="12">
        <v>0.3</v>
      </c>
      <c r="J48" s="12">
        <v>1</v>
      </c>
      <c r="K48" s="10">
        <v>2.96</v>
      </c>
      <c r="L48" s="10">
        <v>1</v>
      </c>
      <c r="M48" s="10"/>
      <c r="N48" s="9" t="s">
        <v>170</v>
      </c>
    </row>
    <row r="49" spans="1:14">
      <c r="A49" s="28" t="s">
        <v>92</v>
      </c>
      <c r="B49" s="45" t="s">
        <v>368</v>
      </c>
      <c r="C49" s="68" t="s">
        <v>655</v>
      </c>
      <c r="E49" s="316">
        <v>339</v>
      </c>
      <c r="F49" s="104">
        <v>0.5</v>
      </c>
      <c r="G49" s="104">
        <v>0.1</v>
      </c>
      <c r="H49" s="316">
        <v>24.9</v>
      </c>
      <c r="I49">
        <v>0.5</v>
      </c>
      <c r="J49">
        <v>1.7</v>
      </c>
      <c r="K49" s="316">
        <v>5.8</v>
      </c>
      <c r="L49" s="316">
        <v>4.9000000000000004</v>
      </c>
      <c r="N49" t="s">
        <v>170</v>
      </c>
    </row>
    <row r="50" spans="1:14">
      <c r="A50" s="39" t="s">
        <v>92</v>
      </c>
      <c r="B50" s="13" t="s">
        <v>107</v>
      </c>
      <c r="C50" s="68" t="s">
        <v>656</v>
      </c>
      <c r="E50" s="10">
        <v>278.31</v>
      </c>
      <c r="F50" s="11">
        <v>0.56999999999999995</v>
      </c>
      <c r="G50" s="11">
        <v>0.21299999999999999</v>
      </c>
      <c r="H50" s="10">
        <v>12.72</v>
      </c>
      <c r="I50" s="12">
        <v>0.63</v>
      </c>
      <c r="J50" s="12">
        <v>0.24</v>
      </c>
      <c r="K50" s="10">
        <v>2.41</v>
      </c>
      <c r="L50" s="10">
        <v>242.32</v>
      </c>
      <c r="M50" s="10"/>
      <c r="N50" s="28" t="s">
        <v>138</v>
      </c>
    </row>
    <row r="51" spans="1:14">
      <c r="A51" s="39" t="s">
        <v>92</v>
      </c>
      <c r="B51" s="8" t="s">
        <v>109</v>
      </c>
      <c r="C51" s="68" t="s">
        <v>657</v>
      </c>
      <c r="D51" s="28"/>
      <c r="E51" s="10">
        <v>501</v>
      </c>
      <c r="F51" s="11">
        <v>0.44</v>
      </c>
      <c r="G51" s="11">
        <v>0.11799999999999999</v>
      </c>
      <c r="H51" s="10">
        <v>25.3</v>
      </c>
      <c r="I51" s="12">
        <v>0</v>
      </c>
      <c r="J51" s="12">
        <v>0.7</v>
      </c>
      <c r="K51" s="10">
        <v>3.21</v>
      </c>
      <c r="L51" s="10">
        <v>0.85</v>
      </c>
      <c r="M51" s="10"/>
      <c r="N51" s="28" t="s">
        <v>138</v>
      </c>
    </row>
    <row r="52" spans="1:14">
      <c r="A52" s="39" t="s">
        <v>92</v>
      </c>
      <c r="B52" s="8" t="s">
        <v>108</v>
      </c>
      <c r="C52" s="68" t="s">
        <v>658</v>
      </c>
      <c r="E52" s="10">
        <v>580.59</v>
      </c>
      <c r="F52" s="11">
        <v>1.1000000000000001</v>
      </c>
      <c r="G52" s="11">
        <v>0.21299999999999999</v>
      </c>
      <c r="H52" s="10">
        <v>29.2</v>
      </c>
      <c r="I52" s="12">
        <v>0.5</v>
      </c>
      <c r="J52" s="12">
        <v>1.8</v>
      </c>
      <c r="K52" s="10">
        <v>2.56</v>
      </c>
      <c r="L52" s="10">
        <v>1</v>
      </c>
      <c r="M52" s="10"/>
      <c r="N52" s="28" t="s">
        <v>138</v>
      </c>
    </row>
    <row r="53" spans="1:14">
      <c r="A53" s="39" t="s">
        <v>92</v>
      </c>
      <c r="B53" s="8" t="s">
        <v>110</v>
      </c>
      <c r="C53" s="68" t="s">
        <v>659</v>
      </c>
      <c r="E53" s="10">
        <v>272.86</v>
      </c>
      <c r="F53" s="11">
        <v>0.4</v>
      </c>
      <c r="G53" s="11">
        <v>0.106</v>
      </c>
      <c r="H53" s="10">
        <v>12.75</v>
      </c>
      <c r="I53" s="12">
        <v>5.05</v>
      </c>
      <c r="J53" s="12">
        <v>1.1000000000000001</v>
      </c>
      <c r="K53" s="10">
        <v>2.4300000000000002</v>
      </c>
      <c r="L53" s="10">
        <v>310</v>
      </c>
      <c r="M53" s="10"/>
      <c r="N53" s="28" t="s">
        <v>138</v>
      </c>
    </row>
    <row r="54" spans="1:14">
      <c r="A54" s="39" t="s">
        <v>111</v>
      </c>
      <c r="B54" s="16" t="s">
        <v>112</v>
      </c>
      <c r="C54" s="79" t="s">
        <v>632</v>
      </c>
      <c r="E54" s="10">
        <v>1664.11</v>
      </c>
      <c r="F54" s="11">
        <v>33.979999999999997</v>
      </c>
      <c r="G54" s="11">
        <v>22.062000000000001</v>
      </c>
      <c r="H54" s="10">
        <v>0</v>
      </c>
      <c r="I54" s="12">
        <v>0</v>
      </c>
      <c r="J54" s="12">
        <v>0</v>
      </c>
      <c r="K54" s="10">
        <v>23.93</v>
      </c>
      <c r="L54" s="10">
        <v>676.67</v>
      </c>
      <c r="M54" s="10"/>
      <c r="N54" s="28" t="s">
        <v>138</v>
      </c>
    </row>
    <row r="55" spans="1:14">
      <c r="A55" s="39" t="s">
        <v>111</v>
      </c>
      <c r="B55" s="8" t="s">
        <v>113</v>
      </c>
      <c r="C55" s="68" t="s">
        <v>660</v>
      </c>
      <c r="E55" s="10">
        <v>1470.67</v>
      </c>
      <c r="F55" s="11">
        <v>26.85</v>
      </c>
      <c r="G55" s="11">
        <v>16.850000000000001</v>
      </c>
      <c r="H55" s="10">
        <v>0</v>
      </c>
      <c r="I55" s="12">
        <v>0</v>
      </c>
      <c r="J55" s="12">
        <v>0</v>
      </c>
      <c r="K55" s="10">
        <v>28.07</v>
      </c>
      <c r="L55" s="10">
        <v>767.5</v>
      </c>
      <c r="M55" s="10"/>
      <c r="N55" s="28" t="s">
        <v>138</v>
      </c>
    </row>
    <row r="56" spans="1:14">
      <c r="A56" s="39" t="s">
        <v>111</v>
      </c>
      <c r="B56" s="8" t="s">
        <v>114</v>
      </c>
      <c r="C56" s="79" t="s">
        <v>661</v>
      </c>
      <c r="E56" s="10">
        <v>160.68</v>
      </c>
      <c r="F56" s="11">
        <v>0.26</v>
      </c>
      <c r="G56" s="11">
        <v>0.14499999999999999</v>
      </c>
      <c r="H56" s="10">
        <v>4.95</v>
      </c>
      <c r="I56" s="12">
        <v>4.95</v>
      </c>
      <c r="J56" s="12">
        <v>0</v>
      </c>
      <c r="K56" s="10">
        <v>3.93</v>
      </c>
      <c r="L56" s="10">
        <v>38.67</v>
      </c>
      <c r="M56" s="10"/>
      <c r="N56" s="28" t="s">
        <v>138</v>
      </c>
    </row>
    <row r="57" spans="1:14">
      <c r="A57" s="39" t="s">
        <v>111</v>
      </c>
      <c r="B57" s="13" t="s">
        <v>115</v>
      </c>
      <c r="C57" s="68" t="s">
        <v>662</v>
      </c>
      <c r="E57" s="10">
        <v>247.74</v>
      </c>
      <c r="F57" s="11">
        <v>3.09</v>
      </c>
      <c r="G57" s="11">
        <v>1.9379999999999999</v>
      </c>
      <c r="H57" s="10">
        <v>4.53</v>
      </c>
      <c r="I57" s="12">
        <v>4.53</v>
      </c>
      <c r="J57" s="12">
        <v>0</v>
      </c>
      <c r="K57" s="10">
        <v>3.31</v>
      </c>
      <c r="L57" s="10">
        <v>37.67</v>
      </c>
      <c r="M57" s="10"/>
      <c r="N57" s="28" t="s">
        <v>138</v>
      </c>
    </row>
    <row r="58" spans="1:14">
      <c r="A58" s="39" t="s">
        <v>111</v>
      </c>
      <c r="B58" s="8" t="s">
        <v>116</v>
      </c>
      <c r="C58" s="79" t="s">
        <v>663</v>
      </c>
      <c r="E58" s="10">
        <v>348.9</v>
      </c>
      <c r="F58" s="11">
        <v>2.7</v>
      </c>
      <c r="G58" s="11">
        <v>1.758</v>
      </c>
      <c r="H58" s="10">
        <v>10.5</v>
      </c>
      <c r="I58" s="12">
        <v>10.3</v>
      </c>
      <c r="J58" s="12">
        <v>0.2</v>
      </c>
      <c r="K58" s="10">
        <v>4.1500000000000004</v>
      </c>
      <c r="L58" s="10">
        <v>33</v>
      </c>
      <c r="M58" s="10"/>
      <c r="N58" s="28" t="s">
        <v>138</v>
      </c>
    </row>
    <row r="59" spans="1:14">
      <c r="A59" s="39" t="s">
        <v>111</v>
      </c>
      <c r="B59" s="8" t="s">
        <v>117</v>
      </c>
      <c r="C59" s="68" t="s">
        <v>664</v>
      </c>
      <c r="E59" s="10">
        <v>168.42</v>
      </c>
      <c r="F59" s="11">
        <v>0.35</v>
      </c>
      <c r="G59" s="11">
        <v>0.20899999999999999</v>
      </c>
      <c r="H59" s="10">
        <v>4.3600000000000003</v>
      </c>
      <c r="I59" s="12">
        <v>4.3</v>
      </c>
      <c r="J59" s="12">
        <v>0.3</v>
      </c>
      <c r="K59" s="10">
        <v>4.79</v>
      </c>
      <c r="L59" s="10">
        <v>48</v>
      </c>
      <c r="M59" s="10"/>
      <c r="N59" s="28" t="s">
        <v>138</v>
      </c>
    </row>
    <row r="60" spans="1:14">
      <c r="A60" s="39" t="s">
        <v>111</v>
      </c>
      <c r="B60" s="8" t="s">
        <v>183</v>
      </c>
      <c r="C60" s="79" t="s">
        <v>665</v>
      </c>
      <c r="E60" s="10">
        <v>396</v>
      </c>
      <c r="F60" s="11">
        <v>3.5</v>
      </c>
      <c r="G60" s="11">
        <v>2.2000000000000002</v>
      </c>
      <c r="H60" s="10">
        <v>2</v>
      </c>
      <c r="I60" s="12">
        <v>2</v>
      </c>
      <c r="J60" s="12">
        <v>0</v>
      </c>
      <c r="K60" s="10">
        <v>13.7</v>
      </c>
      <c r="L60" s="10">
        <v>390</v>
      </c>
      <c r="M60" s="10"/>
      <c r="N60" s="28" t="s">
        <v>170</v>
      </c>
    </row>
    <row r="61" spans="1:14">
      <c r="A61" s="39" t="s">
        <v>213</v>
      </c>
      <c r="B61" s="14" t="s">
        <v>118</v>
      </c>
      <c r="C61" s="77" t="s">
        <v>297</v>
      </c>
      <c r="E61" s="10">
        <v>568.04</v>
      </c>
      <c r="F61" s="11">
        <v>9.5</v>
      </c>
      <c r="G61" s="11">
        <v>2.5859999999999999</v>
      </c>
      <c r="H61" s="10">
        <v>0.55000000000000004</v>
      </c>
      <c r="I61" s="12">
        <v>0.55000000000000004</v>
      </c>
      <c r="J61" s="12">
        <v>0</v>
      </c>
      <c r="K61" s="10">
        <v>12.19</v>
      </c>
      <c r="L61" s="10">
        <v>140</v>
      </c>
      <c r="M61" s="10"/>
      <c r="N61" s="9" t="s">
        <v>170</v>
      </c>
    </row>
    <row r="62" spans="1:14">
      <c r="A62" s="39" t="s">
        <v>213</v>
      </c>
      <c r="B62" s="14" t="s">
        <v>119</v>
      </c>
      <c r="C62" s="77" t="s">
        <v>298</v>
      </c>
      <c r="E62" s="10">
        <v>946.07</v>
      </c>
      <c r="F62" s="11">
        <v>10.3</v>
      </c>
      <c r="G62" s="11">
        <v>3.173</v>
      </c>
      <c r="H62" s="10">
        <v>0</v>
      </c>
      <c r="I62" s="12">
        <v>0</v>
      </c>
      <c r="J62" s="12">
        <v>0</v>
      </c>
      <c r="K62" s="10">
        <v>33.22</v>
      </c>
      <c r="L62" s="10">
        <v>30</v>
      </c>
      <c r="M62" s="10"/>
      <c r="N62" s="9" t="s">
        <v>170</v>
      </c>
    </row>
    <row r="63" spans="1:14">
      <c r="A63" s="39" t="s">
        <v>213</v>
      </c>
      <c r="B63" s="14" t="s">
        <v>120</v>
      </c>
      <c r="C63" s="77" t="s">
        <v>299</v>
      </c>
      <c r="E63" s="10">
        <v>820.71</v>
      </c>
      <c r="F63" s="11">
        <v>8.4600000000000009</v>
      </c>
      <c r="G63" s="11">
        <v>2.952</v>
      </c>
      <c r="H63" s="10">
        <v>0</v>
      </c>
      <c r="I63" s="12">
        <v>0</v>
      </c>
      <c r="J63" s="12">
        <v>0</v>
      </c>
      <c r="K63" s="10">
        <v>29.87</v>
      </c>
      <c r="L63" s="10">
        <v>24.93</v>
      </c>
      <c r="M63" s="10"/>
      <c r="N63" s="9" t="s">
        <v>170</v>
      </c>
    </row>
    <row r="64" spans="1:14">
      <c r="A64" s="39" t="s">
        <v>213</v>
      </c>
      <c r="B64" s="14" t="s">
        <v>121</v>
      </c>
      <c r="C64" s="77" t="s">
        <v>300</v>
      </c>
      <c r="E64" s="10">
        <v>799.74</v>
      </c>
      <c r="F64" s="11">
        <v>7.82</v>
      </c>
      <c r="G64" s="11">
        <v>2.8010000000000002</v>
      </c>
      <c r="H64" s="10">
        <v>0</v>
      </c>
      <c r="I64" s="12">
        <v>0</v>
      </c>
      <c r="J64" s="12">
        <v>0</v>
      </c>
      <c r="K64" s="10">
        <v>30.01</v>
      </c>
      <c r="L64" s="10">
        <v>54.55</v>
      </c>
      <c r="M64" s="10"/>
      <c r="N64" s="9" t="s">
        <v>170</v>
      </c>
    </row>
    <row r="65" spans="1:14">
      <c r="A65" s="39" t="s">
        <v>213</v>
      </c>
      <c r="B65" s="14" t="s">
        <v>122</v>
      </c>
      <c r="C65" s="77" t="s">
        <v>301</v>
      </c>
      <c r="E65" s="10">
        <v>790</v>
      </c>
      <c r="F65" s="11">
        <v>19.5</v>
      </c>
      <c r="G65" s="11">
        <v>4.8</v>
      </c>
      <c r="H65" s="10">
        <v>0</v>
      </c>
      <c r="I65" s="12">
        <v>0</v>
      </c>
      <c r="J65" s="12">
        <v>0</v>
      </c>
      <c r="K65" s="10">
        <v>23</v>
      </c>
      <c r="L65" s="10">
        <v>35</v>
      </c>
      <c r="M65" s="10"/>
      <c r="N65" s="9" t="s">
        <v>170</v>
      </c>
    </row>
    <row r="66" spans="1:14">
      <c r="A66" s="39" t="s">
        <v>213</v>
      </c>
      <c r="B66" s="14" t="s">
        <v>123</v>
      </c>
      <c r="C66" s="77" t="s">
        <v>302</v>
      </c>
      <c r="E66" s="10">
        <v>700.39</v>
      </c>
      <c r="F66" s="11">
        <v>4.5999999999999996</v>
      </c>
      <c r="G66" s="11">
        <v>1.482</v>
      </c>
      <c r="H66" s="10">
        <v>0</v>
      </c>
      <c r="I66" s="12">
        <v>0</v>
      </c>
      <c r="J66" s="12">
        <v>0</v>
      </c>
      <c r="K66" s="10">
        <v>31.19</v>
      </c>
      <c r="L66" s="10">
        <v>65</v>
      </c>
      <c r="M66" s="10"/>
      <c r="N66" s="9" t="s">
        <v>170</v>
      </c>
    </row>
    <row r="67" spans="1:14">
      <c r="A67" s="39" t="s">
        <v>213</v>
      </c>
      <c r="B67" s="17" t="s">
        <v>124</v>
      </c>
      <c r="C67" s="77" t="s">
        <v>303</v>
      </c>
      <c r="E67" s="10">
        <v>700.39</v>
      </c>
      <c r="F67" s="11">
        <v>4.5999999999999996</v>
      </c>
      <c r="G67" s="11">
        <v>1.482</v>
      </c>
      <c r="H67" s="10">
        <v>0</v>
      </c>
      <c r="I67" s="12">
        <v>0</v>
      </c>
      <c r="J67" s="12">
        <v>0</v>
      </c>
      <c r="K67" s="10">
        <v>31.19</v>
      </c>
      <c r="L67" s="10">
        <v>65</v>
      </c>
      <c r="M67" s="10"/>
      <c r="N67" s="9" t="s">
        <v>170</v>
      </c>
    </row>
    <row r="68" spans="1:14">
      <c r="A68" s="39" t="s">
        <v>213</v>
      </c>
      <c r="B68" s="14" t="s">
        <v>125</v>
      </c>
      <c r="C68" s="77" t="s">
        <v>304</v>
      </c>
      <c r="E68" s="10">
        <v>566</v>
      </c>
      <c r="F68" s="11">
        <v>2.1</v>
      </c>
      <c r="G68" s="11">
        <v>2.1</v>
      </c>
      <c r="H68" s="10">
        <v>0</v>
      </c>
      <c r="I68" s="12">
        <v>0</v>
      </c>
      <c r="J68" s="12">
        <v>0</v>
      </c>
      <c r="K68" s="10">
        <v>29</v>
      </c>
      <c r="L68" s="10">
        <v>330</v>
      </c>
      <c r="M68" s="10"/>
      <c r="N68" s="9" t="s">
        <v>170</v>
      </c>
    </row>
    <row r="69" spans="1:14">
      <c r="A69" s="39" t="s">
        <v>213</v>
      </c>
      <c r="B69" s="14" t="s">
        <v>126</v>
      </c>
      <c r="C69" s="77" t="s">
        <v>305</v>
      </c>
      <c r="E69" s="10">
        <v>700</v>
      </c>
      <c r="F69" s="11">
        <v>6.8</v>
      </c>
      <c r="G69" s="11">
        <v>2.2000000000000002</v>
      </c>
      <c r="H69" s="10">
        <v>0</v>
      </c>
      <c r="I69" s="18">
        <v>0</v>
      </c>
      <c r="J69" s="18">
        <v>0</v>
      </c>
      <c r="K69" s="10">
        <v>26.4</v>
      </c>
      <c r="L69" s="10">
        <v>110</v>
      </c>
      <c r="M69" s="10"/>
      <c r="N69" s="9" t="s">
        <v>170</v>
      </c>
    </row>
    <row r="70" spans="1:14">
      <c r="A70" s="39" t="s">
        <v>213</v>
      </c>
      <c r="B70" s="14" t="s">
        <v>127</v>
      </c>
      <c r="C70" s="77" t="s">
        <v>306</v>
      </c>
      <c r="E70" s="10">
        <v>1472.68</v>
      </c>
      <c r="F70" s="11">
        <v>28.46</v>
      </c>
      <c r="G70" s="11">
        <v>11.89</v>
      </c>
      <c r="H70" s="10">
        <v>0</v>
      </c>
      <c r="I70" s="12">
        <v>0</v>
      </c>
      <c r="J70" s="12">
        <v>0</v>
      </c>
      <c r="K70" s="10">
        <v>24.69</v>
      </c>
      <c r="L70" s="10">
        <v>55.87</v>
      </c>
      <c r="M70" s="10"/>
      <c r="N70" s="9" t="s">
        <v>170</v>
      </c>
    </row>
    <row r="71" spans="1:14">
      <c r="A71" s="39" t="s">
        <v>213</v>
      </c>
      <c r="B71" s="14" t="s">
        <v>128</v>
      </c>
      <c r="C71" s="77" t="s">
        <v>307</v>
      </c>
      <c r="E71" s="10">
        <v>803.95</v>
      </c>
      <c r="F71" s="11">
        <v>7.6</v>
      </c>
      <c r="G71" s="11">
        <v>3.254</v>
      </c>
      <c r="H71" s="10">
        <v>0</v>
      </c>
      <c r="I71" s="12">
        <v>0</v>
      </c>
      <c r="J71" s="12">
        <v>0</v>
      </c>
      <c r="K71" s="10">
        <v>30.75</v>
      </c>
      <c r="L71" s="10">
        <v>84</v>
      </c>
      <c r="M71" s="10"/>
      <c r="N71" s="9" t="s">
        <v>170</v>
      </c>
    </row>
    <row r="72" spans="1:14">
      <c r="A72" s="39" t="s">
        <v>213</v>
      </c>
      <c r="B72" s="14" t="s">
        <v>129</v>
      </c>
      <c r="C72" s="77" t="s">
        <v>308</v>
      </c>
      <c r="E72" s="10">
        <v>906.18</v>
      </c>
      <c r="F72" s="11">
        <v>10.65</v>
      </c>
      <c r="G72" s="11">
        <v>4.3499999999999996</v>
      </c>
      <c r="H72" s="10">
        <v>0</v>
      </c>
      <c r="I72" s="12">
        <v>0</v>
      </c>
      <c r="J72" s="12">
        <v>0</v>
      </c>
      <c r="K72" s="10">
        <v>30.13</v>
      </c>
      <c r="L72" s="10">
        <v>2430</v>
      </c>
      <c r="M72" s="10"/>
      <c r="N72" s="9" t="s">
        <v>138</v>
      </c>
    </row>
    <row r="73" spans="1:14">
      <c r="A73" s="39" t="s">
        <v>213</v>
      </c>
      <c r="B73" s="14" t="s">
        <v>130</v>
      </c>
      <c r="C73" s="77" t="s">
        <v>309</v>
      </c>
      <c r="E73" s="10">
        <v>439.79</v>
      </c>
      <c r="F73" s="11">
        <v>5.0999999999999996</v>
      </c>
      <c r="G73" s="11">
        <v>1.879</v>
      </c>
      <c r="H73" s="10">
        <v>1.77</v>
      </c>
      <c r="I73" s="12">
        <v>0</v>
      </c>
      <c r="J73" s="12">
        <v>0</v>
      </c>
      <c r="K73" s="10">
        <v>13</v>
      </c>
      <c r="L73" s="10">
        <v>1500</v>
      </c>
      <c r="M73" s="10"/>
      <c r="N73" s="9" t="s">
        <v>138</v>
      </c>
    </row>
    <row r="74" spans="1:14">
      <c r="A74" s="39" t="s">
        <v>213</v>
      </c>
      <c r="B74" s="14" t="s">
        <v>131</v>
      </c>
      <c r="C74" s="77" t="s">
        <v>633</v>
      </c>
      <c r="E74" s="10">
        <v>1121.21</v>
      </c>
      <c r="F74" s="11">
        <v>22.22</v>
      </c>
      <c r="G74" s="11">
        <v>9.6720000000000006</v>
      </c>
      <c r="H74" s="10">
        <v>2.76</v>
      </c>
      <c r="I74" s="12">
        <v>0</v>
      </c>
      <c r="J74" s="12">
        <v>1.96</v>
      </c>
      <c r="K74" s="10">
        <v>14.82</v>
      </c>
      <c r="L74" s="10">
        <v>543.53</v>
      </c>
      <c r="M74" s="10"/>
      <c r="N74" s="9" t="s">
        <v>138</v>
      </c>
    </row>
    <row r="75" spans="1:14">
      <c r="A75" s="39"/>
      <c r="B75" s="14" t="s">
        <v>645</v>
      </c>
      <c r="C75" s="77" t="s">
        <v>634</v>
      </c>
      <c r="E75" s="327">
        <v>181.08</v>
      </c>
      <c r="F75" s="327">
        <v>11.4</v>
      </c>
      <c r="G75" s="327">
        <v>4.1829999999999998</v>
      </c>
      <c r="H75" s="327">
        <v>7.3</v>
      </c>
      <c r="I75" s="327">
        <v>1.1000000000000001</v>
      </c>
      <c r="J75" s="327">
        <v>2</v>
      </c>
      <c r="K75" s="327">
        <v>12.32</v>
      </c>
      <c r="L75" s="327">
        <v>1030</v>
      </c>
      <c r="M75" s="9"/>
      <c r="N75" s="316" t="s">
        <v>170</v>
      </c>
    </row>
    <row r="76" spans="1:14">
      <c r="A76" s="39" t="s">
        <v>213</v>
      </c>
      <c r="B76" s="14" t="s">
        <v>132</v>
      </c>
      <c r="C76" s="77" t="s">
        <v>635</v>
      </c>
      <c r="E76" s="10">
        <v>467.75</v>
      </c>
      <c r="F76" s="11">
        <v>1.3</v>
      </c>
      <c r="G76" s="11">
        <v>0.248</v>
      </c>
      <c r="H76" s="10">
        <v>0.31</v>
      </c>
      <c r="I76" s="12">
        <v>0.31</v>
      </c>
      <c r="J76" s="12">
        <v>0</v>
      </c>
      <c r="K76" s="10">
        <v>24.38</v>
      </c>
      <c r="L76" s="10">
        <v>97</v>
      </c>
      <c r="M76" s="10"/>
      <c r="N76" s="9" t="s">
        <v>170</v>
      </c>
    </row>
    <row r="77" spans="1:14">
      <c r="A77" s="39" t="s">
        <v>213</v>
      </c>
      <c r="B77" s="14" t="s">
        <v>133</v>
      </c>
      <c r="C77" s="77" t="s">
        <v>636</v>
      </c>
      <c r="E77" s="10">
        <v>489.63</v>
      </c>
      <c r="F77" s="11">
        <v>1</v>
      </c>
      <c r="G77" s="11">
        <v>0.247</v>
      </c>
      <c r="H77" s="10">
        <v>0</v>
      </c>
      <c r="I77" s="12">
        <v>0</v>
      </c>
      <c r="J77" s="12">
        <v>0</v>
      </c>
      <c r="K77" s="10">
        <v>26.63</v>
      </c>
      <c r="L77" s="10">
        <v>310</v>
      </c>
      <c r="M77" s="10"/>
      <c r="N77" s="9" t="s">
        <v>138</v>
      </c>
    </row>
    <row r="78" spans="1:14">
      <c r="A78" s="39" t="s">
        <v>213</v>
      </c>
      <c r="B78" s="14" t="s">
        <v>134</v>
      </c>
      <c r="C78" s="77" t="s">
        <v>646</v>
      </c>
      <c r="E78" s="10">
        <v>828.13</v>
      </c>
      <c r="F78" s="11">
        <v>11.96</v>
      </c>
      <c r="G78" s="11">
        <v>1.425</v>
      </c>
      <c r="H78" s="10">
        <v>11.68</v>
      </c>
      <c r="I78" s="12">
        <v>0</v>
      </c>
      <c r="J78" s="12">
        <v>0.6</v>
      </c>
      <c r="K78" s="10">
        <v>11</v>
      </c>
      <c r="L78" s="10">
        <v>275</v>
      </c>
      <c r="M78" s="10"/>
      <c r="N78" s="9" t="s">
        <v>170</v>
      </c>
    </row>
    <row r="79" spans="1:14">
      <c r="A79" s="39" t="s">
        <v>213</v>
      </c>
      <c r="B79" s="14" t="s">
        <v>135</v>
      </c>
      <c r="C79" s="77" t="s">
        <v>666</v>
      </c>
      <c r="E79" s="10">
        <v>320.55</v>
      </c>
      <c r="F79" s="11">
        <v>0.6</v>
      </c>
      <c r="G79" s="11">
        <v>0.1</v>
      </c>
      <c r="H79" s="10">
        <v>12.55</v>
      </c>
      <c r="I79" s="12">
        <v>3.95</v>
      </c>
      <c r="J79" s="12">
        <v>5.2</v>
      </c>
      <c r="K79" s="10">
        <v>5</v>
      </c>
      <c r="L79" s="10">
        <v>470</v>
      </c>
      <c r="M79" s="10"/>
      <c r="N79" s="9" t="s">
        <v>138</v>
      </c>
    </row>
    <row r="80" spans="1:14">
      <c r="A80" s="39" t="s">
        <v>213</v>
      </c>
      <c r="B80" s="14" t="s">
        <v>136</v>
      </c>
      <c r="C80" s="77" t="s">
        <v>667</v>
      </c>
      <c r="E80" s="10">
        <v>540.17999999999995</v>
      </c>
      <c r="F80" s="11">
        <v>6.22</v>
      </c>
      <c r="G80" s="11">
        <v>0.82799999999999996</v>
      </c>
      <c r="H80" s="10">
        <v>11.3</v>
      </c>
      <c r="I80" s="12">
        <v>0</v>
      </c>
      <c r="J80" s="12">
        <v>6</v>
      </c>
      <c r="K80" s="10">
        <v>6.94</v>
      </c>
      <c r="L80" s="10">
        <v>300</v>
      </c>
      <c r="M80" s="10"/>
      <c r="N80" s="9" t="s">
        <v>138</v>
      </c>
    </row>
    <row r="81" spans="1:14">
      <c r="A81" s="39" t="s">
        <v>213</v>
      </c>
      <c r="B81" s="14" t="s">
        <v>137</v>
      </c>
      <c r="C81" s="77" t="s">
        <v>668</v>
      </c>
      <c r="E81" s="10">
        <v>240</v>
      </c>
      <c r="F81" s="11">
        <v>0.2</v>
      </c>
      <c r="G81" s="11">
        <v>0</v>
      </c>
      <c r="H81" s="10">
        <v>8</v>
      </c>
      <c r="I81" s="12">
        <v>0.8</v>
      </c>
      <c r="J81" s="12">
        <v>1.8</v>
      </c>
      <c r="K81" s="10">
        <v>4.8</v>
      </c>
      <c r="L81" s="10">
        <v>115</v>
      </c>
      <c r="M81" s="10"/>
      <c r="N81" s="9" t="s">
        <v>138</v>
      </c>
    </row>
    <row r="82" spans="1:14">
      <c r="A82" s="39" t="s">
        <v>213</v>
      </c>
      <c r="B82" s="14" t="s">
        <v>139</v>
      </c>
      <c r="C82" s="77" t="s">
        <v>669</v>
      </c>
      <c r="E82" s="10">
        <v>2362.87</v>
      </c>
      <c r="F82" s="11">
        <v>49</v>
      </c>
      <c r="G82" s="11">
        <v>9.18</v>
      </c>
      <c r="H82" s="10">
        <v>8</v>
      </c>
      <c r="I82" s="12">
        <v>3</v>
      </c>
      <c r="J82" s="12">
        <v>8.1999999999999993</v>
      </c>
      <c r="K82" s="10">
        <v>24.35</v>
      </c>
      <c r="L82" s="10">
        <v>6</v>
      </c>
      <c r="M82" s="10"/>
      <c r="N82" s="9" t="s">
        <v>138</v>
      </c>
    </row>
    <row r="83" spans="1:14">
      <c r="A83" s="39" t="s">
        <v>213</v>
      </c>
      <c r="B83" s="14" t="s">
        <v>140</v>
      </c>
      <c r="C83" s="77" t="s">
        <v>670</v>
      </c>
      <c r="E83" s="10">
        <v>2268.16</v>
      </c>
      <c r="F83" s="11">
        <v>49.42</v>
      </c>
      <c r="G83" s="11">
        <v>3.73</v>
      </c>
      <c r="H83" s="10">
        <v>4.6399999999999997</v>
      </c>
      <c r="I83" s="12">
        <v>3.9</v>
      </c>
      <c r="J83" s="12">
        <v>12.2</v>
      </c>
      <c r="K83" s="10">
        <v>21.22</v>
      </c>
      <c r="L83" s="10">
        <v>1</v>
      </c>
      <c r="M83" s="10"/>
      <c r="N83" s="9" t="s">
        <v>138</v>
      </c>
    </row>
    <row r="84" spans="1:14">
      <c r="A84" s="39" t="s">
        <v>213</v>
      </c>
      <c r="B84" s="45" t="s">
        <v>179</v>
      </c>
      <c r="C84" s="77" t="s">
        <v>671</v>
      </c>
      <c r="E84" s="317">
        <v>2530</v>
      </c>
      <c r="F84" s="317">
        <v>50</v>
      </c>
      <c r="G84">
        <v>10</v>
      </c>
      <c r="H84" s="316"/>
      <c r="I84">
        <v>3.3</v>
      </c>
      <c r="J84">
        <v>6</v>
      </c>
      <c r="K84" s="316"/>
      <c r="L84" s="28">
        <v>35</v>
      </c>
      <c r="N84" t="s">
        <v>138</v>
      </c>
    </row>
    <row r="85" spans="1:14">
      <c r="A85" s="39" t="s">
        <v>141</v>
      </c>
      <c r="B85" s="8" t="s">
        <v>142</v>
      </c>
      <c r="C85" s="68" t="s">
        <v>672</v>
      </c>
      <c r="E85" s="10">
        <v>3052.77</v>
      </c>
      <c r="F85" s="11">
        <v>82.1</v>
      </c>
      <c r="G85" s="11">
        <v>53.066000000000003</v>
      </c>
      <c r="H85" s="10">
        <v>0.44</v>
      </c>
      <c r="I85" s="12">
        <v>0.44</v>
      </c>
      <c r="J85" s="12">
        <v>0</v>
      </c>
      <c r="K85" s="10">
        <v>0.45</v>
      </c>
      <c r="L85" s="10">
        <v>546.66999999999996</v>
      </c>
      <c r="M85" s="10"/>
      <c r="N85" s="9" t="s">
        <v>138</v>
      </c>
    </row>
    <row r="86" spans="1:14">
      <c r="A86" s="39" t="s">
        <v>141</v>
      </c>
      <c r="B86" s="8" t="s">
        <v>143</v>
      </c>
      <c r="C86" s="68" t="s">
        <v>673</v>
      </c>
      <c r="E86" s="10">
        <v>2595.31</v>
      </c>
      <c r="F86" s="11">
        <v>70</v>
      </c>
      <c r="G86" s="11">
        <v>16.128</v>
      </c>
      <c r="H86" s="10">
        <v>0</v>
      </c>
      <c r="I86" s="12">
        <v>0</v>
      </c>
      <c r="J86" s="12">
        <v>0</v>
      </c>
      <c r="K86" s="10">
        <v>0.31</v>
      </c>
      <c r="L86" s="10">
        <v>390</v>
      </c>
      <c r="M86" s="10"/>
      <c r="N86" s="9" t="s">
        <v>138</v>
      </c>
    </row>
    <row r="87" spans="1:14">
      <c r="A87" s="39" t="s">
        <v>141</v>
      </c>
      <c r="B87" s="8" t="s">
        <v>144</v>
      </c>
      <c r="C87" s="68" t="s">
        <v>674</v>
      </c>
      <c r="E87" s="10">
        <v>3688.6</v>
      </c>
      <c r="F87" s="11">
        <v>99.6</v>
      </c>
      <c r="G87" s="11">
        <v>16.587</v>
      </c>
      <c r="H87" s="10">
        <v>0.2</v>
      </c>
      <c r="I87" s="12">
        <v>0.2</v>
      </c>
      <c r="J87" s="12">
        <v>0</v>
      </c>
      <c r="K87" s="10">
        <v>0</v>
      </c>
      <c r="L87" s="10">
        <v>0.04</v>
      </c>
      <c r="M87" s="10"/>
      <c r="N87" s="9" t="s">
        <v>138</v>
      </c>
    </row>
    <row r="88" spans="1:14">
      <c r="A88" s="39" t="s">
        <v>141</v>
      </c>
      <c r="B88" s="8" t="s">
        <v>145</v>
      </c>
      <c r="C88" s="68" t="s">
        <v>675</v>
      </c>
      <c r="E88" s="10">
        <v>3697.78</v>
      </c>
      <c r="F88" s="11">
        <v>99.94</v>
      </c>
      <c r="G88" s="11">
        <v>7.1660000000000004</v>
      </c>
      <c r="H88" s="10">
        <v>0</v>
      </c>
      <c r="I88" s="12">
        <v>0</v>
      </c>
      <c r="J88" s="12">
        <v>0</v>
      </c>
      <c r="K88" s="10">
        <v>0</v>
      </c>
      <c r="L88" s="10">
        <v>0</v>
      </c>
      <c r="M88" s="10"/>
      <c r="N88" s="9" t="s">
        <v>138</v>
      </c>
    </row>
    <row r="89" spans="1:14">
      <c r="A89" s="39" t="s">
        <v>146</v>
      </c>
      <c r="B89" s="13" t="s">
        <v>147</v>
      </c>
      <c r="C89" s="68" t="s">
        <v>676</v>
      </c>
      <c r="E89" s="19">
        <v>2230</v>
      </c>
      <c r="F89" s="20">
        <v>30.3</v>
      </c>
      <c r="G89" s="20">
        <v>2.6</v>
      </c>
      <c r="H89" s="19">
        <v>56.5</v>
      </c>
      <c r="I89" s="18">
        <v>53.9</v>
      </c>
      <c r="J89" s="21">
        <v>0.8</v>
      </c>
      <c r="K89" s="19">
        <v>8.4</v>
      </c>
      <c r="L89" s="10">
        <v>120</v>
      </c>
      <c r="M89" s="10"/>
      <c r="N89" s="9" t="s">
        <v>138</v>
      </c>
    </row>
    <row r="90" spans="1:14">
      <c r="A90" s="39" t="s">
        <v>146</v>
      </c>
      <c r="B90" s="8" t="s">
        <v>148</v>
      </c>
      <c r="C90" s="68" t="s">
        <v>677</v>
      </c>
      <c r="E90" s="10">
        <v>1572.75</v>
      </c>
      <c r="F90" s="11">
        <v>7.0000000000000007E-2</v>
      </c>
      <c r="G90" s="11">
        <v>0</v>
      </c>
      <c r="H90" s="10">
        <v>91.8</v>
      </c>
      <c r="I90" s="12">
        <v>71.5</v>
      </c>
      <c r="J90" s="12">
        <v>0</v>
      </c>
      <c r="K90" s="10">
        <v>0.56000000000000005</v>
      </c>
      <c r="L90" s="10">
        <v>26.3</v>
      </c>
      <c r="M90" s="10"/>
      <c r="N90" s="9" t="s">
        <v>138</v>
      </c>
    </row>
    <row r="91" spans="1:14">
      <c r="A91" s="39" t="s">
        <v>146</v>
      </c>
      <c r="B91" s="13" t="s">
        <v>149</v>
      </c>
      <c r="C91" s="68" t="s">
        <v>678</v>
      </c>
      <c r="E91" s="10">
        <v>796.12</v>
      </c>
      <c r="F91" s="11">
        <v>10.84</v>
      </c>
      <c r="G91" s="11">
        <v>7.0990000000000002</v>
      </c>
      <c r="H91" s="10">
        <v>19.920000000000002</v>
      </c>
      <c r="I91" s="12">
        <v>19.899999999999999</v>
      </c>
      <c r="J91" s="12">
        <v>0</v>
      </c>
      <c r="K91" s="10">
        <v>3.32</v>
      </c>
      <c r="L91" s="10">
        <v>45</v>
      </c>
      <c r="M91" s="10"/>
      <c r="N91" s="9" t="s">
        <v>138</v>
      </c>
    </row>
    <row r="92" spans="1:14">
      <c r="A92" s="39" t="s">
        <v>146</v>
      </c>
      <c r="B92" s="8" t="s">
        <v>150</v>
      </c>
      <c r="C92" s="68" t="s">
        <v>679</v>
      </c>
      <c r="E92" s="10">
        <v>1947.78</v>
      </c>
      <c r="F92" s="11">
        <v>28.9</v>
      </c>
      <c r="G92" s="11">
        <v>6.327</v>
      </c>
      <c r="H92" s="10">
        <v>37.299999999999997</v>
      </c>
      <c r="I92" s="12">
        <v>32.4</v>
      </c>
      <c r="J92" s="12">
        <v>6.2</v>
      </c>
      <c r="K92" s="10">
        <v>14.38</v>
      </c>
      <c r="L92" s="10">
        <v>26</v>
      </c>
      <c r="M92" s="10"/>
      <c r="N92" s="9" t="s">
        <v>138</v>
      </c>
    </row>
    <row r="93" spans="1:14">
      <c r="A93" s="39" t="s">
        <v>146</v>
      </c>
      <c r="B93" s="8" t="s">
        <v>151</v>
      </c>
      <c r="C93" s="68" t="s">
        <v>680</v>
      </c>
      <c r="E93" s="10">
        <v>2170.39</v>
      </c>
      <c r="F93" s="11">
        <v>36.799999999999997</v>
      </c>
      <c r="G93" s="11">
        <v>16.398</v>
      </c>
      <c r="H93" s="10">
        <v>41.95</v>
      </c>
      <c r="I93" s="12">
        <v>1.2</v>
      </c>
      <c r="J93" s="12">
        <v>3.84</v>
      </c>
      <c r="K93" s="10">
        <v>5.63</v>
      </c>
      <c r="L93" s="10">
        <v>670</v>
      </c>
      <c r="M93" s="10"/>
      <c r="N93" s="9" t="s">
        <v>138</v>
      </c>
    </row>
    <row r="94" spans="1:14">
      <c r="A94" s="39" t="s">
        <v>214</v>
      </c>
      <c r="B94" s="8" t="s">
        <v>153</v>
      </c>
      <c r="C94" s="68" t="s">
        <v>681</v>
      </c>
      <c r="E94" s="10">
        <v>1206.79</v>
      </c>
      <c r="F94" s="11">
        <v>0.41</v>
      </c>
      <c r="G94" s="11">
        <v>0</v>
      </c>
      <c r="H94" s="10">
        <v>69.72</v>
      </c>
      <c r="I94" s="12">
        <v>67.75</v>
      </c>
      <c r="J94" s="12">
        <v>1.1000000000000001</v>
      </c>
      <c r="K94" s="10">
        <v>0.38</v>
      </c>
      <c r="L94" s="10">
        <v>13</v>
      </c>
      <c r="M94" s="10"/>
      <c r="N94" s="9" t="s">
        <v>138</v>
      </c>
    </row>
    <row r="95" spans="1:14">
      <c r="A95" s="39" t="s">
        <v>214</v>
      </c>
      <c r="B95" s="8" t="s">
        <v>154</v>
      </c>
      <c r="C95" s="68" t="s">
        <v>682</v>
      </c>
      <c r="E95" s="22">
        <v>2530</v>
      </c>
      <c r="F95" s="22">
        <v>50</v>
      </c>
      <c r="G95" s="9">
        <v>10</v>
      </c>
      <c r="H95" s="10">
        <v>6.44</v>
      </c>
      <c r="I95" s="9">
        <v>3.3</v>
      </c>
      <c r="J95" s="9">
        <v>6</v>
      </c>
      <c r="K95" s="10">
        <v>28.81</v>
      </c>
      <c r="L95" s="17">
        <v>535</v>
      </c>
      <c r="M95" s="17"/>
      <c r="N95" s="9" t="s">
        <v>138</v>
      </c>
    </row>
    <row r="96" spans="1:14">
      <c r="A96" s="39" t="s">
        <v>214</v>
      </c>
      <c r="B96" s="8" t="s">
        <v>155</v>
      </c>
      <c r="C96" s="68" t="s">
        <v>683</v>
      </c>
      <c r="E96" s="10">
        <v>156.80000000000001</v>
      </c>
      <c r="F96" s="11">
        <v>0.7</v>
      </c>
      <c r="G96" s="11">
        <v>0.104</v>
      </c>
      <c r="H96" s="10">
        <v>6.2</v>
      </c>
      <c r="I96" s="12">
        <v>2.4</v>
      </c>
      <c r="J96" s="12">
        <v>1.8</v>
      </c>
      <c r="K96" s="10">
        <v>1.5</v>
      </c>
      <c r="L96" s="10">
        <v>500</v>
      </c>
      <c r="M96" s="10"/>
      <c r="N96" s="9" t="s">
        <v>138</v>
      </c>
    </row>
    <row r="97" spans="1:14">
      <c r="A97" s="39" t="s">
        <v>214</v>
      </c>
      <c r="B97" s="8" t="s">
        <v>156</v>
      </c>
      <c r="C97" s="68" t="s">
        <v>684</v>
      </c>
      <c r="E97" s="10">
        <v>209.41</v>
      </c>
      <c r="F97" s="11">
        <v>0.41</v>
      </c>
      <c r="G97" s="11">
        <v>0.04</v>
      </c>
      <c r="H97" s="10">
        <v>9.57</v>
      </c>
      <c r="I97" s="12">
        <v>7.8</v>
      </c>
      <c r="J97" s="12">
        <v>1.7</v>
      </c>
      <c r="K97" s="10">
        <v>1.86</v>
      </c>
      <c r="L97" s="10">
        <v>488</v>
      </c>
      <c r="M97" s="10"/>
      <c r="N97" s="9" t="s">
        <v>138</v>
      </c>
    </row>
    <row r="98" spans="1:14">
      <c r="A98" s="39" t="s">
        <v>214</v>
      </c>
      <c r="B98" s="8" t="s">
        <v>157</v>
      </c>
      <c r="C98" s="68" t="s">
        <v>685</v>
      </c>
      <c r="E98" s="10">
        <v>1348.03</v>
      </c>
      <c r="F98" s="11">
        <v>27.6</v>
      </c>
      <c r="G98" s="11">
        <v>3.069</v>
      </c>
      <c r="H98" s="10">
        <v>18.600000000000001</v>
      </c>
      <c r="I98" s="12">
        <v>14.79</v>
      </c>
      <c r="J98" s="12">
        <v>0.8</v>
      </c>
      <c r="K98" s="10">
        <v>0.63</v>
      </c>
      <c r="L98" s="10">
        <v>607</v>
      </c>
      <c r="M98" s="10"/>
      <c r="N98" s="9" t="s">
        <v>138</v>
      </c>
    </row>
    <row r="99" spans="1:14">
      <c r="A99" s="39" t="s">
        <v>214</v>
      </c>
      <c r="B99" s="8" t="s">
        <v>158</v>
      </c>
      <c r="C99" s="68" t="s">
        <v>686</v>
      </c>
      <c r="E99" s="10">
        <v>446.68</v>
      </c>
      <c r="F99" s="11">
        <v>0.1</v>
      </c>
      <c r="G99" s="11">
        <v>0</v>
      </c>
      <c r="H99" s="10">
        <v>24.87</v>
      </c>
      <c r="I99" s="12">
        <v>24.4</v>
      </c>
      <c r="J99" s="12">
        <v>1.4</v>
      </c>
      <c r="K99" s="10">
        <v>1.19</v>
      </c>
      <c r="L99" s="10">
        <v>615</v>
      </c>
      <c r="M99" s="10"/>
      <c r="N99" s="9" t="s">
        <v>138</v>
      </c>
    </row>
    <row r="100" spans="1:14">
      <c r="A100" s="39" t="s">
        <v>214</v>
      </c>
      <c r="B100" s="8" t="s">
        <v>159</v>
      </c>
      <c r="C100" s="68" t="s">
        <v>687</v>
      </c>
      <c r="E100" s="10">
        <v>1700</v>
      </c>
      <c r="F100" s="11">
        <v>0</v>
      </c>
      <c r="G100" s="11">
        <v>0</v>
      </c>
      <c r="H100" s="10">
        <v>100</v>
      </c>
      <c r="I100" s="18">
        <v>100</v>
      </c>
      <c r="J100" s="18">
        <v>0</v>
      </c>
      <c r="K100" s="10">
        <v>0</v>
      </c>
      <c r="L100" s="10">
        <v>0</v>
      </c>
      <c r="M100" s="10"/>
      <c r="N100" s="9" t="s">
        <v>138</v>
      </c>
    </row>
    <row r="101" spans="1:14">
      <c r="A101" s="39" t="s">
        <v>160</v>
      </c>
      <c r="B101" s="16" t="s">
        <v>161</v>
      </c>
      <c r="C101" s="79" t="s">
        <v>688</v>
      </c>
      <c r="E101" s="10">
        <v>1489.29</v>
      </c>
      <c r="F101" s="11">
        <v>9.6999999999999993</v>
      </c>
      <c r="G101" s="11">
        <v>4.5350000000000001</v>
      </c>
      <c r="H101" s="10">
        <v>87.7</v>
      </c>
      <c r="I101" s="12">
        <v>52.1</v>
      </c>
      <c r="J101" s="12">
        <v>5.7</v>
      </c>
      <c r="K101" s="10">
        <v>11.79</v>
      </c>
      <c r="L101" s="10">
        <v>109</v>
      </c>
      <c r="M101" s="10"/>
      <c r="N101" s="9" t="s">
        <v>138</v>
      </c>
    </row>
    <row r="102" spans="1:14">
      <c r="A102" s="39" t="s">
        <v>160</v>
      </c>
      <c r="B102" s="8" t="s">
        <v>162</v>
      </c>
      <c r="C102" s="68" t="s">
        <v>689</v>
      </c>
      <c r="E102" s="10">
        <v>185.3</v>
      </c>
      <c r="F102" s="11">
        <v>0</v>
      </c>
      <c r="G102" s="11">
        <v>0</v>
      </c>
      <c r="H102" s="10">
        <v>10.9</v>
      </c>
      <c r="I102" s="12">
        <v>10.9</v>
      </c>
      <c r="J102" s="12">
        <v>0</v>
      </c>
      <c r="K102" s="10">
        <v>0</v>
      </c>
      <c r="L102" s="10">
        <v>12</v>
      </c>
      <c r="M102" s="10"/>
      <c r="N102" s="9" t="s">
        <v>138</v>
      </c>
    </row>
    <row r="103" spans="1:14">
      <c r="A103" s="39" t="s">
        <v>160</v>
      </c>
      <c r="B103" s="8" t="s">
        <v>163</v>
      </c>
      <c r="C103" s="79" t="s">
        <v>690</v>
      </c>
      <c r="E103" s="10">
        <v>0</v>
      </c>
      <c r="F103" s="11">
        <v>0</v>
      </c>
      <c r="G103" s="11">
        <v>0</v>
      </c>
      <c r="H103" s="10">
        <v>0</v>
      </c>
      <c r="I103" s="12">
        <v>0</v>
      </c>
      <c r="J103" s="12">
        <v>0</v>
      </c>
      <c r="K103" s="10">
        <v>0</v>
      </c>
      <c r="L103" s="10">
        <v>6</v>
      </c>
      <c r="M103" s="10"/>
      <c r="N103" s="9" t="s">
        <v>138</v>
      </c>
    </row>
    <row r="104" spans="1:14">
      <c r="A104" s="39" t="s">
        <v>160</v>
      </c>
      <c r="B104" s="8" t="s">
        <v>164</v>
      </c>
      <c r="C104" s="68" t="s">
        <v>691</v>
      </c>
      <c r="E104" s="10">
        <v>96.85</v>
      </c>
      <c r="F104" s="11">
        <v>0.3</v>
      </c>
      <c r="G104" s="11">
        <v>0</v>
      </c>
      <c r="H104" s="10">
        <v>4.87</v>
      </c>
      <c r="I104" s="12">
        <v>4.87</v>
      </c>
      <c r="J104" s="12">
        <v>0.1</v>
      </c>
      <c r="K104" s="10">
        <v>0.17</v>
      </c>
      <c r="L104" s="10">
        <v>3</v>
      </c>
      <c r="M104" s="10"/>
      <c r="N104" s="9" t="s">
        <v>138</v>
      </c>
    </row>
    <row r="105" spans="1:14">
      <c r="A105" s="39" t="s">
        <v>160</v>
      </c>
      <c r="B105" s="8" t="s">
        <v>165</v>
      </c>
      <c r="C105" s="79" t="s">
        <v>692</v>
      </c>
      <c r="E105" s="10">
        <v>183.22</v>
      </c>
      <c r="F105" s="11">
        <v>0.03</v>
      </c>
      <c r="G105" s="11">
        <v>7.0000000000000001E-3</v>
      </c>
      <c r="H105" s="10">
        <v>10.4</v>
      </c>
      <c r="I105" s="12">
        <v>10.4</v>
      </c>
      <c r="J105" s="12">
        <v>0.3</v>
      </c>
      <c r="K105" s="10">
        <v>0.31</v>
      </c>
      <c r="L105" s="10">
        <v>3</v>
      </c>
      <c r="M105" s="10"/>
      <c r="N105" s="9" t="s">
        <v>138</v>
      </c>
    </row>
    <row r="106" spans="1:14">
      <c r="A106" s="39" t="s">
        <v>160</v>
      </c>
      <c r="B106" s="8" t="s">
        <v>166</v>
      </c>
      <c r="C106" s="68" t="s">
        <v>693</v>
      </c>
      <c r="E106" s="10">
        <v>1600.75</v>
      </c>
      <c r="F106" s="11">
        <v>0.62</v>
      </c>
      <c r="G106" s="11">
        <v>9.1999999999999998E-2</v>
      </c>
      <c r="H106" s="10">
        <v>92.75</v>
      </c>
      <c r="I106" s="12">
        <v>92.75</v>
      </c>
      <c r="J106" s="12">
        <v>0.3</v>
      </c>
      <c r="K106" s="10">
        <v>0.06</v>
      </c>
      <c r="L106" s="10">
        <v>187</v>
      </c>
      <c r="M106" s="10"/>
      <c r="N106" s="9" t="s">
        <v>138</v>
      </c>
    </row>
    <row r="107" spans="1:14">
      <c r="A107" s="39" t="s">
        <v>167</v>
      </c>
      <c r="B107" s="8" t="s">
        <v>168</v>
      </c>
      <c r="C107" s="68" t="s">
        <v>694</v>
      </c>
      <c r="E107" s="10">
        <v>1085.3399999999999</v>
      </c>
      <c r="F107" s="11">
        <v>12.66</v>
      </c>
      <c r="G107" s="11">
        <v>6.6029999999999998</v>
      </c>
      <c r="H107" s="10">
        <v>26.88</v>
      </c>
      <c r="I107" s="12">
        <v>0.65</v>
      </c>
      <c r="J107" s="12">
        <v>0.9</v>
      </c>
      <c r="K107" s="10">
        <v>9.41</v>
      </c>
      <c r="L107" s="10">
        <v>455</v>
      </c>
      <c r="M107" s="10"/>
      <c r="N107" s="9" t="s">
        <v>170</v>
      </c>
    </row>
    <row r="108" spans="1:14">
      <c r="A108" s="39" t="s">
        <v>167</v>
      </c>
      <c r="B108" s="8" t="s">
        <v>171</v>
      </c>
      <c r="C108" s="68" t="s">
        <v>695</v>
      </c>
      <c r="E108" s="10">
        <v>916.58</v>
      </c>
      <c r="F108" s="11">
        <v>10.69</v>
      </c>
      <c r="G108" s="11">
        <v>5.1680000000000001</v>
      </c>
      <c r="H108" s="11">
        <v>26.65</v>
      </c>
      <c r="I108" s="11">
        <v>0.25</v>
      </c>
      <c r="J108" s="11">
        <v>4.2</v>
      </c>
      <c r="K108" s="20">
        <v>4</v>
      </c>
      <c r="L108" s="10">
        <v>190.26</v>
      </c>
      <c r="M108" s="10"/>
      <c r="N108" s="9" t="s">
        <v>170</v>
      </c>
    </row>
    <row r="109" spans="1:14">
      <c r="A109" s="39" t="s">
        <v>167</v>
      </c>
      <c r="B109" s="8" t="s">
        <v>172</v>
      </c>
      <c r="C109" s="68" t="s">
        <v>696</v>
      </c>
      <c r="E109" s="10">
        <v>1255.6400000000001</v>
      </c>
      <c r="F109" s="11">
        <v>20.25</v>
      </c>
      <c r="G109" s="11">
        <v>9.9459999999999997</v>
      </c>
      <c r="H109" s="11">
        <v>14.6</v>
      </c>
      <c r="I109" s="11">
        <v>0</v>
      </c>
      <c r="J109" s="11">
        <v>0.11</v>
      </c>
      <c r="K109" s="11">
        <v>15.19</v>
      </c>
      <c r="L109" s="10">
        <v>314</v>
      </c>
      <c r="M109" s="10"/>
      <c r="N109" s="9" t="s">
        <v>170</v>
      </c>
    </row>
    <row r="110" spans="1:14">
      <c r="A110" s="39" t="s">
        <v>167</v>
      </c>
      <c r="B110" s="8" t="s">
        <v>173</v>
      </c>
      <c r="C110" s="68" t="s">
        <v>697</v>
      </c>
      <c r="E110" s="10">
        <v>992.73</v>
      </c>
      <c r="F110" s="11">
        <v>7.2</v>
      </c>
      <c r="G110" s="11">
        <v>3.181</v>
      </c>
      <c r="H110" s="11">
        <v>27.6</v>
      </c>
      <c r="I110" s="11">
        <v>1</v>
      </c>
      <c r="J110" s="11">
        <v>1.7</v>
      </c>
      <c r="K110" s="11">
        <v>12.38</v>
      </c>
      <c r="L110" s="10">
        <v>540</v>
      </c>
      <c r="M110" s="10"/>
      <c r="N110" s="9" t="s">
        <v>170</v>
      </c>
    </row>
    <row r="111" spans="1:14">
      <c r="A111" s="39" t="s">
        <v>167</v>
      </c>
      <c r="B111" s="8" t="s">
        <v>174</v>
      </c>
      <c r="C111" s="68" t="s">
        <v>698</v>
      </c>
      <c r="E111" s="10">
        <v>1087.53</v>
      </c>
      <c r="F111" s="11">
        <v>13.3</v>
      </c>
      <c r="G111" s="11">
        <v>5.6379999999999999</v>
      </c>
      <c r="H111" s="11">
        <v>21.4</v>
      </c>
      <c r="I111" s="11">
        <v>4.0999999999999996</v>
      </c>
      <c r="J111" s="11">
        <v>1.2</v>
      </c>
      <c r="K111" s="11">
        <v>13.63</v>
      </c>
      <c r="L111" s="10">
        <v>760</v>
      </c>
      <c r="M111" s="10"/>
      <c r="N111" s="9" t="s">
        <v>170</v>
      </c>
    </row>
    <row r="112" spans="1:14">
      <c r="A112" s="39" t="s">
        <v>175</v>
      </c>
      <c r="B112" s="14" t="s">
        <v>176</v>
      </c>
      <c r="C112" s="77" t="s">
        <v>718</v>
      </c>
      <c r="E112" s="10">
        <v>341.69</v>
      </c>
      <c r="F112" s="11">
        <v>0.02</v>
      </c>
      <c r="G112" s="11">
        <v>0</v>
      </c>
      <c r="H112" s="10">
        <v>2.2999999999999998</v>
      </c>
      <c r="I112" s="12">
        <v>2.2999999999999998</v>
      </c>
      <c r="J112" s="12">
        <v>0</v>
      </c>
      <c r="K112" s="10">
        <v>0.19</v>
      </c>
      <c r="L112" s="10">
        <v>6.4</v>
      </c>
      <c r="M112" s="10"/>
      <c r="N112" s="9" t="s">
        <v>170</v>
      </c>
    </row>
    <row r="113" spans="1:14">
      <c r="A113" s="39" t="s">
        <v>175</v>
      </c>
      <c r="B113" s="14" t="s">
        <v>177</v>
      </c>
      <c r="C113" s="77" t="s">
        <v>699</v>
      </c>
      <c r="E113" s="10">
        <v>144.65</v>
      </c>
      <c r="F113" s="11">
        <v>0</v>
      </c>
      <c r="G113" s="11">
        <v>0</v>
      </c>
      <c r="H113" s="10">
        <v>0.65</v>
      </c>
      <c r="I113" s="12">
        <v>0.65</v>
      </c>
      <c r="J113" s="12">
        <v>0</v>
      </c>
      <c r="K113" s="10">
        <v>0.35</v>
      </c>
      <c r="L113" s="10">
        <v>2</v>
      </c>
      <c r="M113" s="10"/>
      <c r="N113" s="9" t="s">
        <v>170</v>
      </c>
    </row>
    <row r="114" spans="1:14">
      <c r="C114" s="23"/>
    </row>
    <row r="115" spans="1:14">
      <c r="C115" s="23"/>
    </row>
    <row r="116" spans="1:14">
      <c r="C116" s="23"/>
    </row>
    <row r="117" spans="1:14">
      <c r="C117" s="23"/>
    </row>
    <row r="118" spans="1:14">
      <c r="C118" s="23"/>
    </row>
    <row r="119" spans="1:14">
      <c r="C119" s="23"/>
    </row>
    <row r="120" spans="1:14">
      <c r="C120" s="23"/>
    </row>
    <row r="121" spans="1:14">
      <c r="C121" s="23"/>
    </row>
    <row r="122" spans="1:14">
      <c r="C122" s="23"/>
    </row>
    <row r="123" spans="1:14">
      <c r="C123" s="23"/>
    </row>
    <row r="124" spans="1:14">
      <c r="C124" s="23"/>
    </row>
    <row r="125" spans="1:14">
      <c r="C125" s="23"/>
    </row>
    <row r="126" spans="1:14">
      <c r="C126" s="23"/>
    </row>
    <row r="127" spans="1:14">
      <c r="C127" s="23"/>
    </row>
    <row r="128" spans="1:14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baseColWidth="10" defaultColWidth="10.83203125" defaultRowHeight="15" x14ac:dyDescent="0"/>
  <cols>
    <col min="1" max="1" width="40" style="9" customWidth="1"/>
    <col min="2" max="2" width="19.83203125" style="46" hidden="1" customWidth="1"/>
    <col min="3" max="3" width="39.5" style="9" customWidth="1"/>
    <col min="4" max="4" width="30.6640625" style="46" hidden="1" customWidth="1"/>
    <col min="5" max="5" width="14.5" style="9" customWidth="1"/>
    <col min="6" max="6" width="17.6640625" style="9" customWidth="1"/>
    <col min="7" max="7" width="25.33203125" style="46" customWidth="1"/>
    <col min="8" max="8" width="14.5" style="9" customWidth="1"/>
    <col min="9" max="16384" width="10.83203125" style="9"/>
  </cols>
  <sheetData>
    <row r="1" spans="1:8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54" t="s">
        <v>352</v>
      </c>
      <c r="F1" s="54" t="s">
        <v>353</v>
      </c>
      <c r="G1" s="55" t="s">
        <v>354</v>
      </c>
      <c r="H1" s="54" t="s">
        <v>351</v>
      </c>
    </row>
    <row r="2" spans="1:8" s="61" customFormat="1">
      <c r="A2" s="58" t="s">
        <v>60</v>
      </c>
      <c r="B2" s="59">
        <v>1</v>
      </c>
      <c r="C2" s="60" t="s">
        <v>61</v>
      </c>
      <c r="D2" s="67" t="s">
        <v>234</v>
      </c>
      <c r="G2" s="67"/>
      <c r="H2" s="61">
        <v>88</v>
      </c>
    </row>
    <row r="3" spans="1:8">
      <c r="A3" s="39" t="s">
        <v>60</v>
      </c>
      <c r="B3" s="47">
        <v>1</v>
      </c>
      <c r="C3" s="8" t="s">
        <v>62</v>
      </c>
      <c r="D3" s="68" t="s">
        <v>235</v>
      </c>
      <c r="G3" s="68"/>
      <c r="H3" s="9">
        <v>61</v>
      </c>
    </row>
    <row r="4" spans="1:8">
      <c r="A4" s="39" t="s">
        <v>60</v>
      </c>
      <c r="B4" s="47">
        <v>1</v>
      </c>
      <c r="C4" s="8" t="s">
        <v>63</v>
      </c>
      <c r="D4" s="68" t="s">
        <v>236</v>
      </c>
      <c r="G4" s="68"/>
      <c r="H4" s="9">
        <v>96</v>
      </c>
    </row>
    <row r="5" spans="1:8">
      <c r="A5" s="39" t="s">
        <v>60</v>
      </c>
      <c r="B5" s="47">
        <v>1</v>
      </c>
      <c r="C5" s="8" t="s">
        <v>64</v>
      </c>
      <c r="D5" s="68" t="s">
        <v>237</v>
      </c>
      <c r="G5" s="68"/>
      <c r="H5" s="9">
        <v>75</v>
      </c>
    </row>
    <row r="6" spans="1:8">
      <c r="A6" s="39" t="s">
        <v>60</v>
      </c>
      <c r="B6" s="47">
        <v>1</v>
      </c>
      <c r="C6" s="8" t="s">
        <v>65</v>
      </c>
      <c r="D6" s="68" t="s">
        <v>238</v>
      </c>
      <c r="G6" s="68"/>
      <c r="H6" s="9">
        <v>72</v>
      </c>
    </row>
    <row r="7" spans="1:8">
      <c r="A7" s="39" t="s">
        <v>60</v>
      </c>
      <c r="B7" s="47">
        <v>1</v>
      </c>
      <c r="C7" s="8" t="s">
        <v>66</v>
      </c>
      <c r="D7" s="68" t="s">
        <v>239</v>
      </c>
      <c r="G7" s="68"/>
      <c r="H7" s="9">
        <v>92</v>
      </c>
    </row>
    <row r="8" spans="1:8">
      <c r="A8" s="39" t="s">
        <v>60</v>
      </c>
      <c r="B8" s="47">
        <v>1</v>
      </c>
      <c r="C8" s="8" t="s">
        <v>67</v>
      </c>
      <c r="D8" s="68" t="s">
        <v>240</v>
      </c>
      <c r="G8" s="68"/>
      <c r="H8" s="9">
        <v>64</v>
      </c>
    </row>
    <row r="9" spans="1:8">
      <c r="A9" s="39" t="s">
        <v>60</v>
      </c>
      <c r="B9" s="47">
        <v>1</v>
      </c>
      <c r="C9" s="8" t="s">
        <v>68</v>
      </c>
      <c r="D9" s="68" t="s">
        <v>241</v>
      </c>
      <c r="G9" s="68"/>
      <c r="H9" s="9">
        <v>60</v>
      </c>
    </row>
    <row r="10" spans="1:8">
      <c r="A10" s="39" t="s">
        <v>60</v>
      </c>
      <c r="B10" s="47">
        <v>1</v>
      </c>
      <c r="C10" s="8" t="s">
        <v>69</v>
      </c>
      <c r="D10" s="68" t="s">
        <v>242</v>
      </c>
      <c r="G10" s="68"/>
      <c r="H10" s="9">
        <v>88</v>
      </c>
    </row>
    <row r="11" spans="1:8">
      <c r="A11" s="39" t="s">
        <v>60</v>
      </c>
      <c r="B11" s="47">
        <v>1</v>
      </c>
      <c r="C11" s="8" t="s">
        <v>70</v>
      </c>
      <c r="D11" s="68" t="s">
        <v>243</v>
      </c>
      <c r="G11" s="68"/>
      <c r="H11" s="9">
        <v>100</v>
      </c>
    </row>
    <row r="12" spans="1:8" s="61" customFormat="1">
      <c r="A12" s="58" t="s">
        <v>71</v>
      </c>
      <c r="B12" s="62">
        <v>2</v>
      </c>
      <c r="C12" s="60" t="s">
        <v>72</v>
      </c>
      <c r="D12" s="67" t="s">
        <v>244</v>
      </c>
      <c r="G12" s="67"/>
      <c r="H12" s="61">
        <v>70</v>
      </c>
    </row>
    <row r="13" spans="1:8">
      <c r="A13" s="39" t="s">
        <v>71</v>
      </c>
      <c r="B13" s="47">
        <v>2</v>
      </c>
      <c r="C13" s="14" t="s">
        <v>706</v>
      </c>
      <c r="D13" s="77" t="s">
        <v>245</v>
      </c>
      <c r="G13" s="77"/>
      <c r="H13" s="9">
        <v>70</v>
      </c>
    </row>
    <row r="14" spans="1:8">
      <c r="A14" s="39" t="s">
        <v>71</v>
      </c>
      <c r="B14" s="56">
        <v>2</v>
      </c>
      <c r="C14" s="14" t="s">
        <v>705</v>
      </c>
      <c r="D14" s="68" t="s">
        <v>246</v>
      </c>
      <c r="G14" s="68"/>
      <c r="H14" s="9">
        <v>75</v>
      </c>
    </row>
    <row r="15" spans="1:8">
      <c r="A15" s="39" t="s">
        <v>71</v>
      </c>
      <c r="B15" s="47">
        <v>2</v>
      </c>
      <c r="C15" s="14" t="s">
        <v>704</v>
      </c>
      <c r="D15" s="77" t="s">
        <v>247</v>
      </c>
      <c r="G15" s="77"/>
      <c r="H15" s="9">
        <v>88</v>
      </c>
    </row>
    <row r="16" spans="1:8">
      <c r="A16" s="39" t="s">
        <v>71</v>
      </c>
      <c r="B16" s="56">
        <v>2</v>
      </c>
      <c r="C16" s="14" t="s">
        <v>703</v>
      </c>
      <c r="D16" s="68" t="s">
        <v>248</v>
      </c>
      <c r="G16" s="68"/>
      <c r="H16" s="9">
        <v>87</v>
      </c>
    </row>
    <row r="17" spans="1:8">
      <c r="A17" s="39" t="s">
        <v>71</v>
      </c>
      <c r="B17" s="47">
        <v>2</v>
      </c>
      <c r="C17" s="14" t="s">
        <v>707</v>
      </c>
      <c r="D17" s="77" t="s">
        <v>249</v>
      </c>
      <c r="G17" s="77"/>
      <c r="H17" s="9">
        <v>54</v>
      </c>
    </row>
    <row r="18" spans="1:8">
      <c r="A18" s="39" t="s">
        <v>71</v>
      </c>
      <c r="B18" s="56">
        <v>2</v>
      </c>
      <c r="C18" s="14" t="s">
        <v>708</v>
      </c>
      <c r="D18" s="68" t="s">
        <v>250</v>
      </c>
      <c r="G18" s="68"/>
      <c r="H18" s="9">
        <v>90</v>
      </c>
    </row>
    <row r="19" spans="1:8">
      <c r="A19" s="39" t="s">
        <v>71</v>
      </c>
      <c r="B19" s="47">
        <v>2</v>
      </c>
      <c r="C19" s="14" t="s">
        <v>700</v>
      </c>
      <c r="D19" s="77" t="s">
        <v>251</v>
      </c>
      <c r="G19" s="77"/>
      <c r="H19" s="9">
        <v>97</v>
      </c>
    </row>
    <row r="20" spans="1:8">
      <c r="A20" s="39" t="s">
        <v>71</v>
      </c>
      <c r="B20" s="56">
        <v>2</v>
      </c>
      <c r="C20" s="14" t="s">
        <v>701</v>
      </c>
      <c r="D20" s="68" t="s">
        <v>252</v>
      </c>
      <c r="E20" s="15"/>
      <c r="F20" s="15"/>
      <c r="G20" s="68"/>
      <c r="H20" s="15">
        <v>85</v>
      </c>
    </row>
    <row r="21" spans="1:8">
      <c r="A21" s="39" t="s">
        <v>71</v>
      </c>
      <c r="B21" s="47">
        <v>2</v>
      </c>
      <c r="C21" s="14" t="s">
        <v>709</v>
      </c>
      <c r="D21" s="77" t="s">
        <v>253</v>
      </c>
      <c r="G21" s="77"/>
      <c r="H21" s="9">
        <v>87</v>
      </c>
    </row>
    <row r="22" spans="1:8">
      <c r="A22" s="39" t="s">
        <v>71</v>
      </c>
      <c r="B22" s="56">
        <v>2</v>
      </c>
      <c r="C22" s="14" t="s">
        <v>710</v>
      </c>
      <c r="D22" s="68" t="s">
        <v>254</v>
      </c>
      <c r="G22" s="68"/>
      <c r="H22" s="9">
        <v>100</v>
      </c>
    </row>
    <row r="23" spans="1:8">
      <c r="A23" s="39" t="s">
        <v>71</v>
      </c>
      <c r="B23" s="47">
        <v>2</v>
      </c>
      <c r="C23" s="14" t="s">
        <v>711</v>
      </c>
      <c r="D23" s="77" t="s">
        <v>255</v>
      </c>
      <c r="G23" s="77"/>
      <c r="H23" s="9">
        <v>100</v>
      </c>
    </row>
    <row r="24" spans="1:8">
      <c r="A24" s="39" t="s">
        <v>71</v>
      </c>
      <c r="B24" s="56">
        <v>2</v>
      </c>
      <c r="C24" s="14" t="s">
        <v>712</v>
      </c>
      <c r="D24" s="68" t="s">
        <v>256</v>
      </c>
      <c r="G24" s="68"/>
      <c r="H24" s="9">
        <v>85</v>
      </c>
    </row>
    <row r="25" spans="1:8">
      <c r="A25" s="39" t="s">
        <v>71</v>
      </c>
      <c r="B25" s="47">
        <v>2</v>
      </c>
      <c r="C25" s="14" t="s">
        <v>713</v>
      </c>
      <c r="D25" s="77" t="s">
        <v>257</v>
      </c>
      <c r="G25" s="77"/>
      <c r="H25" s="9">
        <v>100</v>
      </c>
    </row>
    <row r="26" spans="1:8">
      <c r="A26" s="39" t="s">
        <v>71</v>
      </c>
      <c r="B26" s="56">
        <v>2</v>
      </c>
      <c r="C26" s="14" t="s">
        <v>714</v>
      </c>
      <c r="D26" s="68" t="s">
        <v>258</v>
      </c>
      <c r="G26" s="68"/>
      <c r="H26" s="9">
        <v>90</v>
      </c>
    </row>
    <row r="27" spans="1:8">
      <c r="A27" s="39" t="s">
        <v>71</v>
      </c>
      <c r="B27" s="47">
        <v>2</v>
      </c>
      <c r="C27" s="14" t="s">
        <v>87</v>
      </c>
      <c r="D27" s="77" t="s">
        <v>259</v>
      </c>
      <c r="G27" s="77"/>
      <c r="H27" s="9">
        <v>100</v>
      </c>
    </row>
    <row r="28" spans="1:8">
      <c r="A28" s="39" t="s">
        <v>71</v>
      </c>
      <c r="B28" s="56">
        <v>2</v>
      </c>
      <c r="C28" s="14" t="s">
        <v>715</v>
      </c>
      <c r="D28" s="68" t="s">
        <v>260</v>
      </c>
      <c r="G28" s="68"/>
      <c r="H28" s="9">
        <v>72</v>
      </c>
    </row>
    <row r="29" spans="1:8">
      <c r="A29" s="39" t="s">
        <v>71</v>
      </c>
      <c r="B29" s="47">
        <v>2</v>
      </c>
      <c r="C29" s="14" t="s">
        <v>89</v>
      </c>
      <c r="D29" s="77" t="s">
        <v>261</v>
      </c>
      <c r="G29" s="77"/>
      <c r="H29" s="9">
        <v>83</v>
      </c>
    </row>
    <row r="30" spans="1:8">
      <c r="A30" s="39" t="s">
        <v>71</v>
      </c>
      <c r="B30" s="56">
        <v>2</v>
      </c>
      <c r="C30" s="14" t="s">
        <v>702</v>
      </c>
      <c r="D30" s="68" t="s">
        <v>262</v>
      </c>
      <c r="G30" s="68"/>
      <c r="H30" s="9">
        <v>100</v>
      </c>
    </row>
    <row r="31" spans="1:8">
      <c r="A31" s="39" t="s">
        <v>71</v>
      </c>
      <c r="B31" s="47">
        <v>2</v>
      </c>
      <c r="C31" s="14" t="s">
        <v>91</v>
      </c>
      <c r="D31" s="77" t="s">
        <v>263</v>
      </c>
      <c r="G31" s="77"/>
      <c r="H31" s="9">
        <v>60</v>
      </c>
    </row>
    <row r="32" spans="1:8" s="61" customFormat="1">
      <c r="A32" s="58" t="s">
        <v>92</v>
      </c>
      <c r="B32" s="62">
        <v>3</v>
      </c>
      <c r="C32" s="60" t="s">
        <v>93</v>
      </c>
      <c r="D32" s="67" t="s">
        <v>264</v>
      </c>
      <c r="G32" s="67"/>
      <c r="H32" s="61">
        <v>100</v>
      </c>
    </row>
    <row r="33" spans="1:8">
      <c r="A33" s="39" t="s">
        <v>92</v>
      </c>
      <c r="B33" s="47">
        <v>3</v>
      </c>
      <c r="C33" s="8" t="s">
        <v>94</v>
      </c>
      <c r="D33" s="68" t="s">
        <v>265</v>
      </c>
      <c r="G33" s="68"/>
      <c r="H33" s="9">
        <v>100</v>
      </c>
    </row>
    <row r="34" spans="1:8">
      <c r="A34" s="39" t="s">
        <v>92</v>
      </c>
      <c r="B34" s="56">
        <v>3</v>
      </c>
      <c r="C34" s="8" t="s">
        <v>95</v>
      </c>
      <c r="D34" s="68" t="s">
        <v>266</v>
      </c>
      <c r="G34" s="68"/>
      <c r="H34" s="9">
        <v>100</v>
      </c>
    </row>
    <row r="35" spans="1:8">
      <c r="A35" s="39" t="s">
        <v>92</v>
      </c>
      <c r="B35" s="47">
        <v>3</v>
      </c>
      <c r="C35" s="8" t="s">
        <v>96</v>
      </c>
      <c r="D35" s="68" t="s">
        <v>267</v>
      </c>
      <c r="G35" s="68"/>
      <c r="H35" s="9">
        <v>100</v>
      </c>
    </row>
    <row r="36" spans="1:8">
      <c r="A36" s="39" t="s">
        <v>92</v>
      </c>
      <c r="B36" s="56">
        <v>3</v>
      </c>
      <c r="C36" s="13" t="s">
        <v>97</v>
      </c>
      <c r="D36" s="68" t="s">
        <v>268</v>
      </c>
      <c r="G36" s="68"/>
      <c r="H36" s="9">
        <v>100</v>
      </c>
    </row>
    <row r="37" spans="1:8">
      <c r="A37" s="39" t="s">
        <v>92</v>
      </c>
      <c r="B37" s="47">
        <v>3</v>
      </c>
      <c r="C37" s="8" t="s">
        <v>98</v>
      </c>
      <c r="D37" s="68" t="s">
        <v>269</v>
      </c>
      <c r="G37" s="68"/>
      <c r="H37" s="9">
        <v>100</v>
      </c>
    </row>
    <row r="38" spans="1:8" s="23" customFormat="1">
      <c r="A38" s="39" t="s">
        <v>92</v>
      </c>
      <c r="B38" s="56">
        <v>3</v>
      </c>
      <c r="C38" s="8" t="s">
        <v>99</v>
      </c>
      <c r="D38" s="68" t="s">
        <v>270</v>
      </c>
      <c r="G38" s="68"/>
      <c r="H38" s="23">
        <v>100</v>
      </c>
    </row>
    <row r="39" spans="1:8">
      <c r="A39" s="39" t="s">
        <v>92</v>
      </c>
      <c r="B39" s="47">
        <v>3</v>
      </c>
      <c r="C39" s="8" t="s">
        <v>100</v>
      </c>
      <c r="D39" s="68" t="s">
        <v>271</v>
      </c>
      <c r="G39" s="68"/>
      <c r="H39" s="9">
        <v>100</v>
      </c>
    </row>
    <row r="40" spans="1:8">
      <c r="A40" s="39" t="s">
        <v>92</v>
      </c>
      <c r="B40" s="56">
        <v>3</v>
      </c>
      <c r="C40" s="13" t="s">
        <v>101</v>
      </c>
      <c r="D40" s="68" t="s">
        <v>272</v>
      </c>
      <c r="G40" s="68"/>
      <c r="H40" s="9">
        <v>100</v>
      </c>
    </row>
    <row r="41" spans="1:8">
      <c r="A41" s="39" t="s">
        <v>92</v>
      </c>
      <c r="B41" s="47">
        <v>3</v>
      </c>
      <c r="C41" s="13" t="s">
        <v>102</v>
      </c>
      <c r="D41" s="68" t="s">
        <v>273</v>
      </c>
      <c r="G41" s="68"/>
      <c r="H41" s="9">
        <v>100</v>
      </c>
    </row>
    <row r="42" spans="1:8">
      <c r="A42" s="39" t="s">
        <v>92</v>
      </c>
      <c r="B42" s="56">
        <v>3</v>
      </c>
      <c r="C42" s="13" t="s">
        <v>103</v>
      </c>
      <c r="D42" s="68" t="s">
        <v>274</v>
      </c>
      <c r="G42" s="68"/>
      <c r="H42" s="9">
        <v>100</v>
      </c>
    </row>
    <row r="43" spans="1:8">
      <c r="A43" s="39" t="s">
        <v>92</v>
      </c>
      <c r="B43" s="47">
        <v>3</v>
      </c>
      <c r="C43" s="13" t="s">
        <v>104</v>
      </c>
      <c r="D43" s="68" t="s">
        <v>275</v>
      </c>
      <c r="G43" s="68"/>
      <c r="H43" s="9">
        <v>100</v>
      </c>
    </row>
    <row r="44" spans="1:8">
      <c r="A44" s="39" t="s">
        <v>92</v>
      </c>
      <c r="B44" s="56">
        <v>3</v>
      </c>
      <c r="C44" s="13" t="s">
        <v>105</v>
      </c>
      <c r="D44" s="68" t="s">
        <v>276</v>
      </c>
      <c r="G44" s="68"/>
      <c r="H44" s="9">
        <v>578</v>
      </c>
    </row>
    <row r="45" spans="1:8">
      <c r="A45" s="39" t="s">
        <v>92</v>
      </c>
      <c r="B45" s="47">
        <v>3</v>
      </c>
      <c r="C45" s="8" t="s">
        <v>106</v>
      </c>
      <c r="D45" s="68" t="s">
        <v>277</v>
      </c>
      <c r="G45" s="68"/>
      <c r="H45" s="9">
        <v>240</v>
      </c>
    </row>
    <row r="46" spans="1:8">
      <c r="A46" s="39" t="s">
        <v>92</v>
      </c>
      <c r="B46" s="56">
        <v>3</v>
      </c>
      <c r="C46" s="13" t="s">
        <v>107</v>
      </c>
      <c r="D46" s="68" t="s">
        <v>278</v>
      </c>
      <c r="G46" s="68"/>
      <c r="H46" s="9">
        <v>450</v>
      </c>
    </row>
    <row r="47" spans="1:8">
      <c r="A47" s="39" t="s">
        <v>92</v>
      </c>
      <c r="B47" s="47">
        <v>3</v>
      </c>
      <c r="C47" s="8" t="s">
        <v>108</v>
      </c>
      <c r="D47" s="68" t="s">
        <v>279</v>
      </c>
      <c r="G47" s="68"/>
      <c r="H47" s="9">
        <v>250</v>
      </c>
    </row>
    <row r="48" spans="1:8">
      <c r="A48" s="39" t="s">
        <v>92</v>
      </c>
      <c r="B48" s="56">
        <v>3</v>
      </c>
      <c r="C48" s="8" t="s">
        <v>109</v>
      </c>
      <c r="D48" s="68" t="s">
        <v>280</v>
      </c>
      <c r="G48" s="68"/>
      <c r="H48" s="9">
        <v>240</v>
      </c>
    </row>
    <row r="49" spans="1:8">
      <c r="A49" s="39" t="s">
        <v>92</v>
      </c>
      <c r="B49" s="47">
        <v>3</v>
      </c>
      <c r="C49" s="8" t="s">
        <v>110</v>
      </c>
      <c r="D49" s="68" t="s">
        <v>281</v>
      </c>
      <c r="G49" s="68"/>
      <c r="H49" s="9">
        <v>100</v>
      </c>
    </row>
    <row r="50" spans="1:8" s="61" customFormat="1">
      <c r="A50" s="58" t="s">
        <v>111</v>
      </c>
      <c r="B50" s="62">
        <v>4</v>
      </c>
      <c r="C50" s="63" t="s">
        <v>112</v>
      </c>
      <c r="D50" s="78" t="s">
        <v>282</v>
      </c>
      <c r="G50" s="78"/>
      <c r="H50" s="61">
        <v>100</v>
      </c>
    </row>
    <row r="51" spans="1:8">
      <c r="A51" s="39" t="s">
        <v>111</v>
      </c>
      <c r="B51" s="47">
        <v>4</v>
      </c>
      <c r="C51" s="8" t="s">
        <v>113</v>
      </c>
      <c r="D51" s="68" t="s">
        <v>283</v>
      </c>
      <c r="G51" s="68"/>
      <c r="H51" s="9">
        <v>100</v>
      </c>
    </row>
    <row r="52" spans="1:8">
      <c r="A52" s="39" t="s">
        <v>111</v>
      </c>
      <c r="B52" s="56">
        <v>4</v>
      </c>
      <c r="C52" s="8" t="s">
        <v>114</v>
      </c>
      <c r="D52" s="79" t="s">
        <v>284</v>
      </c>
      <c r="G52" s="79"/>
      <c r="H52" s="9">
        <v>100</v>
      </c>
    </row>
    <row r="53" spans="1:8">
      <c r="A53" s="39" t="s">
        <v>111</v>
      </c>
      <c r="B53" s="47">
        <v>4</v>
      </c>
      <c r="C53" s="13" t="s">
        <v>115</v>
      </c>
      <c r="D53" s="68" t="s">
        <v>285</v>
      </c>
      <c r="G53" s="68"/>
      <c r="H53" s="9">
        <v>100</v>
      </c>
    </row>
    <row r="54" spans="1:8">
      <c r="A54" s="39" t="s">
        <v>111</v>
      </c>
      <c r="B54" s="56">
        <v>4</v>
      </c>
      <c r="C54" s="8" t="s">
        <v>116</v>
      </c>
      <c r="D54" s="79" t="s">
        <v>286</v>
      </c>
      <c r="G54" s="79"/>
      <c r="H54" s="9">
        <v>100</v>
      </c>
    </row>
    <row r="55" spans="1:8">
      <c r="A55" s="39" t="s">
        <v>111</v>
      </c>
      <c r="B55" s="47">
        <v>4</v>
      </c>
      <c r="C55" s="8" t="s">
        <v>117</v>
      </c>
      <c r="D55" s="68" t="s">
        <v>287</v>
      </c>
      <c r="G55" s="68"/>
      <c r="H55" s="9">
        <v>100</v>
      </c>
    </row>
    <row r="56" spans="1:8" s="61" customFormat="1">
      <c r="A56" s="64" t="s">
        <v>233</v>
      </c>
      <c r="B56" s="62">
        <v>5</v>
      </c>
      <c r="C56" s="65" t="s">
        <v>118</v>
      </c>
      <c r="D56" s="80" t="s">
        <v>288</v>
      </c>
      <c r="E56" s="66"/>
      <c r="F56" s="66"/>
      <c r="G56" s="80"/>
      <c r="H56" s="66">
        <v>85</v>
      </c>
    </row>
    <row r="57" spans="1:8">
      <c r="A57" s="48" t="s">
        <v>233</v>
      </c>
      <c r="B57" s="56">
        <v>5</v>
      </c>
      <c r="C57" s="14" t="s">
        <v>119</v>
      </c>
      <c r="D57" s="77" t="s">
        <v>289</v>
      </c>
      <c r="E57" s="17"/>
      <c r="F57" s="17"/>
      <c r="G57" s="77"/>
      <c r="H57" s="17">
        <v>61</v>
      </c>
    </row>
    <row r="58" spans="1:8">
      <c r="A58" s="48" t="s">
        <v>233</v>
      </c>
      <c r="B58" s="56">
        <v>5</v>
      </c>
      <c r="C58" s="14" t="s">
        <v>120</v>
      </c>
      <c r="D58" s="77" t="s">
        <v>290</v>
      </c>
      <c r="E58" s="17"/>
      <c r="F58" s="17"/>
      <c r="G58" s="77"/>
      <c r="H58" s="17">
        <v>71</v>
      </c>
    </row>
    <row r="59" spans="1:8">
      <c r="A59" s="48" t="s">
        <v>233</v>
      </c>
      <c r="B59" s="56">
        <v>5</v>
      </c>
      <c r="C59" s="14" t="s">
        <v>121</v>
      </c>
      <c r="D59" s="77" t="s">
        <v>291</v>
      </c>
      <c r="E59" s="17"/>
      <c r="F59" s="17"/>
      <c r="G59" s="77"/>
      <c r="H59" s="17">
        <v>71</v>
      </c>
    </row>
    <row r="60" spans="1:8">
      <c r="A60" s="48" t="s">
        <v>233</v>
      </c>
      <c r="B60" s="56">
        <v>5</v>
      </c>
      <c r="C60" s="14" t="s">
        <v>122</v>
      </c>
      <c r="D60" s="77" t="s">
        <v>292</v>
      </c>
      <c r="E60" s="17"/>
      <c r="F60" s="17"/>
      <c r="G60" s="77"/>
      <c r="H60" s="17">
        <v>85</v>
      </c>
    </row>
    <row r="61" spans="1:8">
      <c r="A61" s="48" t="s">
        <v>233</v>
      </c>
      <c r="B61" s="56">
        <v>5</v>
      </c>
      <c r="C61" s="14" t="s">
        <v>123</v>
      </c>
      <c r="D61" s="77" t="s">
        <v>293</v>
      </c>
      <c r="E61" s="17"/>
      <c r="F61" s="17"/>
      <c r="G61" s="77"/>
      <c r="H61" s="17">
        <v>75</v>
      </c>
    </row>
    <row r="62" spans="1:8">
      <c r="A62" s="48" t="s">
        <v>233</v>
      </c>
      <c r="B62" s="56">
        <v>5</v>
      </c>
      <c r="C62" s="17" t="s">
        <v>124</v>
      </c>
      <c r="D62" s="77" t="s">
        <v>294</v>
      </c>
      <c r="E62" s="45"/>
      <c r="F62" s="45"/>
      <c r="G62" s="77"/>
      <c r="H62" s="45">
        <v>60</v>
      </c>
    </row>
    <row r="63" spans="1:8">
      <c r="A63" s="48" t="s">
        <v>233</v>
      </c>
      <c r="B63" s="56">
        <v>5</v>
      </c>
      <c r="C63" s="14" t="s">
        <v>125</v>
      </c>
      <c r="D63" s="77" t="s">
        <v>295</v>
      </c>
      <c r="E63" s="45"/>
      <c r="F63" s="45"/>
      <c r="G63" s="77"/>
      <c r="H63" s="45">
        <v>58</v>
      </c>
    </row>
    <row r="64" spans="1:8">
      <c r="A64" s="48" t="s">
        <v>233</v>
      </c>
      <c r="B64" s="56">
        <v>5</v>
      </c>
      <c r="C64" s="14" t="s">
        <v>126</v>
      </c>
      <c r="D64" s="77" t="s">
        <v>296</v>
      </c>
      <c r="E64" s="45"/>
      <c r="F64" s="45"/>
      <c r="G64" s="77"/>
      <c r="H64" s="45">
        <v>48</v>
      </c>
    </row>
    <row r="65" spans="1:8">
      <c r="A65" s="48" t="s">
        <v>233</v>
      </c>
      <c r="B65" s="56">
        <v>5</v>
      </c>
      <c r="C65" s="14" t="s">
        <v>127</v>
      </c>
      <c r="D65" s="77" t="s">
        <v>297</v>
      </c>
      <c r="E65" s="45"/>
      <c r="F65" s="45"/>
      <c r="G65" s="77"/>
      <c r="H65" s="45">
        <v>60</v>
      </c>
    </row>
    <row r="66" spans="1:8">
      <c r="A66" s="48" t="s">
        <v>233</v>
      </c>
      <c r="B66" s="56">
        <v>5</v>
      </c>
      <c r="C66" s="14" t="s">
        <v>128</v>
      </c>
      <c r="D66" s="77" t="s">
        <v>298</v>
      </c>
      <c r="E66" s="17"/>
      <c r="F66" s="17"/>
      <c r="G66" s="77"/>
      <c r="H66" s="17">
        <v>66</v>
      </c>
    </row>
    <row r="67" spans="1:8">
      <c r="A67" s="48" t="s">
        <v>233</v>
      </c>
      <c r="B67" s="56">
        <v>5</v>
      </c>
      <c r="C67" s="14" t="s">
        <v>129</v>
      </c>
      <c r="D67" s="77" t="s">
        <v>299</v>
      </c>
      <c r="E67" s="17"/>
      <c r="F67" s="17"/>
      <c r="G67" s="77"/>
      <c r="H67" s="17">
        <v>77</v>
      </c>
    </row>
    <row r="68" spans="1:8">
      <c r="A68" s="48" t="s">
        <v>233</v>
      </c>
      <c r="B68" s="56">
        <v>5</v>
      </c>
      <c r="C68" s="14" t="s">
        <v>130</v>
      </c>
      <c r="D68" s="77" t="s">
        <v>300</v>
      </c>
      <c r="E68" s="17"/>
      <c r="F68" s="17"/>
      <c r="G68" s="77"/>
      <c r="H68" s="17">
        <v>100</v>
      </c>
    </row>
    <row r="69" spans="1:8">
      <c r="A69" s="48" t="s">
        <v>233</v>
      </c>
      <c r="B69" s="56">
        <v>5</v>
      </c>
      <c r="C69" s="14" t="s">
        <v>131</v>
      </c>
      <c r="D69" s="77" t="s">
        <v>301</v>
      </c>
      <c r="E69" s="17"/>
      <c r="F69" s="17"/>
      <c r="G69" s="77"/>
      <c r="H69" s="17">
        <v>78</v>
      </c>
    </row>
    <row r="70" spans="1:8">
      <c r="A70" s="48" t="s">
        <v>233</v>
      </c>
      <c r="B70" s="56">
        <v>5</v>
      </c>
      <c r="C70" s="14" t="s">
        <v>132</v>
      </c>
      <c r="D70" s="77" t="s">
        <v>302</v>
      </c>
      <c r="E70" s="17"/>
      <c r="F70" s="17"/>
      <c r="G70" s="77"/>
      <c r="H70" s="17">
        <v>85</v>
      </c>
    </row>
    <row r="71" spans="1:8">
      <c r="A71" s="48" t="s">
        <v>233</v>
      </c>
      <c r="B71" s="56">
        <v>5</v>
      </c>
      <c r="C71" s="14" t="s">
        <v>133</v>
      </c>
      <c r="D71" s="77" t="s">
        <v>303</v>
      </c>
      <c r="E71" s="17"/>
      <c r="F71" s="17"/>
      <c r="G71" s="77"/>
      <c r="H71" s="17">
        <v>73</v>
      </c>
    </row>
    <row r="72" spans="1:8">
      <c r="A72" s="48" t="s">
        <v>233</v>
      </c>
      <c r="B72" s="56">
        <v>5</v>
      </c>
      <c r="C72" s="14" t="s">
        <v>134</v>
      </c>
      <c r="D72" s="77" t="s">
        <v>304</v>
      </c>
      <c r="E72" s="17"/>
      <c r="F72" s="17"/>
      <c r="G72" s="77"/>
      <c r="H72" s="17">
        <v>85</v>
      </c>
    </row>
    <row r="73" spans="1:8">
      <c r="A73" s="48" t="s">
        <v>233</v>
      </c>
      <c r="B73" s="56">
        <v>5</v>
      </c>
      <c r="C73" s="14" t="s">
        <v>135</v>
      </c>
      <c r="D73" s="77" t="s">
        <v>305</v>
      </c>
      <c r="E73" s="17"/>
      <c r="F73" s="17"/>
      <c r="G73" s="77"/>
      <c r="H73" s="17">
        <v>100</v>
      </c>
    </row>
    <row r="74" spans="1:8">
      <c r="A74" s="48" t="s">
        <v>233</v>
      </c>
      <c r="B74" s="56">
        <v>5</v>
      </c>
      <c r="C74" s="14" t="s">
        <v>136</v>
      </c>
      <c r="D74" s="77" t="s">
        <v>306</v>
      </c>
      <c r="E74" s="17"/>
      <c r="F74" s="17"/>
      <c r="G74" s="77"/>
      <c r="H74" s="17">
        <v>100</v>
      </c>
    </row>
    <row r="75" spans="1:8">
      <c r="A75" s="48" t="s">
        <v>233</v>
      </c>
      <c r="B75" s="56">
        <v>5</v>
      </c>
      <c r="C75" s="14" t="s">
        <v>137</v>
      </c>
      <c r="D75" s="77" t="s">
        <v>307</v>
      </c>
      <c r="E75" s="17"/>
      <c r="F75" s="17"/>
      <c r="G75" s="77"/>
      <c r="H75" s="17">
        <v>59</v>
      </c>
    </row>
    <row r="76" spans="1:8">
      <c r="A76" s="48" t="s">
        <v>233</v>
      </c>
      <c r="B76" s="56">
        <v>5</v>
      </c>
      <c r="C76" s="14" t="s">
        <v>139</v>
      </c>
      <c r="D76" s="77" t="s">
        <v>308</v>
      </c>
      <c r="E76" s="17"/>
      <c r="F76" s="17"/>
      <c r="G76" s="77"/>
      <c r="H76" s="17">
        <v>100</v>
      </c>
    </row>
    <row r="77" spans="1:8">
      <c r="A77" s="48" t="s">
        <v>233</v>
      </c>
      <c r="B77" s="56">
        <v>5</v>
      </c>
      <c r="C77" s="14" t="s">
        <v>140</v>
      </c>
      <c r="D77" s="77" t="s">
        <v>309</v>
      </c>
      <c r="E77" s="17"/>
      <c r="F77" s="17"/>
      <c r="G77" s="77"/>
      <c r="H77" s="17">
        <v>100</v>
      </c>
    </row>
    <row r="78" spans="1:8" s="61" customFormat="1">
      <c r="A78" s="58" t="s">
        <v>141</v>
      </c>
      <c r="B78" s="62">
        <v>6</v>
      </c>
      <c r="C78" s="60" t="s">
        <v>142</v>
      </c>
      <c r="D78" s="67" t="s">
        <v>310</v>
      </c>
      <c r="G78" s="67"/>
      <c r="H78" s="61">
        <v>100</v>
      </c>
    </row>
    <row r="79" spans="1:8">
      <c r="A79" s="39" t="s">
        <v>141</v>
      </c>
      <c r="B79" s="47">
        <v>6</v>
      </c>
      <c r="C79" s="8" t="s">
        <v>143</v>
      </c>
      <c r="D79" s="68" t="s">
        <v>311</v>
      </c>
      <c r="G79" s="68"/>
      <c r="H79" s="9">
        <v>100</v>
      </c>
    </row>
    <row r="80" spans="1:8">
      <c r="A80" s="39" t="s">
        <v>141</v>
      </c>
      <c r="B80" s="56">
        <v>6</v>
      </c>
      <c r="C80" s="8" t="s">
        <v>144</v>
      </c>
      <c r="D80" s="68" t="s">
        <v>312</v>
      </c>
      <c r="G80" s="68"/>
      <c r="H80" s="9">
        <v>100</v>
      </c>
    </row>
    <row r="81" spans="1:8">
      <c r="A81" s="39" t="s">
        <v>141</v>
      </c>
      <c r="B81" s="47">
        <v>6</v>
      </c>
      <c r="C81" s="8" t="s">
        <v>145</v>
      </c>
      <c r="D81" s="68" t="s">
        <v>313</v>
      </c>
      <c r="G81" s="68"/>
      <c r="H81" s="9">
        <v>100</v>
      </c>
    </row>
    <row r="82" spans="1:8" s="61" customFormat="1">
      <c r="A82" s="58" t="s">
        <v>146</v>
      </c>
      <c r="B82" s="62">
        <v>7</v>
      </c>
      <c r="C82" s="60" t="s">
        <v>147</v>
      </c>
      <c r="D82" s="67" t="s">
        <v>314</v>
      </c>
      <c r="G82" s="67"/>
      <c r="H82" s="61">
        <v>100</v>
      </c>
    </row>
    <row r="83" spans="1:8">
      <c r="A83" s="39" t="s">
        <v>146</v>
      </c>
      <c r="B83" s="47">
        <v>7</v>
      </c>
      <c r="C83" s="8" t="s">
        <v>148</v>
      </c>
      <c r="D83" s="68" t="s">
        <v>315</v>
      </c>
      <c r="G83" s="68"/>
      <c r="H83" s="9">
        <v>100</v>
      </c>
    </row>
    <row r="84" spans="1:8">
      <c r="A84" s="39" t="s">
        <v>146</v>
      </c>
      <c r="B84" s="56">
        <v>7</v>
      </c>
      <c r="C84" s="13" t="s">
        <v>149</v>
      </c>
      <c r="D84" s="68" t="s">
        <v>316</v>
      </c>
      <c r="G84" s="68"/>
      <c r="H84" s="9">
        <v>100</v>
      </c>
    </row>
    <row r="85" spans="1:8">
      <c r="A85" s="39" t="s">
        <v>146</v>
      </c>
      <c r="B85" s="47">
        <v>7</v>
      </c>
      <c r="C85" s="8" t="s">
        <v>150</v>
      </c>
      <c r="D85" s="68" t="s">
        <v>317</v>
      </c>
      <c r="G85" s="68"/>
      <c r="H85" s="9">
        <v>100</v>
      </c>
    </row>
    <row r="86" spans="1:8">
      <c r="A86" s="39" t="s">
        <v>146</v>
      </c>
      <c r="B86" s="56">
        <v>7</v>
      </c>
      <c r="C86" s="8" t="s">
        <v>151</v>
      </c>
      <c r="D86" s="68" t="s">
        <v>318</v>
      </c>
      <c r="G86" s="68"/>
      <c r="H86" s="9">
        <v>100</v>
      </c>
    </row>
    <row r="87" spans="1:8" s="61" customFormat="1">
      <c r="A87" s="64" t="s">
        <v>152</v>
      </c>
      <c r="B87" s="62">
        <v>8</v>
      </c>
      <c r="C87" s="60" t="s">
        <v>153</v>
      </c>
      <c r="D87" s="67" t="s">
        <v>319</v>
      </c>
      <c r="G87" s="67"/>
      <c r="H87" s="61">
        <v>100</v>
      </c>
    </row>
    <row r="88" spans="1:8">
      <c r="A88" s="39" t="s">
        <v>214</v>
      </c>
      <c r="B88" s="47">
        <v>8</v>
      </c>
      <c r="C88" s="8" t="s">
        <v>154</v>
      </c>
      <c r="D88" s="68" t="s">
        <v>320</v>
      </c>
      <c r="G88" s="68"/>
      <c r="H88" s="9">
        <v>100</v>
      </c>
    </row>
    <row r="89" spans="1:8">
      <c r="A89" s="39" t="s">
        <v>214</v>
      </c>
      <c r="B89" s="56">
        <v>8</v>
      </c>
      <c r="C89" s="8" t="s">
        <v>155</v>
      </c>
      <c r="D89" s="68" t="s">
        <v>321</v>
      </c>
      <c r="G89" s="68"/>
      <c r="H89" s="9">
        <v>100</v>
      </c>
    </row>
    <row r="90" spans="1:8">
      <c r="A90" s="39" t="s">
        <v>214</v>
      </c>
      <c r="B90" s="47">
        <v>8</v>
      </c>
      <c r="C90" s="8" t="s">
        <v>156</v>
      </c>
      <c r="D90" s="68" t="s">
        <v>322</v>
      </c>
      <c r="G90" s="68"/>
      <c r="H90" s="9">
        <v>100</v>
      </c>
    </row>
    <row r="91" spans="1:8">
      <c r="A91" s="39" t="s">
        <v>214</v>
      </c>
      <c r="B91" s="56">
        <v>8</v>
      </c>
      <c r="C91" s="8" t="s">
        <v>157</v>
      </c>
      <c r="D91" s="68" t="s">
        <v>323</v>
      </c>
      <c r="G91" s="68"/>
      <c r="H91" s="9">
        <v>100</v>
      </c>
    </row>
    <row r="92" spans="1:8">
      <c r="A92" s="39" t="s">
        <v>214</v>
      </c>
      <c r="B92" s="47">
        <v>8</v>
      </c>
      <c r="C92" s="8" t="s">
        <v>158</v>
      </c>
      <c r="D92" s="68" t="s">
        <v>324</v>
      </c>
      <c r="G92" s="68"/>
      <c r="H92" s="9">
        <v>100</v>
      </c>
    </row>
    <row r="93" spans="1:8">
      <c r="A93" s="39" t="s">
        <v>214</v>
      </c>
      <c r="B93" s="56">
        <v>8</v>
      </c>
      <c r="C93" s="8" t="s">
        <v>159</v>
      </c>
      <c r="D93" s="68" t="s">
        <v>325</v>
      </c>
      <c r="G93" s="68"/>
      <c r="H93" s="9">
        <v>100</v>
      </c>
    </row>
    <row r="94" spans="1:8" s="61" customFormat="1">
      <c r="A94" s="58" t="s">
        <v>160</v>
      </c>
      <c r="B94" s="62">
        <v>9</v>
      </c>
      <c r="C94" s="63" t="s">
        <v>161</v>
      </c>
      <c r="D94" s="78" t="s">
        <v>326</v>
      </c>
      <c r="G94" s="78"/>
      <c r="H94" s="61">
        <v>100</v>
      </c>
    </row>
    <row r="95" spans="1:8">
      <c r="A95" s="39" t="s">
        <v>160</v>
      </c>
      <c r="B95" s="47">
        <v>9</v>
      </c>
      <c r="C95" s="8" t="s">
        <v>162</v>
      </c>
      <c r="D95" s="68" t="s">
        <v>327</v>
      </c>
      <c r="G95" s="68"/>
      <c r="H95" s="9">
        <v>100</v>
      </c>
    </row>
    <row r="96" spans="1:8">
      <c r="A96" s="39" t="s">
        <v>160</v>
      </c>
      <c r="B96" s="56">
        <v>9</v>
      </c>
      <c r="C96" s="8" t="s">
        <v>163</v>
      </c>
      <c r="D96" s="79" t="s">
        <v>328</v>
      </c>
      <c r="G96" s="79"/>
      <c r="H96" s="9">
        <v>100</v>
      </c>
    </row>
    <row r="97" spans="1:8">
      <c r="A97" s="39" t="s">
        <v>160</v>
      </c>
      <c r="B97" s="47">
        <v>9</v>
      </c>
      <c r="C97" s="8" t="s">
        <v>164</v>
      </c>
      <c r="D97" s="68" t="s">
        <v>329</v>
      </c>
      <c r="G97" s="68"/>
      <c r="H97" s="9">
        <v>100</v>
      </c>
    </row>
    <row r="98" spans="1:8">
      <c r="A98" s="39" t="s">
        <v>160</v>
      </c>
      <c r="B98" s="56">
        <v>9</v>
      </c>
      <c r="C98" s="8" t="s">
        <v>165</v>
      </c>
      <c r="D98" s="79" t="s">
        <v>330</v>
      </c>
      <c r="G98" s="79"/>
      <c r="H98" s="9">
        <v>100</v>
      </c>
    </row>
    <row r="99" spans="1:8">
      <c r="A99" s="39" t="s">
        <v>160</v>
      </c>
      <c r="B99" s="47">
        <v>9</v>
      </c>
      <c r="C99" s="8" t="s">
        <v>166</v>
      </c>
      <c r="D99" s="68" t="s">
        <v>331</v>
      </c>
      <c r="G99" s="68"/>
      <c r="H99" s="9">
        <v>100</v>
      </c>
    </row>
    <row r="100" spans="1:8" s="61" customFormat="1">
      <c r="A100" s="58" t="s">
        <v>167</v>
      </c>
      <c r="B100" s="62">
        <v>10</v>
      </c>
      <c r="C100" s="60" t="s">
        <v>168</v>
      </c>
      <c r="D100" s="67" t="s">
        <v>332</v>
      </c>
      <c r="G100" s="67"/>
      <c r="H100" s="61">
        <v>100</v>
      </c>
    </row>
    <row r="101" spans="1:8">
      <c r="A101" s="39" t="s">
        <v>167</v>
      </c>
      <c r="B101" s="47">
        <v>10</v>
      </c>
      <c r="C101" s="8" t="s">
        <v>169</v>
      </c>
      <c r="D101" s="68" t="s">
        <v>333</v>
      </c>
      <c r="G101" s="68"/>
      <c r="H101" s="9">
        <v>64</v>
      </c>
    </row>
    <row r="102" spans="1:8">
      <c r="A102" s="39" t="s">
        <v>167</v>
      </c>
      <c r="B102" s="56">
        <v>10</v>
      </c>
      <c r="C102" s="8" t="s">
        <v>171</v>
      </c>
      <c r="D102" s="68" t="s">
        <v>334</v>
      </c>
      <c r="G102" s="68"/>
      <c r="H102" s="9">
        <v>100</v>
      </c>
    </row>
    <row r="103" spans="1:8">
      <c r="A103" s="39" t="s">
        <v>167</v>
      </c>
      <c r="B103" s="47">
        <v>10</v>
      </c>
      <c r="C103" s="8" t="s">
        <v>172</v>
      </c>
      <c r="D103" s="68" t="s">
        <v>335</v>
      </c>
      <c r="G103" s="68"/>
      <c r="H103" s="9">
        <v>100</v>
      </c>
    </row>
    <row r="104" spans="1:8">
      <c r="A104" s="39" t="s">
        <v>167</v>
      </c>
      <c r="B104" s="56">
        <v>10</v>
      </c>
      <c r="C104" s="8" t="s">
        <v>173</v>
      </c>
      <c r="D104" s="68" t="s">
        <v>336</v>
      </c>
      <c r="G104" s="68"/>
      <c r="H104" s="9">
        <v>100</v>
      </c>
    </row>
    <row r="105" spans="1:8">
      <c r="A105" s="39" t="s">
        <v>167</v>
      </c>
      <c r="B105" s="47">
        <v>10</v>
      </c>
      <c r="C105" s="8" t="s">
        <v>174</v>
      </c>
      <c r="D105" s="68" t="s">
        <v>337</v>
      </c>
      <c r="G105" s="68"/>
      <c r="H105" s="9">
        <v>100</v>
      </c>
    </row>
    <row r="106" spans="1:8" s="61" customFormat="1">
      <c r="A106" s="58" t="s">
        <v>175</v>
      </c>
      <c r="B106" s="62">
        <v>11</v>
      </c>
      <c r="C106" s="65" t="s">
        <v>176</v>
      </c>
      <c r="D106" s="80" t="s">
        <v>338</v>
      </c>
      <c r="G106" s="80"/>
      <c r="H106" s="61">
        <v>100</v>
      </c>
    </row>
    <row r="107" spans="1:8">
      <c r="A107" s="39" t="s">
        <v>175</v>
      </c>
      <c r="B107" s="57">
        <v>11</v>
      </c>
      <c r="C107" s="14" t="s">
        <v>177</v>
      </c>
      <c r="D107" s="76" t="s">
        <v>339</v>
      </c>
      <c r="G107" s="76"/>
      <c r="H107" s="9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baseColWidth="10" defaultColWidth="10.83203125" defaultRowHeight="15" x14ac:dyDescent="0"/>
  <cols>
    <col min="1" max="1" width="21.33203125" style="34" customWidth="1"/>
    <col min="2" max="2" width="13.1640625" style="34" customWidth="1"/>
    <col min="3" max="3" width="14" style="34" customWidth="1"/>
    <col min="4" max="4" width="21.1640625" style="34" customWidth="1"/>
    <col min="5" max="5" width="14" style="34" customWidth="1"/>
    <col min="6" max="6" width="17.1640625" style="34" customWidth="1"/>
    <col min="7" max="7" width="10.83203125" style="34"/>
    <col min="8" max="8" width="14.5" style="34" customWidth="1"/>
    <col min="9" max="9" width="12.6640625" style="34" customWidth="1"/>
    <col min="10" max="12" width="0" style="34" hidden="1" customWidth="1"/>
    <col min="13" max="13" width="16" style="34" hidden="1" customWidth="1"/>
    <col min="14" max="16384" width="10.83203125" style="34"/>
  </cols>
  <sheetData>
    <row r="1" spans="1:13" s="40" customFormat="1">
      <c r="A1" s="40" t="s">
        <v>639</v>
      </c>
      <c r="B1" s="368" t="s">
        <v>194</v>
      </c>
      <c r="C1" s="368" t="s">
        <v>195</v>
      </c>
      <c r="D1" s="368" t="s">
        <v>196</v>
      </c>
      <c r="E1" s="368" t="s">
        <v>197</v>
      </c>
      <c r="F1" s="368" t="s">
        <v>198</v>
      </c>
      <c r="G1" s="368" t="s">
        <v>209</v>
      </c>
      <c r="H1" s="368" t="s">
        <v>721</v>
      </c>
      <c r="I1" s="368" t="s">
        <v>222</v>
      </c>
    </row>
    <row r="2" spans="1:13">
      <c r="A2" s="34" t="s">
        <v>199</v>
      </c>
      <c r="B2" s="34">
        <v>6.7</v>
      </c>
      <c r="C2" s="34" t="s">
        <v>203</v>
      </c>
      <c r="D2" s="34" t="s">
        <v>204</v>
      </c>
      <c r="E2" s="34" t="s">
        <v>205</v>
      </c>
      <c r="F2" s="34" t="s">
        <v>201</v>
      </c>
      <c r="G2" s="34">
        <v>18</v>
      </c>
      <c r="H2" s="34" t="s">
        <v>206</v>
      </c>
      <c r="I2" s="34">
        <v>2300</v>
      </c>
    </row>
    <row r="3" spans="1:13">
      <c r="A3" s="34" t="s">
        <v>202</v>
      </c>
      <c r="B3" s="34">
        <v>13</v>
      </c>
      <c r="C3" s="34" t="s">
        <v>203</v>
      </c>
      <c r="D3" s="34" t="s">
        <v>204</v>
      </c>
      <c r="E3" s="34" t="s">
        <v>205</v>
      </c>
      <c r="F3" s="34" t="s">
        <v>201</v>
      </c>
      <c r="G3" s="34">
        <v>28</v>
      </c>
      <c r="H3" s="34" t="s">
        <v>206</v>
      </c>
      <c r="I3" s="34">
        <v>2300</v>
      </c>
    </row>
    <row r="4" spans="1:13">
      <c r="A4" s="34" t="s">
        <v>207</v>
      </c>
      <c r="B4" s="34">
        <v>8.9</v>
      </c>
      <c r="C4" s="34" t="s">
        <v>203</v>
      </c>
      <c r="D4" s="34" t="s">
        <v>204</v>
      </c>
      <c r="E4" s="34" t="s">
        <v>205</v>
      </c>
      <c r="F4" s="34" t="s">
        <v>201</v>
      </c>
      <c r="G4" s="34">
        <v>25</v>
      </c>
      <c r="H4" s="34" t="s">
        <v>206</v>
      </c>
      <c r="I4" s="34">
        <v>2300</v>
      </c>
    </row>
    <row r="5" spans="1:13">
      <c r="A5" s="34" t="s">
        <v>208</v>
      </c>
      <c r="B5" s="34">
        <v>11.3</v>
      </c>
      <c r="C5" s="34" t="s">
        <v>203</v>
      </c>
      <c r="D5" s="34" t="s">
        <v>204</v>
      </c>
      <c r="E5" s="34" t="s">
        <v>205</v>
      </c>
      <c r="F5" s="34" t="s">
        <v>201</v>
      </c>
      <c r="G5" s="34">
        <v>30</v>
      </c>
      <c r="H5" s="34" t="s">
        <v>206</v>
      </c>
      <c r="I5" s="34">
        <v>2300</v>
      </c>
    </row>
    <row r="8" spans="1:13" s="42" customFormat="1" ht="30">
      <c r="A8" s="41" t="s">
        <v>640</v>
      </c>
      <c r="B8" s="367" t="s">
        <v>194</v>
      </c>
      <c r="C8" s="366" t="s">
        <v>724</v>
      </c>
      <c r="D8" s="366" t="s">
        <v>729</v>
      </c>
      <c r="E8" s="366" t="s">
        <v>726</v>
      </c>
      <c r="F8" s="367" t="s">
        <v>731</v>
      </c>
      <c r="G8" s="367" t="s">
        <v>727</v>
      </c>
      <c r="H8" s="366" t="s">
        <v>728</v>
      </c>
      <c r="I8" s="367" t="s">
        <v>723</v>
      </c>
      <c r="J8" s="41" t="s">
        <v>197</v>
      </c>
      <c r="K8" s="41" t="s">
        <v>210</v>
      </c>
      <c r="L8" s="41" t="s">
        <v>195</v>
      </c>
      <c r="M8" s="41" t="s">
        <v>196</v>
      </c>
    </row>
    <row r="9" spans="1:13">
      <c r="A9" s="35" t="s">
        <v>199</v>
      </c>
      <c r="B9" s="318">
        <v>7.3</v>
      </c>
      <c r="C9" s="34">
        <v>60</v>
      </c>
      <c r="D9" s="34">
        <v>25</v>
      </c>
      <c r="E9" s="34">
        <v>230</v>
      </c>
      <c r="F9" s="34">
        <v>113</v>
      </c>
      <c r="G9" s="34">
        <v>16.5</v>
      </c>
      <c r="H9" s="34">
        <v>64</v>
      </c>
      <c r="I9" s="34">
        <v>2800</v>
      </c>
      <c r="J9" s="34">
        <v>54.2</v>
      </c>
      <c r="K9" s="34">
        <v>13.2</v>
      </c>
      <c r="L9" s="34">
        <v>33</v>
      </c>
      <c r="M9" s="34">
        <v>14.2</v>
      </c>
    </row>
    <row r="10" spans="1:13">
      <c r="A10" s="35" t="s">
        <v>202</v>
      </c>
      <c r="B10" s="318">
        <v>14.2</v>
      </c>
      <c r="C10" s="34">
        <v>128</v>
      </c>
      <c r="D10" s="34">
        <v>52</v>
      </c>
      <c r="E10" s="34">
        <v>408</v>
      </c>
      <c r="F10" s="34">
        <v>135</v>
      </c>
      <c r="G10" s="34">
        <v>21.1</v>
      </c>
      <c r="H10" s="34">
        <v>139</v>
      </c>
      <c r="I10" s="34">
        <v>3840</v>
      </c>
      <c r="J10" s="34">
        <v>49</v>
      </c>
      <c r="K10" s="34">
        <v>16</v>
      </c>
      <c r="L10" s="34">
        <v>34.9</v>
      </c>
      <c r="M10" s="34">
        <v>14.3</v>
      </c>
    </row>
    <row r="11" spans="1:13">
      <c r="A11" s="35" t="s">
        <v>211</v>
      </c>
      <c r="B11" s="318">
        <v>9.6</v>
      </c>
      <c r="C11" s="34">
        <v>84</v>
      </c>
      <c r="D11" s="34">
        <v>32</v>
      </c>
      <c r="E11" s="34">
        <v>253</v>
      </c>
      <c r="F11" s="34">
        <v>94</v>
      </c>
      <c r="G11" s="34">
        <v>17.899999999999999</v>
      </c>
      <c r="H11" s="34">
        <v>97</v>
      </c>
      <c r="I11" s="34">
        <v>2780</v>
      </c>
      <c r="J11" s="34">
        <v>46</v>
      </c>
      <c r="K11" s="34">
        <v>17</v>
      </c>
      <c r="L11" s="34">
        <v>34.5</v>
      </c>
      <c r="M11" s="34">
        <v>13.6</v>
      </c>
    </row>
    <row r="12" spans="1:13">
      <c r="A12" s="35" t="s">
        <v>212</v>
      </c>
      <c r="B12" s="318">
        <v>12.5</v>
      </c>
      <c r="C12" s="34">
        <v>108</v>
      </c>
      <c r="D12" s="34">
        <v>41</v>
      </c>
      <c r="E12" s="34">
        <v>327</v>
      </c>
      <c r="F12" s="34">
        <v>130</v>
      </c>
      <c r="G12" s="34">
        <v>23.4</v>
      </c>
      <c r="H12" s="34">
        <v>130</v>
      </c>
      <c r="I12" s="34">
        <v>3800</v>
      </c>
      <c r="J12" s="34">
        <v>45</v>
      </c>
      <c r="K12" s="34">
        <v>16.7</v>
      </c>
      <c r="L12" s="34">
        <v>34.299999999999997</v>
      </c>
      <c r="M12" s="34">
        <v>13.3</v>
      </c>
    </row>
    <row r="14" spans="1:13">
      <c r="A14" s="40" t="s">
        <v>643</v>
      </c>
    </row>
    <row r="15" spans="1:13" s="40" customFormat="1">
      <c r="A15" s="40" t="s">
        <v>639</v>
      </c>
      <c r="B15" s="368" t="s">
        <v>194</v>
      </c>
      <c r="C15" s="368" t="s">
        <v>724</v>
      </c>
      <c r="D15" s="368" t="s">
        <v>725</v>
      </c>
      <c r="E15" s="368" t="s">
        <v>726</v>
      </c>
      <c r="F15" s="368" t="s">
        <v>730</v>
      </c>
      <c r="G15" s="368" t="s">
        <v>727</v>
      </c>
      <c r="H15" s="368" t="s">
        <v>728</v>
      </c>
      <c r="I15" s="368" t="s">
        <v>222</v>
      </c>
    </row>
    <row r="16" spans="1:13">
      <c r="A16" s="91" t="s">
        <v>357</v>
      </c>
      <c r="B16" s="36">
        <f>B2-(B2*0.015)</f>
        <v>6.5994999999999999</v>
      </c>
      <c r="C16" s="34">
        <v>36</v>
      </c>
      <c r="D16" s="34">
        <v>0</v>
      </c>
      <c r="E16" s="34">
        <v>177</v>
      </c>
      <c r="F16" s="34">
        <v>0</v>
      </c>
      <c r="G16" s="376">
        <f>G2-(G2*0.015)</f>
        <v>17.73</v>
      </c>
      <c r="H16" s="91">
        <v>59</v>
      </c>
      <c r="I16" s="92">
        <v>0</v>
      </c>
    </row>
    <row r="17" spans="1:13">
      <c r="A17" s="91" t="s">
        <v>358</v>
      </c>
      <c r="B17" s="36">
        <f>B2+(B2*0.015)</f>
        <v>6.8005000000000004</v>
      </c>
      <c r="C17" s="34">
        <v>63</v>
      </c>
      <c r="D17" s="34">
        <v>18</v>
      </c>
      <c r="E17" s="34">
        <v>256</v>
      </c>
      <c r="F17" s="34">
        <v>76</v>
      </c>
      <c r="G17" s="376">
        <f>G2+(G2*0.5)</f>
        <v>27</v>
      </c>
      <c r="H17" s="34">
        <v>99</v>
      </c>
      <c r="I17" s="34">
        <v>2300</v>
      </c>
    </row>
    <row r="18" spans="1:13">
      <c r="A18" s="91" t="s">
        <v>359</v>
      </c>
      <c r="B18" s="36">
        <f>B3-(B3*0.015)</f>
        <v>12.805</v>
      </c>
      <c r="C18" s="34">
        <v>70</v>
      </c>
      <c r="D18" s="34">
        <v>0</v>
      </c>
      <c r="E18" s="34">
        <v>344</v>
      </c>
      <c r="F18" s="34">
        <v>0</v>
      </c>
      <c r="G18" s="376">
        <f>G3-(G3*0.015)</f>
        <v>27.58</v>
      </c>
      <c r="H18" s="34">
        <v>114</v>
      </c>
      <c r="I18" s="34">
        <v>0</v>
      </c>
    </row>
    <row r="19" spans="1:13">
      <c r="A19" s="91" t="s">
        <v>360</v>
      </c>
      <c r="B19" s="36">
        <f>B3+(B3*0.015)</f>
        <v>13.195</v>
      </c>
      <c r="C19" s="34">
        <v>123</v>
      </c>
      <c r="D19" s="34">
        <v>35</v>
      </c>
      <c r="E19" s="34">
        <v>497</v>
      </c>
      <c r="F19" s="34">
        <v>39</v>
      </c>
      <c r="G19" s="376">
        <f>G3+(G3*0.5)</f>
        <v>42</v>
      </c>
      <c r="H19" s="34">
        <v>191</v>
      </c>
      <c r="I19" s="34">
        <v>3500</v>
      </c>
    </row>
    <row r="20" spans="1:13">
      <c r="A20" s="91" t="s">
        <v>362</v>
      </c>
      <c r="B20" s="36">
        <f>B4-(B4*0.015)</f>
        <v>8.7665000000000006</v>
      </c>
      <c r="C20" s="34">
        <v>48</v>
      </c>
      <c r="D20" s="34">
        <v>0</v>
      </c>
      <c r="E20" s="34">
        <v>235</v>
      </c>
      <c r="F20" s="34">
        <v>0</v>
      </c>
      <c r="G20" s="376">
        <f>G4-(G4*0.015)</f>
        <v>24.625</v>
      </c>
      <c r="H20" s="34">
        <v>78</v>
      </c>
      <c r="I20" s="34">
        <v>0</v>
      </c>
    </row>
    <row r="21" spans="1:13">
      <c r="A21" s="91" t="s">
        <v>361</v>
      </c>
      <c r="B21" s="36">
        <f>B4+(B4*0.015)</f>
        <v>9.0335000000000001</v>
      </c>
      <c r="C21" s="34">
        <v>84</v>
      </c>
      <c r="D21" s="34">
        <v>24</v>
      </c>
      <c r="E21" s="34">
        <v>340</v>
      </c>
      <c r="F21" s="34">
        <v>52</v>
      </c>
      <c r="G21" s="376">
        <f>G4+(G4*0.5)</f>
        <v>37.5</v>
      </c>
      <c r="H21" s="34">
        <v>131</v>
      </c>
      <c r="I21" s="34">
        <v>3000</v>
      </c>
    </row>
    <row r="22" spans="1:13">
      <c r="A22" s="91" t="s">
        <v>363</v>
      </c>
      <c r="B22" s="36">
        <f>B5-(B5*0.015)</f>
        <v>11.130500000000001</v>
      </c>
      <c r="C22" s="34">
        <v>61</v>
      </c>
      <c r="D22" s="34">
        <v>0</v>
      </c>
      <c r="E22" s="34">
        <v>292</v>
      </c>
      <c r="F22" s="34">
        <v>0</v>
      </c>
      <c r="G22" s="376">
        <f>G5-(G5*0.015)</f>
        <v>29.55</v>
      </c>
      <c r="H22" s="34">
        <v>99</v>
      </c>
      <c r="I22" s="34">
        <v>0</v>
      </c>
    </row>
    <row r="23" spans="1:13">
      <c r="A23" s="91" t="s">
        <v>364</v>
      </c>
      <c r="B23" s="36">
        <f>B5+(B5*0.015)</f>
        <v>11.4695</v>
      </c>
      <c r="C23" s="34">
        <v>107</v>
      </c>
      <c r="D23" s="34">
        <v>31</v>
      </c>
      <c r="E23" s="34">
        <v>432</v>
      </c>
      <c r="F23" s="34">
        <v>66</v>
      </c>
      <c r="G23" s="376">
        <f>G5+(G5*0.5)</f>
        <v>45</v>
      </c>
      <c r="H23" s="34">
        <v>166</v>
      </c>
      <c r="I23" s="34">
        <v>3200</v>
      </c>
    </row>
    <row r="25" spans="1:13" s="42" customFormat="1" ht="30">
      <c r="A25" s="41" t="s">
        <v>732</v>
      </c>
      <c r="B25" s="367" t="s">
        <v>194</v>
      </c>
      <c r="C25" s="366" t="s">
        <v>724</v>
      </c>
      <c r="D25" s="366" t="s">
        <v>729</v>
      </c>
      <c r="E25" s="366" t="s">
        <v>726</v>
      </c>
      <c r="F25" s="367" t="s">
        <v>731</v>
      </c>
      <c r="G25" s="370" t="s">
        <v>727</v>
      </c>
      <c r="H25" s="366" t="s">
        <v>728</v>
      </c>
      <c r="I25" s="370" t="s">
        <v>733</v>
      </c>
      <c r="J25" s="41" t="s">
        <v>722</v>
      </c>
      <c r="K25" s="41" t="s">
        <v>210</v>
      </c>
      <c r="L25" s="41" t="s">
        <v>195</v>
      </c>
      <c r="M25" s="41" t="s">
        <v>196</v>
      </c>
    </row>
    <row r="26" spans="1:13">
      <c r="A26" s="91" t="s">
        <v>357</v>
      </c>
      <c r="B26" s="36">
        <f>B9-(B9*0.015)</f>
        <v>7.1905000000000001</v>
      </c>
      <c r="C26" s="92">
        <f t="shared" ref="C26:H26" si="0">C9-(C9*0.05)</f>
        <v>57</v>
      </c>
      <c r="D26" s="92">
        <f t="shared" si="0"/>
        <v>23.75</v>
      </c>
      <c r="E26" s="92">
        <f t="shared" si="0"/>
        <v>218.5</v>
      </c>
      <c r="F26" s="92">
        <f t="shared" si="0"/>
        <v>107.35</v>
      </c>
      <c r="G26" s="92">
        <f t="shared" si="0"/>
        <v>15.675000000000001</v>
      </c>
      <c r="H26" s="92">
        <f t="shared" si="0"/>
        <v>60.8</v>
      </c>
      <c r="I26" s="371">
        <f>I9-(I9*0.1)</f>
        <v>2520</v>
      </c>
      <c r="J26" s="36">
        <f>J9-(J9*0.03)</f>
        <v>52.574000000000005</v>
      </c>
      <c r="K26" s="36">
        <f>K9-(K9*0.03)</f>
        <v>12.803999999999998</v>
      </c>
      <c r="L26" s="36">
        <f>L9-(L9*0.03)</f>
        <v>32.01</v>
      </c>
      <c r="M26" s="36">
        <f>M9-(M9*0.03)</f>
        <v>13.773999999999999</v>
      </c>
    </row>
    <row r="27" spans="1:13">
      <c r="A27" s="91" t="s">
        <v>358</v>
      </c>
      <c r="B27" s="36">
        <f>B9+(B9*0.015)</f>
        <v>7.4094999999999995</v>
      </c>
      <c r="C27" s="92">
        <f t="shared" ref="C27:H27" si="1">C9+(C9*0.05)</f>
        <v>63</v>
      </c>
      <c r="D27" s="92">
        <f t="shared" si="1"/>
        <v>26.25</v>
      </c>
      <c r="E27" s="92">
        <f t="shared" si="1"/>
        <v>241.5</v>
      </c>
      <c r="F27" s="92">
        <f t="shared" si="1"/>
        <v>118.65</v>
      </c>
      <c r="G27" s="92">
        <f t="shared" si="1"/>
        <v>17.324999999999999</v>
      </c>
      <c r="H27" s="92">
        <f t="shared" si="1"/>
        <v>67.2</v>
      </c>
      <c r="I27" s="371">
        <f>I9+(I9*0.1)</f>
        <v>3080</v>
      </c>
      <c r="J27" s="36">
        <f>J9+(J9*0.03)</f>
        <v>55.826000000000001</v>
      </c>
      <c r="K27" s="36">
        <f>K9+(K9*0.03)</f>
        <v>13.596</v>
      </c>
      <c r="L27" s="36">
        <f>L9+(L9*0.03)</f>
        <v>33.99</v>
      </c>
      <c r="M27" s="36">
        <f>M9+(M9*0.03)</f>
        <v>14.625999999999999</v>
      </c>
    </row>
    <row r="28" spans="1:13">
      <c r="A28" s="91" t="s">
        <v>359</v>
      </c>
      <c r="B28" s="36">
        <f>B10-(B10*0.015)</f>
        <v>13.987</v>
      </c>
      <c r="C28" s="92">
        <f t="shared" ref="C28:H28" si="2">C10-(C10*0.05)</f>
        <v>121.6</v>
      </c>
      <c r="D28" s="92">
        <f t="shared" si="2"/>
        <v>49.4</v>
      </c>
      <c r="E28" s="92">
        <f t="shared" si="2"/>
        <v>387.6</v>
      </c>
      <c r="F28" s="92">
        <f t="shared" si="2"/>
        <v>128.25</v>
      </c>
      <c r="G28" s="92">
        <f t="shared" si="2"/>
        <v>20.045000000000002</v>
      </c>
      <c r="H28" s="92">
        <f t="shared" si="2"/>
        <v>132.05000000000001</v>
      </c>
      <c r="I28" s="371">
        <f>I10-(I10*0.1)</f>
        <v>3456</v>
      </c>
      <c r="J28" s="36">
        <f>J10-(J10*0.03)</f>
        <v>47.53</v>
      </c>
      <c r="K28" s="36">
        <f>K10-(K10*0.03)</f>
        <v>15.52</v>
      </c>
      <c r="L28" s="36">
        <f>L10-(L10*0.03)</f>
        <v>33.853000000000002</v>
      </c>
      <c r="M28" s="36">
        <f>M10-(M10*0.03)</f>
        <v>13.871</v>
      </c>
    </row>
    <row r="29" spans="1:13">
      <c r="A29" s="91" t="s">
        <v>360</v>
      </c>
      <c r="B29" s="36">
        <f>B10+(B10*0.015)</f>
        <v>14.412999999999998</v>
      </c>
      <c r="C29" s="92">
        <f t="shared" ref="C29:H29" si="3">C10+(C10*0.05)</f>
        <v>134.4</v>
      </c>
      <c r="D29" s="92">
        <f t="shared" si="3"/>
        <v>54.6</v>
      </c>
      <c r="E29" s="92">
        <f t="shared" si="3"/>
        <v>428.4</v>
      </c>
      <c r="F29" s="92">
        <f t="shared" si="3"/>
        <v>141.75</v>
      </c>
      <c r="G29" s="92">
        <f t="shared" si="3"/>
        <v>22.155000000000001</v>
      </c>
      <c r="H29" s="92">
        <f t="shared" si="3"/>
        <v>145.94999999999999</v>
      </c>
      <c r="I29" s="371">
        <f>I10+(I10*0.1)</f>
        <v>4224</v>
      </c>
      <c r="J29" s="36">
        <f>J10+(J10*0.03)</f>
        <v>50.47</v>
      </c>
      <c r="K29" s="36">
        <f>K10+(K10*0.03)</f>
        <v>16.48</v>
      </c>
      <c r="L29" s="36">
        <f>L10+(L10*0.03)</f>
        <v>35.946999999999996</v>
      </c>
      <c r="M29" s="36">
        <f>M10+(M10*0.03)</f>
        <v>14.729000000000001</v>
      </c>
    </row>
    <row r="30" spans="1:13">
      <c r="A30" s="91" t="s">
        <v>362</v>
      </c>
      <c r="B30" s="36">
        <f>B11-(B11*0.015)</f>
        <v>9.4559999999999995</v>
      </c>
      <c r="C30" s="92">
        <f t="shared" ref="C30:H30" si="4">C11-(C11*0.05)</f>
        <v>79.8</v>
      </c>
      <c r="D30" s="92">
        <f t="shared" si="4"/>
        <v>30.4</v>
      </c>
      <c r="E30" s="92">
        <f t="shared" si="4"/>
        <v>240.35</v>
      </c>
      <c r="F30" s="92">
        <f t="shared" si="4"/>
        <v>89.3</v>
      </c>
      <c r="G30" s="92">
        <f t="shared" si="4"/>
        <v>17.004999999999999</v>
      </c>
      <c r="H30" s="92">
        <f t="shared" si="4"/>
        <v>92.15</v>
      </c>
      <c r="I30" s="371">
        <f>I11-(I11*0.1)</f>
        <v>2502</v>
      </c>
      <c r="J30" s="36">
        <f>J11-(J11*0.03)</f>
        <v>44.62</v>
      </c>
      <c r="K30" s="36">
        <f>K11-(K11*0.03)</f>
        <v>16.489999999999998</v>
      </c>
      <c r="L30" s="36">
        <f>L11-(L11*0.03)</f>
        <v>33.465000000000003</v>
      </c>
      <c r="M30" s="36">
        <f>M11-(M11*0.03)</f>
        <v>13.192</v>
      </c>
    </row>
    <row r="31" spans="1:13">
      <c r="A31" s="91" t="s">
        <v>361</v>
      </c>
      <c r="B31" s="36">
        <f>B11+(B11*0.015)</f>
        <v>9.7439999999999998</v>
      </c>
      <c r="C31" s="92">
        <f t="shared" ref="C31:H31" si="5">C11+(C11*0.05)</f>
        <v>88.2</v>
      </c>
      <c r="D31" s="92">
        <f t="shared" si="5"/>
        <v>33.6</v>
      </c>
      <c r="E31" s="92">
        <f t="shared" si="5"/>
        <v>265.64999999999998</v>
      </c>
      <c r="F31" s="92">
        <f t="shared" si="5"/>
        <v>98.7</v>
      </c>
      <c r="G31" s="92">
        <f t="shared" si="5"/>
        <v>18.794999999999998</v>
      </c>
      <c r="H31" s="92">
        <f t="shared" si="5"/>
        <v>101.85</v>
      </c>
      <c r="I31" s="371">
        <f>I11+(I11*0.1)</f>
        <v>3058</v>
      </c>
      <c r="J31" s="36">
        <f>J11+(J11*0.03)</f>
        <v>47.38</v>
      </c>
      <c r="K31" s="36">
        <f>K11+(K11*0.03)</f>
        <v>17.510000000000002</v>
      </c>
      <c r="L31" s="36">
        <f>L11+(L11*0.03)</f>
        <v>35.534999999999997</v>
      </c>
      <c r="M31" s="36">
        <f>M11+(M11*0.03)</f>
        <v>14.007999999999999</v>
      </c>
    </row>
    <row r="32" spans="1:13">
      <c r="A32" s="91" t="s">
        <v>363</v>
      </c>
      <c r="B32" s="36">
        <f>B12-(B12*0.015)</f>
        <v>12.3125</v>
      </c>
      <c r="C32" s="92">
        <f t="shared" ref="C32:H32" si="6">C12-(C12*0.05)</f>
        <v>102.6</v>
      </c>
      <c r="D32" s="92">
        <f t="shared" si="6"/>
        <v>38.950000000000003</v>
      </c>
      <c r="E32" s="92">
        <f t="shared" si="6"/>
        <v>310.64999999999998</v>
      </c>
      <c r="F32" s="92">
        <f t="shared" si="6"/>
        <v>123.5</v>
      </c>
      <c r="G32" s="92">
        <f t="shared" si="6"/>
        <v>22.229999999999997</v>
      </c>
      <c r="H32" s="92">
        <f t="shared" si="6"/>
        <v>123.5</v>
      </c>
      <c r="I32" s="371">
        <f>I12-(I12*0.1)</f>
        <v>3420</v>
      </c>
      <c r="J32" s="36">
        <f>J12-(J12*0.03)</f>
        <v>43.65</v>
      </c>
      <c r="K32" s="36">
        <f>K12-(K12*0.03)</f>
        <v>16.198999999999998</v>
      </c>
      <c r="L32" s="36">
        <f>L12-(L12*0.03)</f>
        <v>33.271000000000001</v>
      </c>
      <c r="M32" s="36">
        <f>M12-(M12*0.03)</f>
        <v>12.901</v>
      </c>
    </row>
    <row r="33" spans="1:13">
      <c r="A33" s="91" t="s">
        <v>364</v>
      </c>
      <c r="B33" s="36">
        <f>B12+(B12*0.015)</f>
        <v>12.6875</v>
      </c>
      <c r="C33" s="92">
        <f t="shared" ref="C33:H33" si="7">C12+(C12*0.05)</f>
        <v>113.4</v>
      </c>
      <c r="D33" s="92">
        <f t="shared" si="7"/>
        <v>43.05</v>
      </c>
      <c r="E33" s="92">
        <f t="shared" si="7"/>
        <v>343.35</v>
      </c>
      <c r="F33" s="92">
        <f t="shared" si="7"/>
        <v>136.5</v>
      </c>
      <c r="G33" s="92">
        <f t="shared" si="7"/>
        <v>24.57</v>
      </c>
      <c r="H33" s="92">
        <f t="shared" si="7"/>
        <v>136.5</v>
      </c>
      <c r="I33" s="371">
        <f>I12+(I12*0.1)</f>
        <v>4180</v>
      </c>
      <c r="J33" s="36">
        <f>J12+(J12*0.03)</f>
        <v>46.35</v>
      </c>
      <c r="K33" s="36">
        <f>K12+(K12*0.03)</f>
        <v>17.201000000000001</v>
      </c>
      <c r="L33" s="36">
        <f>L12+(L12*0.03)</f>
        <v>35.328999999999994</v>
      </c>
      <c r="M33" s="36">
        <f>M12+(M12*0.03)</f>
        <v>13.699000000000002</v>
      </c>
    </row>
    <row r="35" spans="1:13">
      <c r="A35" s="320"/>
      <c r="B35" s="320"/>
      <c r="C35" s="319"/>
    </row>
    <row r="36" spans="1:13">
      <c r="A36" s="320" t="s">
        <v>641</v>
      </c>
      <c r="B36" s="320" t="s">
        <v>642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/>
  </sheetViews>
  <sheetFormatPr baseColWidth="10" defaultColWidth="10.83203125" defaultRowHeight="15" x14ac:dyDescent="0"/>
  <cols>
    <col min="1" max="1" width="38" style="45" customWidth="1"/>
    <col min="2" max="2" width="15" style="45" customWidth="1"/>
    <col min="3" max="3" width="16" style="9" customWidth="1"/>
    <col min="4" max="4" width="10.83203125" style="326" customWidth="1"/>
    <col min="5" max="6" width="10.83203125" style="9" customWidth="1"/>
    <col min="7" max="10" width="10.83203125" style="29" customWidth="1"/>
    <col min="11" max="12" width="10.83203125" style="9" customWidth="1"/>
    <col min="13" max="16" width="10.83203125" style="29" customWidth="1"/>
    <col min="17" max="17" width="10.83203125" style="23" customWidth="1"/>
    <col min="18" max="18" width="11.33203125" style="23" customWidth="1"/>
    <col min="19" max="30" width="10.83203125" style="23"/>
    <col min="31" max="16384" width="10.83203125" style="9"/>
  </cols>
  <sheetData>
    <row r="1" spans="1:30" s="61" customFormat="1">
      <c r="A1" s="324"/>
      <c r="B1" s="324"/>
      <c r="D1" s="59"/>
      <c r="F1" s="61" t="s">
        <v>193</v>
      </c>
    </row>
    <row r="2" spans="1:30">
      <c r="A2" s="375" t="s">
        <v>734</v>
      </c>
      <c r="B2" s="94"/>
      <c r="D2" s="321"/>
      <c r="E2" s="380" t="s">
        <v>224</v>
      </c>
      <c r="F2" s="381"/>
      <c r="G2" s="381"/>
      <c r="H2" s="382" t="s">
        <v>225</v>
      </c>
      <c r="I2" s="383"/>
      <c r="J2" s="383"/>
      <c r="K2" s="380" t="s">
        <v>227</v>
      </c>
      <c r="L2" s="381"/>
      <c r="M2" s="381"/>
      <c r="N2" s="382" t="s">
        <v>228</v>
      </c>
      <c r="O2" s="383"/>
      <c r="P2" s="383"/>
    </row>
    <row r="3" spans="1:30">
      <c r="A3" s="94" t="s">
        <v>50</v>
      </c>
      <c r="B3" s="94" t="s">
        <v>378</v>
      </c>
      <c r="C3" s="9" t="s">
        <v>187</v>
      </c>
      <c r="D3" s="374" t="s">
        <v>377</v>
      </c>
      <c r="E3" s="48" t="s">
        <v>223</v>
      </c>
      <c r="F3" s="9" t="s">
        <v>188</v>
      </c>
      <c r="G3" s="29" t="s">
        <v>189</v>
      </c>
      <c r="H3" s="23"/>
      <c r="I3" s="23"/>
      <c r="J3" s="29" t="s">
        <v>189</v>
      </c>
      <c r="K3" s="48" t="s">
        <v>223</v>
      </c>
      <c r="L3" s="9" t="s">
        <v>188</v>
      </c>
      <c r="M3" s="29" t="s">
        <v>189</v>
      </c>
      <c r="N3" s="48" t="s">
        <v>223</v>
      </c>
      <c r="O3" s="49" t="s">
        <v>226</v>
      </c>
      <c r="P3" s="29" t="s">
        <v>189</v>
      </c>
    </row>
    <row r="4" spans="1:30" s="31" customFormat="1">
      <c r="A4" s="30" t="s">
        <v>376</v>
      </c>
      <c r="B4" s="102"/>
      <c r="D4" s="325"/>
      <c r="E4" s="31">
        <v>14</v>
      </c>
      <c r="F4" s="31">
        <v>21</v>
      </c>
      <c r="G4" s="31">
        <v>17.5</v>
      </c>
      <c r="H4" s="339">
        <v>14</v>
      </c>
      <c r="I4" s="31">
        <v>21</v>
      </c>
      <c r="J4" s="31">
        <v>17.5</v>
      </c>
      <c r="K4" s="31">
        <v>14</v>
      </c>
      <c r="L4" s="31">
        <v>21</v>
      </c>
      <c r="M4" s="31">
        <v>17.5</v>
      </c>
      <c r="N4" s="31">
        <v>14</v>
      </c>
      <c r="O4" s="31">
        <v>21</v>
      </c>
      <c r="P4" s="31">
        <v>17.5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31" customFormat="1">
      <c r="A5" s="30" t="s">
        <v>379</v>
      </c>
      <c r="B5" s="102"/>
      <c r="D5" s="325"/>
      <c r="E5" s="31">
        <f>E4*120</f>
        <v>1680</v>
      </c>
      <c r="F5" s="31">
        <f>F4*120</f>
        <v>2520</v>
      </c>
      <c r="G5" s="31">
        <f>G4*120</f>
        <v>2100</v>
      </c>
      <c r="H5" s="31">
        <f t="shared" ref="H5:P5" si="0">H4*120</f>
        <v>1680</v>
      </c>
      <c r="I5" s="31">
        <f t="shared" si="0"/>
        <v>2520</v>
      </c>
      <c r="J5" s="31">
        <f t="shared" si="0"/>
        <v>2100</v>
      </c>
      <c r="K5" s="31">
        <f t="shared" si="0"/>
        <v>1680</v>
      </c>
      <c r="L5" s="31">
        <f t="shared" si="0"/>
        <v>2520</v>
      </c>
      <c r="M5" s="31">
        <f t="shared" si="0"/>
        <v>2100</v>
      </c>
      <c r="N5" s="31">
        <f t="shared" si="0"/>
        <v>1680</v>
      </c>
      <c r="O5" s="31">
        <f t="shared" si="0"/>
        <v>2520</v>
      </c>
      <c r="P5" s="31">
        <f t="shared" si="0"/>
        <v>2100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8" t="s">
        <v>61</v>
      </c>
      <c r="B6" s="68" t="s">
        <v>234</v>
      </c>
      <c r="C6" s="9">
        <v>1</v>
      </c>
      <c r="D6" s="335">
        <v>120</v>
      </c>
      <c r="E6" s="9">
        <f>G6*(14/17.5)</f>
        <v>320</v>
      </c>
      <c r="F6" s="9">
        <f>G6*(21/17.5)</f>
        <v>480</v>
      </c>
      <c r="G6" s="29">
        <v>400</v>
      </c>
      <c r="H6" s="9">
        <f>J6*(14/17.5)</f>
        <v>304</v>
      </c>
      <c r="I6" s="9">
        <f>J6*(21/17.5)</f>
        <v>456</v>
      </c>
      <c r="J6" s="29">
        <v>380</v>
      </c>
      <c r="K6" s="9">
        <f>M6*(14/17.5)</f>
        <v>288</v>
      </c>
      <c r="L6" s="9">
        <f>M6*(21/17.5)</f>
        <v>432</v>
      </c>
      <c r="M6" s="336">
        <v>360</v>
      </c>
      <c r="N6" s="9">
        <f>P6*(14/17.5)</f>
        <v>296</v>
      </c>
      <c r="O6" s="9">
        <f>P6*(21/17.5)</f>
        <v>444</v>
      </c>
      <c r="P6" s="336">
        <v>370</v>
      </c>
    </row>
    <row r="7" spans="1:30">
      <c r="A7" s="8" t="s">
        <v>62</v>
      </c>
      <c r="B7" s="68" t="s">
        <v>235</v>
      </c>
      <c r="C7" s="9">
        <v>1</v>
      </c>
      <c r="D7" s="335">
        <v>120</v>
      </c>
      <c r="E7" s="9">
        <f t="shared" ref="E7:E15" si="1">G7*(14/17.5)</f>
        <v>296</v>
      </c>
      <c r="F7" s="9">
        <f t="shared" ref="F7:F15" si="2">G7*(21/17.5)</f>
        <v>444</v>
      </c>
      <c r="G7" s="29">
        <v>370</v>
      </c>
      <c r="H7" s="9">
        <f t="shared" ref="H7:H15" si="3">J7*(14/17.5)</f>
        <v>280</v>
      </c>
      <c r="I7" s="9">
        <f t="shared" ref="I7:I15" si="4">J7*(21/17.5)</f>
        <v>420</v>
      </c>
      <c r="J7" s="29">
        <v>350</v>
      </c>
      <c r="K7" s="9">
        <f t="shared" ref="K7:K15" si="5">M7*(14/17.5)</f>
        <v>384</v>
      </c>
      <c r="L7" s="9">
        <f t="shared" ref="L7:L15" si="6">M7*(21/17.5)</f>
        <v>576</v>
      </c>
      <c r="M7" s="336">
        <v>480</v>
      </c>
      <c r="N7" s="9">
        <f t="shared" ref="N7:N15" si="7">P7*(14/17.5)</f>
        <v>276</v>
      </c>
      <c r="O7" s="9">
        <f t="shared" ref="O7:O15" si="8">P7*(21/17.5)</f>
        <v>414</v>
      </c>
      <c r="P7" s="336">
        <v>345</v>
      </c>
    </row>
    <row r="8" spans="1:30">
      <c r="A8" s="8" t="s">
        <v>63</v>
      </c>
      <c r="B8" s="68" t="s">
        <v>236</v>
      </c>
      <c r="C8" s="9">
        <v>3</v>
      </c>
      <c r="D8" s="335">
        <v>120</v>
      </c>
      <c r="E8" s="9">
        <f t="shared" si="1"/>
        <v>108</v>
      </c>
      <c r="F8" s="9">
        <f t="shared" si="2"/>
        <v>162</v>
      </c>
      <c r="G8" s="29">
        <v>135</v>
      </c>
      <c r="H8" s="9">
        <f t="shared" si="3"/>
        <v>96</v>
      </c>
      <c r="I8" s="9">
        <f t="shared" si="4"/>
        <v>144</v>
      </c>
      <c r="J8" s="29">
        <v>120</v>
      </c>
      <c r="K8" s="9">
        <f t="shared" si="5"/>
        <v>96</v>
      </c>
      <c r="L8" s="9">
        <f t="shared" si="6"/>
        <v>144</v>
      </c>
      <c r="M8" s="336">
        <v>120</v>
      </c>
      <c r="N8" s="9">
        <f t="shared" si="7"/>
        <v>80</v>
      </c>
      <c r="O8" s="9">
        <f t="shared" si="8"/>
        <v>120</v>
      </c>
      <c r="P8" s="336">
        <v>100</v>
      </c>
    </row>
    <row r="9" spans="1:30">
      <c r="A9" s="8" t="s">
        <v>64</v>
      </c>
      <c r="B9" s="68" t="s">
        <v>237</v>
      </c>
      <c r="C9" s="9">
        <v>2</v>
      </c>
      <c r="D9" s="335">
        <v>120</v>
      </c>
      <c r="E9" s="9">
        <f t="shared" si="1"/>
        <v>152</v>
      </c>
      <c r="F9" s="9">
        <f t="shared" si="2"/>
        <v>228</v>
      </c>
      <c r="G9" s="29">
        <v>190</v>
      </c>
      <c r="H9" s="9">
        <f t="shared" si="3"/>
        <v>140</v>
      </c>
      <c r="I9" s="9">
        <f t="shared" si="4"/>
        <v>210</v>
      </c>
      <c r="J9" s="29">
        <v>175</v>
      </c>
      <c r="K9" s="9">
        <f t="shared" si="5"/>
        <v>200</v>
      </c>
      <c r="L9" s="9">
        <f t="shared" si="6"/>
        <v>300</v>
      </c>
      <c r="M9" s="336">
        <v>250</v>
      </c>
      <c r="N9" s="9">
        <f t="shared" si="7"/>
        <v>112</v>
      </c>
      <c r="O9" s="9">
        <f t="shared" si="8"/>
        <v>168</v>
      </c>
      <c r="P9" s="336">
        <v>140</v>
      </c>
    </row>
    <row r="10" spans="1:30">
      <c r="A10" s="8" t="s">
        <v>65</v>
      </c>
      <c r="B10" s="68" t="s">
        <v>238</v>
      </c>
      <c r="C10" s="9">
        <v>2</v>
      </c>
      <c r="D10" s="335">
        <v>120</v>
      </c>
      <c r="E10" s="9">
        <f t="shared" si="1"/>
        <v>104</v>
      </c>
      <c r="F10" s="9">
        <f t="shared" si="2"/>
        <v>156</v>
      </c>
      <c r="G10" s="29">
        <v>130</v>
      </c>
      <c r="H10" s="9">
        <f t="shared" si="3"/>
        <v>96</v>
      </c>
      <c r="I10" s="9">
        <f t="shared" si="4"/>
        <v>144</v>
      </c>
      <c r="J10" s="29">
        <v>120</v>
      </c>
      <c r="K10" s="9">
        <f t="shared" si="5"/>
        <v>240</v>
      </c>
      <c r="L10" s="9">
        <f t="shared" si="6"/>
        <v>360</v>
      </c>
      <c r="M10" s="336">
        <v>300</v>
      </c>
      <c r="N10" s="9">
        <f t="shared" si="7"/>
        <v>96</v>
      </c>
      <c r="O10" s="9">
        <f t="shared" si="8"/>
        <v>144</v>
      </c>
      <c r="P10" s="336">
        <v>120</v>
      </c>
    </row>
    <row r="11" spans="1:30">
      <c r="A11" s="8" t="s">
        <v>66</v>
      </c>
      <c r="B11" s="68" t="s">
        <v>239</v>
      </c>
      <c r="C11" s="9">
        <v>3</v>
      </c>
      <c r="D11" s="335">
        <v>120</v>
      </c>
      <c r="E11" s="9">
        <f t="shared" si="1"/>
        <v>104</v>
      </c>
      <c r="F11" s="9">
        <f t="shared" si="2"/>
        <v>156</v>
      </c>
      <c r="G11" s="29">
        <v>130</v>
      </c>
      <c r="H11" s="9">
        <f t="shared" si="3"/>
        <v>96</v>
      </c>
      <c r="I11" s="9">
        <f t="shared" si="4"/>
        <v>144</v>
      </c>
      <c r="J11" s="29">
        <v>120</v>
      </c>
      <c r="K11" s="9">
        <f t="shared" si="5"/>
        <v>96</v>
      </c>
      <c r="L11" s="9">
        <f t="shared" si="6"/>
        <v>144</v>
      </c>
      <c r="M11" s="336">
        <v>120</v>
      </c>
      <c r="N11" s="9">
        <f t="shared" si="7"/>
        <v>96</v>
      </c>
      <c r="O11" s="9">
        <f t="shared" si="8"/>
        <v>144</v>
      </c>
      <c r="P11" s="336">
        <v>120</v>
      </c>
    </row>
    <row r="12" spans="1:30">
      <c r="A12" s="8" t="s">
        <v>67</v>
      </c>
      <c r="B12" s="68" t="s">
        <v>240</v>
      </c>
      <c r="C12" s="9">
        <v>1</v>
      </c>
      <c r="D12" s="335">
        <v>120</v>
      </c>
      <c r="E12" s="9">
        <f t="shared" si="1"/>
        <v>336</v>
      </c>
      <c r="F12" s="9">
        <f t="shared" si="2"/>
        <v>504</v>
      </c>
      <c r="G12" s="29">
        <v>420</v>
      </c>
      <c r="H12" s="9">
        <f t="shared" si="3"/>
        <v>312</v>
      </c>
      <c r="I12" s="9">
        <f t="shared" si="4"/>
        <v>468</v>
      </c>
      <c r="J12" s="29">
        <v>390</v>
      </c>
      <c r="K12" s="9">
        <f t="shared" si="5"/>
        <v>384</v>
      </c>
      <c r="L12" s="9">
        <f t="shared" si="6"/>
        <v>576</v>
      </c>
      <c r="M12" s="336">
        <v>480</v>
      </c>
      <c r="N12" s="9">
        <f t="shared" si="7"/>
        <v>288</v>
      </c>
      <c r="O12" s="9">
        <f t="shared" si="8"/>
        <v>432</v>
      </c>
      <c r="P12" s="336">
        <v>360</v>
      </c>
    </row>
    <row r="13" spans="1:30">
      <c r="A13" s="8" t="s">
        <v>68</v>
      </c>
      <c r="B13" s="68" t="s">
        <v>241</v>
      </c>
      <c r="C13" s="9">
        <v>2</v>
      </c>
      <c r="D13" s="335">
        <v>120</v>
      </c>
      <c r="E13" s="9">
        <f t="shared" si="1"/>
        <v>104</v>
      </c>
      <c r="F13" s="9">
        <f t="shared" si="2"/>
        <v>156</v>
      </c>
      <c r="G13" s="29">
        <v>130</v>
      </c>
      <c r="H13" s="9">
        <f t="shared" si="3"/>
        <v>96</v>
      </c>
      <c r="I13" s="9">
        <f t="shared" si="4"/>
        <v>144</v>
      </c>
      <c r="J13" s="29">
        <v>120</v>
      </c>
      <c r="K13" s="9">
        <f t="shared" si="5"/>
        <v>96</v>
      </c>
      <c r="L13" s="9">
        <f t="shared" si="6"/>
        <v>144</v>
      </c>
      <c r="M13" s="336">
        <v>120</v>
      </c>
      <c r="N13" s="9">
        <f t="shared" si="7"/>
        <v>0</v>
      </c>
      <c r="O13" s="9">
        <f t="shared" si="8"/>
        <v>0</v>
      </c>
      <c r="P13" s="29">
        <v>0</v>
      </c>
    </row>
    <row r="14" spans="1:30">
      <c r="A14" s="8" t="s">
        <v>69</v>
      </c>
      <c r="B14" s="68" t="s">
        <v>242</v>
      </c>
      <c r="C14" s="9">
        <v>2</v>
      </c>
      <c r="D14" s="335">
        <v>120</v>
      </c>
      <c r="E14" s="9">
        <f t="shared" si="1"/>
        <v>116</v>
      </c>
      <c r="F14" s="9">
        <f t="shared" si="2"/>
        <v>174</v>
      </c>
      <c r="G14" s="29">
        <v>145</v>
      </c>
      <c r="H14" s="9">
        <f t="shared" si="3"/>
        <v>104</v>
      </c>
      <c r="I14" s="9">
        <f t="shared" si="4"/>
        <v>156</v>
      </c>
      <c r="J14" s="29">
        <v>130</v>
      </c>
      <c r="K14" s="9">
        <f t="shared" si="5"/>
        <v>96</v>
      </c>
      <c r="L14" s="9">
        <f t="shared" si="6"/>
        <v>144</v>
      </c>
      <c r="M14" s="336">
        <v>120</v>
      </c>
      <c r="N14" s="9">
        <f t="shared" si="7"/>
        <v>52</v>
      </c>
      <c r="O14" s="9">
        <f t="shared" si="8"/>
        <v>78</v>
      </c>
      <c r="P14" s="336">
        <v>65</v>
      </c>
    </row>
    <row r="15" spans="1:30">
      <c r="A15" s="8" t="s">
        <v>70</v>
      </c>
      <c r="B15" s="68" t="s">
        <v>243</v>
      </c>
      <c r="C15" s="9">
        <v>3</v>
      </c>
      <c r="D15" s="335">
        <v>120</v>
      </c>
      <c r="E15" s="9">
        <f t="shared" si="1"/>
        <v>40</v>
      </c>
      <c r="F15" s="9">
        <f t="shared" si="2"/>
        <v>60</v>
      </c>
      <c r="G15" s="29">
        <v>50</v>
      </c>
      <c r="H15" s="9">
        <f t="shared" si="3"/>
        <v>32</v>
      </c>
      <c r="I15" s="9">
        <f t="shared" si="4"/>
        <v>48</v>
      </c>
      <c r="J15" s="29">
        <v>40</v>
      </c>
      <c r="K15" s="9">
        <f t="shared" si="5"/>
        <v>32</v>
      </c>
      <c r="L15" s="9">
        <f t="shared" si="6"/>
        <v>48</v>
      </c>
      <c r="M15" s="336">
        <v>40</v>
      </c>
      <c r="N15" s="9">
        <f t="shared" si="7"/>
        <v>24</v>
      </c>
      <c r="O15" s="9">
        <f t="shared" si="8"/>
        <v>36</v>
      </c>
      <c r="P15" s="336">
        <v>30</v>
      </c>
    </row>
    <row r="16" spans="1:30" s="31" customFormat="1">
      <c r="A16" s="30" t="s">
        <v>738</v>
      </c>
      <c r="B16" s="102"/>
      <c r="D16" s="325"/>
      <c r="E16" s="31">
        <v>14</v>
      </c>
      <c r="F16" s="31">
        <v>28</v>
      </c>
      <c r="G16" s="31">
        <v>21</v>
      </c>
      <c r="H16" s="31">
        <v>14</v>
      </c>
      <c r="I16" s="31">
        <v>28</v>
      </c>
      <c r="J16" s="31">
        <v>21</v>
      </c>
      <c r="K16" s="31">
        <v>18</v>
      </c>
      <c r="L16" s="31">
        <v>32</v>
      </c>
      <c r="M16" s="31">
        <v>21</v>
      </c>
      <c r="N16" s="31">
        <v>14</v>
      </c>
      <c r="O16" s="31">
        <v>25</v>
      </c>
      <c r="P16" s="31">
        <v>22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31" customFormat="1">
      <c r="A17" s="30" t="s">
        <v>379</v>
      </c>
      <c r="B17" s="102"/>
      <c r="D17" s="325"/>
      <c r="E17" s="31">
        <f t="shared" ref="E17:L17" si="9">E16*75</f>
        <v>1050</v>
      </c>
      <c r="F17" s="31">
        <f t="shared" si="9"/>
        <v>2100</v>
      </c>
      <c r="G17" s="31">
        <f t="shared" si="9"/>
        <v>1575</v>
      </c>
      <c r="H17" s="31">
        <f t="shared" si="9"/>
        <v>1050</v>
      </c>
      <c r="I17" s="31">
        <f t="shared" si="9"/>
        <v>2100</v>
      </c>
      <c r="J17" s="31">
        <f t="shared" si="9"/>
        <v>1575</v>
      </c>
      <c r="K17" s="31">
        <f t="shared" si="9"/>
        <v>1350</v>
      </c>
      <c r="L17" s="31">
        <f t="shared" si="9"/>
        <v>2400</v>
      </c>
      <c r="M17" s="31">
        <v>2090</v>
      </c>
      <c r="N17" s="31">
        <f>N16*75</f>
        <v>1050</v>
      </c>
      <c r="O17" s="31">
        <f>O16*75</f>
        <v>1875</v>
      </c>
      <c r="P17" s="31">
        <v>1275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>
      <c r="A18" s="8" t="s">
        <v>72</v>
      </c>
      <c r="B18" s="68" t="s">
        <v>244</v>
      </c>
      <c r="C18" s="9">
        <v>3</v>
      </c>
      <c r="D18" s="326">
        <v>75</v>
      </c>
      <c r="E18" s="24">
        <f>G18*(14/21)</f>
        <v>110</v>
      </c>
      <c r="F18" s="24">
        <f>G18*(28/21)</f>
        <v>220</v>
      </c>
      <c r="G18" s="29">
        <v>165</v>
      </c>
      <c r="H18" s="24">
        <f>J18*(14/21)</f>
        <v>66.666666666666657</v>
      </c>
      <c r="I18" s="24">
        <f>J18*(28/21)</f>
        <v>133.33333333333331</v>
      </c>
      <c r="J18" s="336">
        <v>100</v>
      </c>
      <c r="K18" s="24">
        <f>M18*(14/21)</f>
        <v>66.666666666666657</v>
      </c>
      <c r="L18" s="24">
        <f>M18*(28/21)</f>
        <v>133.33333333333331</v>
      </c>
      <c r="M18" s="336">
        <v>100</v>
      </c>
      <c r="N18" s="24">
        <f>P18*(14/21)</f>
        <v>33.333333333333329</v>
      </c>
      <c r="O18" s="24">
        <f>P18*(28/21)</f>
        <v>66.666666666666657</v>
      </c>
      <c r="P18" s="336">
        <v>50</v>
      </c>
    </row>
    <row r="19" spans="1:30">
      <c r="A19" s="14" t="s">
        <v>73</v>
      </c>
      <c r="B19" s="77" t="s">
        <v>245</v>
      </c>
      <c r="C19" s="9">
        <v>1</v>
      </c>
      <c r="D19" s="326">
        <v>75</v>
      </c>
      <c r="E19" s="24">
        <f t="shared" ref="E19:E34" si="10">G19*(14/21)</f>
        <v>40</v>
      </c>
      <c r="F19" s="24">
        <f t="shared" ref="F19:F34" si="11">G19*(28/21)</f>
        <v>80</v>
      </c>
      <c r="G19" s="29">
        <v>60</v>
      </c>
      <c r="H19" s="24">
        <f t="shared" ref="H19:H34" si="12">J19*(14/21)</f>
        <v>66.666666666666657</v>
      </c>
      <c r="I19" s="24">
        <f t="shared" ref="I19:I34" si="13">J19*(28/21)</f>
        <v>133.33333333333331</v>
      </c>
      <c r="J19" s="336">
        <v>100</v>
      </c>
      <c r="K19" s="24">
        <f t="shared" ref="K19:K34" si="14">M19*(14/21)</f>
        <v>130</v>
      </c>
      <c r="L19" s="24">
        <f t="shared" ref="L19:L34" si="15">M19*(28/21)</f>
        <v>260</v>
      </c>
      <c r="M19" s="336">
        <v>195</v>
      </c>
      <c r="N19" s="24">
        <f t="shared" ref="N19:N34" si="16">P19*(14/21)</f>
        <v>100</v>
      </c>
      <c r="O19" s="24">
        <f t="shared" ref="O19:O34" si="17">P19*(28/21)</f>
        <v>200</v>
      </c>
      <c r="P19" s="336">
        <v>150</v>
      </c>
    </row>
    <row r="20" spans="1:30">
      <c r="A20" s="14" t="s">
        <v>74</v>
      </c>
      <c r="B20" s="68" t="s">
        <v>246</v>
      </c>
      <c r="C20" s="9">
        <v>2</v>
      </c>
      <c r="D20" s="326">
        <v>75</v>
      </c>
      <c r="E20" s="24">
        <f t="shared" si="10"/>
        <v>80</v>
      </c>
      <c r="F20" s="24">
        <f t="shared" si="11"/>
        <v>160</v>
      </c>
      <c r="G20" s="29">
        <v>120</v>
      </c>
      <c r="H20" s="24">
        <f t="shared" si="12"/>
        <v>66.666666666666657</v>
      </c>
      <c r="I20" s="24">
        <f t="shared" si="13"/>
        <v>133.33333333333331</v>
      </c>
      <c r="J20" s="336">
        <v>100</v>
      </c>
      <c r="K20" s="24">
        <f t="shared" si="14"/>
        <v>100</v>
      </c>
      <c r="L20" s="24">
        <f t="shared" si="15"/>
        <v>200</v>
      </c>
      <c r="M20" s="336">
        <v>150</v>
      </c>
      <c r="N20" s="24">
        <f t="shared" si="16"/>
        <v>66.666666666666657</v>
      </c>
      <c r="O20" s="24">
        <f t="shared" si="17"/>
        <v>133.33333333333331</v>
      </c>
      <c r="P20" s="336">
        <v>100</v>
      </c>
    </row>
    <row r="21" spans="1:30">
      <c r="A21" s="14" t="s">
        <v>75</v>
      </c>
      <c r="B21" s="77" t="s">
        <v>247</v>
      </c>
      <c r="C21" s="9">
        <v>2</v>
      </c>
      <c r="D21" s="326">
        <v>75</v>
      </c>
      <c r="E21" s="24">
        <f t="shared" si="10"/>
        <v>80</v>
      </c>
      <c r="F21" s="24">
        <f t="shared" si="11"/>
        <v>160</v>
      </c>
      <c r="G21" s="29">
        <v>120</v>
      </c>
      <c r="H21" s="24">
        <f t="shared" si="12"/>
        <v>76.666666666666657</v>
      </c>
      <c r="I21" s="24">
        <f t="shared" si="13"/>
        <v>153.33333333333331</v>
      </c>
      <c r="J21" s="336">
        <v>115</v>
      </c>
      <c r="K21" s="24">
        <f t="shared" si="14"/>
        <v>100</v>
      </c>
      <c r="L21" s="24">
        <f t="shared" si="15"/>
        <v>200</v>
      </c>
      <c r="M21" s="336">
        <v>150</v>
      </c>
      <c r="N21" s="24">
        <f t="shared" si="16"/>
        <v>0</v>
      </c>
      <c r="O21" s="24">
        <f t="shared" si="17"/>
        <v>0</v>
      </c>
      <c r="P21" s="29">
        <v>0</v>
      </c>
    </row>
    <row r="22" spans="1:30">
      <c r="A22" s="14" t="s">
        <v>76</v>
      </c>
      <c r="B22" s="68" t="s">
        <v>248</v>
      </c>
      <c r="C22" s="9">
        <v>1</v>
      </c>
      <c r="D22" s="326">
        <v>75</v>
      </c>
      <c r="E22" s="24">
        <f t="shared" si="10"/>
        <v>173.33333333333331</v>
      </c>
      <c r="F22" s="24">
        <f t="shared" si="11"/>
        <v>346.66666666666663</v>
      </c>
      <c r="G22" s="29">
        <v>260</v>
      </c>
      <c r="H22" s="24">
        <f t="shared" si="12"/>
        <v>216.66666666666666</v>
      </c>
      <c r="I22" s="24">
        <f t="shared" si="13"/>
        <v>433.33333333333331</v>
      </c>
      <c r="J22" s="336">
        <v>325</v>
      </c>
      <c r="K22" s="24">
        <f t="shared" si="14"/>
        <v>226.66666666666666</v>
      </c>
      <c r="L22" s="24">
        <f t="shared" si="15"/>
        <v>453.33333333333331</v>
      </c>
      <c r="M22" s="336">
        <v>340</v>
      </c>
      <c r="N22" s="24">
        <f t="shared" si="16"/>
        <v>203.33333333333331</v>
      </c>
      <c r="O22" s="24">
        <f t="shared" si="17"/>
        <v>406.66666666666663</v>
      </c>
      <c r="P22" s="336">
        <v>305</v>
      </c>
    </row>
    <row r="23" spans="1:30">
      <c r="A23" s="14" t="s">
        <v>77</v>
      </c>
      <c r="B23" s="77" t="s">
        <v>249</v>
      </c>
      <c r="C23" s="9">
        <v>2</v>
      </c>
      <c r="D23" s="326">
        <v>75</v>
      </c>
      <c r="E23" s="24">
        <f t="shared" si="10"/>
        <v>40</v>
      </c>
      <c r="F23" s="24">
        <f t="shared" si="11"/>
        <v>80</v>
      </c>
      <c r="G23" s="29">
        <v>60</v>
      </c>
      <c r="H23" s="24">
        <f t="shared" si="12"/>
        <v>33.333333333333329</v>
      </c>
      <c r="I23" s="24">
        <f t="shared" si="13"/>
        <v>66.666666666666657</v>
      </c>
      <c r="J23" s="337">
        <v>50</v>
      </c>
      <c r="K23" s="24">
        <f t="shared" si="14"/>
        <v>33.333333333333329</v>
      </c>
      <c r="L23" s="24">
        <f t="shared" si="15"/>
        <v>66.666666666666657</v>
      </c>
      <c r="M23" s="336">
        <v>50</v>
      </c>
      <c r="N23" s="24">
        <f t="shared" si="16"/>
        <v>23.333333333333332</v>
      </c>
      <c r="O23" s="24">
        <f t="shared" si="17"/>
        <v>46.666666666666664</v>
      </c>
      <c r="P23" s="336">
        <v>35</v>
      </c>
    </row>
    <row r="24" spans="1:30">
      <c r="A24" s="14" t="s">
        <v>647</v>
      </c>
      <c r="B24" s="68" t="s">
        <v>250</v>
      </c>
      <c r="E24" s="24">
        <v>0</v>
      </c>
      <c r="F24" s="24">
        <v>0</v>
      </c>
      <c r="G24" s="29">
        <v>0</v>
      </c>
      <c r="H24" s="24">
        <f t="shared" si="12"/>
        <v>0</v>
      </c>
      <c r="I24" s="24">
        <f t="shared" si="13"/>
        <v>0</v>
      </c>
      <c r="J24" s="29">
        <v>0</v>
      </c>
      <c r="K24" s="24">
        <f t="shared" si="14"/>
        <v>0</v>
      </c>
      <c r="L24" s="24">
        <f t="shared" si="15"/>
        <v>0</v>
      </c>
      <c r="M24" s="29">
        <v>0</v>
      </c>
      <c r="N24" s="24">
        <f t="shared" si="16"/>
        <v>50</v>
      </c>
      <c r="O24" s="24">
        <f t="shared" si="17"/>
        <v>100</v>
      </c>
      <c r="P24" s="338">
        <v>75</v>
      </c>
    </row>
    <row r="25" spans="1:30">
      <c r="A25" s="14" t="s">
        <v>78</v>
      </c>
      <c r="B25" s="77" t="s">
        <v>251</v>
      </c>
      <c r="C25" s="9">
        <v>3</v>
      </c>
      <c r="D25" s="326">
        <v>75</v>
      </c>
      <c r="E25" s="24">
        <f t="shared" si="10"/>
        <v>86.666666666666657</v>
      </c>
      <c r="F25" s="24">
        <f t="shared" si="11"/>
        <v>173.33333333333331</v>
      </c>
      <c r="G25" s="29">
        <v>130</v>
      </c>
      <c r="H25" s="24">
        <f t="shared" si="12"/>
        <v>50</v>
      </c>
      <c r="I25" s="24">
        <f t="shared" si="13"/>
        <v>100</v>
      </c>
      <c r="J25" s="336">
        <v>75</v>
      </c>
      <c r="K25" s="24">
        <f t="shared" si="14"/>
        <v>33.333333333333329</v>
      </c>
      <c r="L25" s="24">
        <f t="shared" si="15"/>
        <v>66.666666666666657</v>
      </c>
      <c r="M25" s="29">
        <v>50</v>
      </c>
      <c r="N25" s="24">
        <f t="shared" si="16"/>
        <v>0</v>
      </c>
      <c r="O25" s="24">
        <f t="shared" si="17"/>
        <v>0</v>
      </c>
      <c r="P25" s="29">
        <v>0</v>
      </c>
    </row>
    <row r="26" spans="1:30">
      <c r="A26" s="14" t="s">
        <v>79</v>
      </c>
      <c r="B26" s="68" t="s">
        <v>252</v>
      </c>
      <c r="C26" s="9">
        <v>2</v>
      </c>
      <c r="D26" s="326">
        <v>75</v>
      </c>
      <c r="E26" s="24">
        <f t="shared" si="10"/>
        <v>46.666666666666664</v>
      </c>
      <c r="F26" s="24">
        <f t="shared" si="11"/>
        <v>93.333333333333329</v>
      </c>
      <c r="G26" s="29">
        <v>70</v>
      </c>
      <c r="H26" s="24">
        <f t="shared" si="12"/>
        <v>60</v>
      </c>
      <c r="I26" s="24">
        <f t="shared" si="13"/>
        <v>120</v>
      </c>
      <c r="J26" s="336">
        <v>90</v>
      </c>
      <c r="K26" s="24">
        <f t="shared" si="14"/>
        <v>80</v>
      </c>
      <c r="L26" s="24">
        <f t="shared" si="15"/>
        <v>160</v>
      </c>
      <c r="M26" s="29">
        <v>120</v>
      </c>
      <c r="N26" s="24">
        <f t="shared" si="16"/>
        <v>0</v>
      </c>
      <c r="O26" s="24">
        <f t="shared" si="17"/>
        <v>0</v>
      </c>
      <c r="P26" s="29">
        <v>0</v>
      </c>
    </row>
    <row r="27" spans="1:30">
      <c r="A27" s="14" t="s">
        <v>80</v>
      </c>
      <c r="B27" s="68" t="s">
        <v>254</v>
      </c>
      <c r="C27" s="9">
        <v>1</v>
      </c>
      <c r="D27" s="326">
        <v>75</v>
      </c>
      <c r="E27" s="24">
        <f t="shared" si="10"/>
        <v>36.666666666666664</v>
      </c>
      <c r="F27" s="24">
        <f t="shared" si="11"/>
        <v>73.333333333333329</v>
      </c>
      <c r="G27" s="29">
        <v>55</v>
      </c>
      <c r="H27" s="24">
        <f t="shared" si="12"/>
        <v>40</v>
      </c>
      <c r="I27" s="24">
        <f t="shared" si="13"/>
        <v>80</v>
      </c>
      <c r="J27" s="336">
        <v>60</v>
      </c>
      <c r="K27" s="24">
        <f t="shared" si="14"/>
        <v>40</v>
      </c>
      <c r="L27" s="24">
        <f t="shared" si="15"/>
        <v>80</v>
      </c>
      <c r="M27" s="29">
        <v>60</v>
      </c>
      <c r="N27" s="24">
        <f t="shared" si="16"/>
        <v>60</v>
      </c>
      <c r="O27" s="24">
        <f t="shared" si="17"/>
        <v>120</v>
      </c>
      <c r="P27" s="29">
        <v>90</v>
      </c>
    </row>
    <row r="28" spans="1:30">
      <c r="A28" s="14" t="s">
        <v>82</v>
      </c>
      <c r="B28" s="77" t="s">
        <v>255</v>
      </c>
      <c r="C28" s="9">
        <v>2</v>
      </c>
      <c r="D28" s="326">
        <v>75</v>
      </c>
      <c r="E28" s="24">
        <f t="shared" si="10"/>
        <v>43.333333333333329</v>
      </c>
      <c r="F28" s="24">
        <f t="shared" si="11"/>
        <v>86.666666666666657</v>
      </c>
      <c r="G28" s="29">
        <v>65</v>
      </c>
      <c r="H28" s="24">
        <f t="shared" si="12"/>
        <v>33.333333333333329</v>
      </c>
      <c r="I28" s="24">
        <f t="shared" si="13"/>
        <v>66.666666666666657</v>
      </c>
      <c r="J28" s="29">
        <v>50</v>
      </c>
      <c r="K28" s="24">
        <f t="shared" si="14"/>
        <v>100</v>
      </c>
      <c r="L28" s="24">
        <f t="shared" si="15"/>
        <v>200</v>
      </c>
      <c r="M28" s="29">
        <v>150</v>
      </c>
      <c r="N28" s="24">
        <f t="shared" si="16"/>
        <v>83.333333333333329</v>
      </c>
      <c r="O28" s="24">
        <f t="shared" si="17"/>
        <v>166.66666666666666</v>
      </c>
      <c r="P28" s="29">
        <v>125</v>
      </c>
    </row>
    <row r="29" spans="1:30">
      <c r="A29" s="14" t="s">
        <v>83</v>
      </c>
      <c r="B29" s="68" t="s">
        <v>256</v>
      </c>
      <c r="C29" s="9">
        <v>2</v>
      </c>
      <c r="D29" s="326">
        <v>75</v>
      </c>
      <c r="E29" s="24">
        <f t="shared" si="10"/>
        <v>83.333333333333329</v>
      </c>
      <c r="F29" s="24">
        <f t="shared" si="11"/>
        <v>166.66666666666666</v>
      </c>
      <c r="G29" s="29">
        <v>125</v>
      </c>
      <c r="H29" s="24">
        <f t="shared" si="12"/>
        <v>83.333333333333329</v>
      </c>
      <c r="I29" s="24">
        <f t="shared" si="13"/>
        <v>166.66666666666666</v>
      </c>
      <c r="J29" s="336">
        <v>125</v>
      </c>
      <c r="K29" s="24">
        <f t="shared" si="14"/>
        <v>100</v>
      </c>
      <c r="L29" s="24">
        <f t="shared" si="15"/>
        <v>200</v>
      </c>
      <c r="M29" s="336">
        <v>150</v>
      </c>
      <c r="N29" s="24">
        <f t="shared" si="16"/>
        <v>0</v>
      </c>
      <c r="O29" s="24">
        <f t="shared" si="17"/>
        <v>0</v>
      </c>
      <c r="P29" s="29">
        <v>0</v>
      </c>
    </row>
    <row r="30" spans="1:30">
      <c r="A30" s="14" t="s">
        <v>84</v>
      </c>
      <c r="B30" s="77" t="s">
        <v>257</v>
      </c>
      <c r="C30" s="9">
        <v>1</v>
      </c>
      <c r="D30" s="326">
        <v>75</v>
      </c>
      <c r="E30" s="24">
        <f t="shared" si="10"/>
        <v>43.333333333333329</v>
      </c>
      <c r="F30" s="24">
        <f t="shared" si="11"/>
        <v>86.666666666666657</v>
      </c>
      <c r="G30" s="29">
        <v>65</v>
      </c>
      <c r="H30" s="24">
        <f t="shared" si="12"/>
        <v>33.333333333333329</v>
      </c>
      <c r="I30" s="24">
        <f t="shared" si="13"/>
        <v>66.666666666666657</v>
      </c>
      <c r="J30" s="336">
        <v>50</v>
      </c>
      <c r="K30" s="24">
        <f t="shared" si="14"/>
        <v>50</v>
      </c>
      <c r="L30" s="24">
        <f t="shared" si="15"/>
        <v>100</v>
      </c>
      <c r="M30" s="336">
        <v>75</v>
      </c>
      <c r="N30" s="24">
        <f t="shared" si="16"/>
        <v>20</v>
      </c>
      <c r="O30" s="24">
        <f t="shared" si="17"/>
        <v>40</v>
      </c>
      <c r="P30" s="336">
        <v>30</v>
      </c>
    </row>
    <row r="31" spans="1:30">
      <c r="A31" s="14" t="s">
        <v>85</v>
      </c>
      <c r="B31" s="77" t="s">
        <v>261</v>
      </c>
      <c r="C31" s="9">
        <v>1</v>
      </c>
      <c r="D31" s="326">
        <v>75</v>
      </c>
      <c r="E31" s="24">
        <f t="shared" si="10"/>
        <v>43.333333333333329</v>
      </c>
      <c r="F31" s="24">
        <f t="shared" si="11"/>
        <v>86.666666666666657</v>
      </c>
      <c r="G31" s="29">
        <v>65</v>
      </c>
      <c r="H31" s="24">
        <f t="shared" si="12"/>
        <v>83.333333333333329</v>
      </c>
      <c r="I31" s="24">
        <f t="shared" si="13"/>
        <v>166.66666666666666</v>
      </c>
      <c r="J31" s="336">
        <v>125</v>
      </c>
      <c r="K31" s="24">
        <f t="shared" si="14"/>
        <v>113.33333333333333</v>
      </c>
      <c r="L31" s="24">
        <f t="shared" si="15"/>
        <v>226.66666666666666</v>
      </c>
      <c r="M31" s="336">
        <v>170</v>
      </c>
      <c r="N31" s="24">
        <f t="shared" si="16"/>
        <v>100</v>
      </c>
      <c r="O31" s="24">
        <f t="shared" si="17"/>
        <v>200</v>
      </c>
      <c r="P31" s="336">
        <v>150</v>
      </c>
    </row>
    <row r="32" spans="1:30">
      <c r="A32" s="14" t="s">
        <v>89</v>
      </c>
      <c r="B32" s="68" t="s">
        <v>262</v>
      </c>
      <c r="C32" s="9">
        <v>3</v>
      </c>
      <c r="D32" s="326">
        <v>75</v>
      </c>
      <c r="E32" s="24">
        <f t="shared" si="10"/>
        <v>43.333333333333329</v>
      </c>
      <c r="F32" s="24">
        <f t="shared" si="11"/>
        <v>86.666666666666657</v>
      </c>
      <c r="G32" s="29">
        <v>65</v>
      </c>
      <c r="H32" s="24">
        <f t="shared" si="12"/>
        <v>33.333333333333329</v>
      </c>
      <c r="I32" s="24">
        <f t="shared" si="13"/>
        <v>66.666666666666657</v>
      </c>
      <c r="J32" s="336">
        <v>50</v>
      </c>
      <c r="K32" s="24">
        <f t="shared" si="14"/>
        <v>33.333333333333329</v>
      </c>
      <c r="L32" s="24">
        <f t="shared" si="15"/>
        <v>66.666666666666657</v>
      </c>
      <c r="M32" s="336">
        <v>50</v>
      </c>
      <c r="N32" s="24">
        <f t="shared" si="16"/>
        <v>50</v>
      </c>
      <c r="O32" s="24">
        <f t="shared" si="17"/>
        <v>100</v>
      </c>
      <c r="P32" s="336">
        <v>75</v>
      </c>
    </row>
    <row r="33" spans="1:30">
      <c r="A33" s="14" t="s">
        <v>90</v>
      </c>
      <c r="B33" s="77" t="s">
        <v>263</v>
      </c>
      <c r="C33" s="9">
        <v>2</v>
      </c>
      <c r="D33" s="326">
        <v>75</v>
      </c>
      <c r="E33" s="24">
        <f t="shared" si="10"/>
        <v>43.333333333333329</v>
      </c>
      <c r="F33" s="24">
        <f t="shared" si="11"/>
        <v>86.666666666666657</v>
      </c>
      <c r="G33" s="29">
        <v>65</v>
      </c>
      <c r="H33" s="24">
        <f t="shared" si="12"/>
        <v>50</v>
      </c>
      <c r="I33" s="24">
        <f t="shared" si="13"/>
        <v>100</v>
      </c>
      <c r="J33" s="336">
        <v>75</v>
      </c>
      <c r="K33" s="24">
        <f t="shared" si="14"/>
        <v>53.333333333333329</v>
      </c>
      <c r="L33" s="24">
        <f t="shared" si="15"/>
        <v>106.66666666666666</v>
      </c>
      <c r="M33" s="336">
        <v>80</v>
      </c>
      <c r="N33" s="24">
        <f t="shared" si="16"/>
        <v>20</v>
      </c>
      <c r="O33" s="24">
        <f t="shared" si="17"/>
        <v>40</v>
      </c>
      <c r="P33" s="336">
        <v>30</v>
      </c>
    </row>
    <row r="34" spans="1:30">
      <c r="A34" s="14" t="s">
        <v>91</v>
      </c>
      <c r="B34" s="68" t="s">
        <v>649</v>
      </c>
      <c r="C34" s="9">
        <v>1</v>
      </c>
      <c r="D34" s="326">
        <v>75</v>
      </c>
      <c r="E34" s="24">
        <f t="shared" si="10"/>
        <v>56.666666666666664</v>
      </c>
      <c r="F34" s="24">
        <f t="shared" si="11"/>
        <v>113.33333333333333</v>
      </c>
      <c r="G34" s="29">
        <v>85</v>
      </c>
      <c r="H34" s="24">
        <f t="shared" si="12"/>
        <v>53.333333333333329</v>
      </c>
      <c r="I34" s="24">
        <f t="shared" si="13"/>
        <v>106.66666666666666</v>
      </c>
      <c r="J34" s="336">
        <v>80</v>
      </c>
      <c r="K34" s="24">
        <f t="shared" si="14"/>
        <v>133.33333333333331</v>
      </c>
      <c r="L34" s="24">
        <f t="shared" si="15"/>
        <v>266.66666666666663</v>
      </c>
      <c r="M34" s="336">
        <v>200</v>
      </c>
      <c r="N34" s="24">
        <f t="shared" si="16"/>
        <v>40</v>
      </c>
      <c r="O34" s="24">
        <f t="shared" si="17"/>
        <v>80</v>
      </c>
      <c r="P34" s="336">
        <v>60</v>
      </c>
    </row>
    <row r="35" spans="1:30" s="31" customFormat="1">
      <c r="A35" s="32" t="s">
        <v>739</v>
      </c>
      <c r="B35" s="103"/>
      <c r="C35" s="102"/>
      <c r="D35" s="325"/>
      <c r="E35" s="31">
        <v>4</v>
      </c>
      <c r="F35" s="31">
        <v>10</v>
      </c>
      <c r="G35" s="31">
        <v>7</v>
      </c>
      <c r="H35" s="31">
        <v>3.5</v>
      </c>
      <c r="I35" s="31">
        <v>10</v>
      </c>
      <c r="J35" s="31">
        <v>7</v>
      </c>
      <c r="K35" s="31">
        <v>5</v>
      </c>
      <c r="L35" s="31">
        <v>12</v>
      </c>
      <c r="M35" s="31">
        <v>7</v>
      </c>
      <c r="N35" s="31">
        <v>2.4</v>
      </c>
      <c r="O35" s="31">
        <v>5.8</v>
      </c>
      <c r="P35" s="31">
        <v>4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31" customFormat="1">
      <c r="A36" s="32" t="s">
        <v>379</v>
      </c>
      <c r="B36" s="103"/>
      <c r="C36" s="102"/>
      <c r="D36" s="325"/>
      <c r="E36" s="31">
        <f>E35*135</f>
        <v>540</v>
      </c>
      <c r="F36" s="31">
        <f>F35*135</f>
        <v>1350</v>
      </c>
      <c r="G36" s="31">
        <f>G35*135</f>
        <v>945</v>
      </c>
      <c r="H36" s="31">
        <f>H35*135</f>
        <v>472.5</v>
      </c>
      <c r="I36" s="31">
        <v>1300</v>
      </c>
      <c r="J36" s="31">
        <v>900</v>
      </c>
      <c r="K36" s="31">
        <f>K35*135</f>
        <v>675</v>
      </c>
      <c r="L36" s="31">
        <f>L35*135</f>
        <v>1620</v>
      </c>
      <c r="M36" s="31">
        <v>1125</v>
      </c>
      <c r="N36" s="31">
        <f>N35*135</f>
        <v>324</v>
      </c>
      <c r="O36" s="31">
        <f>O35*135</f>
        <v>783</v>
      </c>
      <c r="P36" s="31">
        <v>550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>
      <c r="A37" s="14" t="s">
        <v>81</v>
      </c>
      <c r="B37" s="77" t="s">
        <v>650</v>
      </c>
      <c r="C37" s="9">
        <v>2</v>
      </c>
      <c r="D37" s="326">
        <v>135</v>
      </c>
      <c r="E37" s="24">
        <f>G37*(4/7)</f>
        <v>168.57142857142856</v>
      </c>
      <c r="F37" s="24">
        <f>G37*10/7</f>
        <v>421.42857142857144</v>
      </c>
      <c r="G37" s="29">
        <v>295</v>
      </c>
      <c r="H37" s="24">
        <f>J37*(4/7)</f>
        <v>114.28571428571428</v>
      </c>
      <c r="I37" s="24">
        <f>J37*10/7</f>
        <v>285.71428571428572</v>
      </c>
      <c r="J37" s="29">
        <v>200</v>
      </c>
      <c r="K37" s="24">
        <f>M37*(4/7)</f>
        <v>142.85714285714286</v>
      </c>
      <c r="L37" s="24">
        <f>M37*10/7</f>
        <v>357.14285714285717</v>
      </c>
      <c r="M37" s="29">
        <v>250</v>
      </c>
      <c r="N37" s="24">
        <f>P37*(4/7)</f>
        <v>57.142857142857139</v>
      </c>
      <c r="O37" s="24">
        <f>P37*10/7</f>
        <v>142.85714285714286</v>
      </c>
      <c r="P37" s="29">
        <v>100</v>
      </c>
    </row>
    <row r="38" spans="1:30">
      <c r="A38" s="14" t="s">
        <v>86</v>
      </c>
      <c r="B38" s="77" t="s">
        <v>651</v>
      </c>
      <c r="C38" s="9">
        <v>1</v>
      </c>
      <c r="D38" s="326">
        <v>135</v>
      </c>
      <c r="E38" s="24">
        <f>G38*(4/7)</f>
        <v>297.14285714285711</v>
      </c>
      <c r="F38" s="24">
        <f>G38*10/7</f>
        <v>742.85714285714289</v>
      </c>
      <c r="G38" s="29">
        <v>520</v>
      </c>
      <c r="H38" s="24">
        <f t="shared" ref="H38:H39" si="18">J38*(4/7)</f>
        <v>285.71428571428572</v>
      </c>
      <c r="I38" s="24">
        <f t="shared" ref="I38:I39" si="19">J38*10/7</f>
        <v>714.28571428571433</v>
      </c>
      <c r="J38" s="29">
        <v>500</v>
      </c>
      <c r="K38" s="24">
        <f t="shared" ref="K38:K39" si="20">M38*(4/7)</f>
        <v>371.42857142857139</v>
      </c>
      <c r="L38" s="24">
        <f t="shared" ref="L38:L39" si="21">M38*10/7</f>
        <v>928.57142857142856</v>
      </c>
      <c r="M38" s="29">
        <v>650</v>
      </c>
      <c r="N38" s="24">
        <f t="shared" ref="N38:N39" si="22">P38*(4/7)</f>
        <v>171.42857142857142</v>
      </c>
      <c r="O38" s="24">
        <f t="shared" ref="O38:O39" si="23">P38*10/7</f>
        <v>428.57142857142856</v>
      </c>
      <c r="P38" s="29">
        <v>300</v>
      </c>
    </row>
    <row r="39" spans="1:30">
      <c r="A39" s="14" t="s">
        <v>88</v>
      </c>
      <c r="B39" s="77" t="s">
        <v>653</v>
      </c>
      <c r="C39" s="9">
        <v>2</v>
      </c>
      <c r="D39" s="326">
        <v>135</v>
      </c>
      <c r="E39" s="24">
        <f>G39*(4/7)</f>
        <v>74.285714285714278</v>
      </c>
      <c r="F39" s="24">
        <f>G39*10/7</f>
        <v>185.71428571428572</v>
      </c>
      <c r="G39" s="29">
        <v>130</v>
      </c>
      <c r="H39" s="24">
        <f t="shared" si="18"/>
        <v>114.28571428571428</v>
      </c>
      <c r="I39" s="24">
        <f t="shared" si="19"/>
        <v>285.71428571428572</v>
      </c>
      <c r="J39" s="29">
        <v>200</v>
      </c>
      <c r="K39" s="24">
        <f t="shared" si="20"/>
        <v>128.57142857142856</v>
      </c>
      <c r="L39" s="24">
        <f t="shared" si="21"/>
        <v>321.42857142857144</v>
      </c>
      <c r="M39" s="29">
        <v>225</v>
      </c>
      <c r="N39" s="24">
        <f t="shared" si="22"/>
        <v>85.714285714285708</v>
      </c>
      <c r="O39" s="24">
        <f t="shared" si="23"/>
        <v>214.28571428571428</v>
      </c>
      <c r="P39" s="29">
        <v>150</v>
      </c>
    </row>
    <row r="40" spans="1:30" s="31" customFormat="1">
      <c r="A40" s="30" t="s">
        <v>740</v>
      </c>
      <c r="B40" s="103"/>
      <c r="C40" s="102"/>
      <c r="D40" s="325"/>
      <c r="E40" s="31">
        <v>60</v>
      </c>
      <c r="F40" s="31">
        <v>80</v>
      </c>
      <c r="G40" s="31">
        <v>70</v>
      </c>
      <c r="H40" s="31">
        <v>47</v>
      </c>
      <c r="I40" s="31">
        <v>67</v>
      </c>
      <c r="J40" s="31">
        <v>57</v>
      </c>
      <c r="K40" s="31">
        <v>68</v>
      </c>
      <c r="L40" s="31">
        <v>85</v>
      </c>
      <c r="M40" s="31">
        <v>78</v>
      </c>
      <c r="N40" s="31">
        <v>36</v>
      </c>
      <c r="O40" s="31">
        <v>50</v>
      </c>
      <c r="P40" s="31">
        <v>43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s="31" customFormat="1">
      <c r="A41" s="30" t="s">
        <v>379</v>
      </c>
      <c r="B41" s="103"/>
      <c r="C41" s="102"/>
      <c r="D41" s="325"/>
      <c r="E41" s="31">
        <f>E40*65</f>
        <v>3900</v>
      </c>
      <c r="F41" s="31">
        <f>F40*65</f>
        <v>5200</v>
      </c>
      <c r="G41" s="31">
        <f>G40*65</f>
        <v>4550</v>
      </c>
      <c r="H41" s="31">
        <f t="shared" ref="H41:P41" si="24">H40*65</f>
        <v>3055</v>
      </c>
      <c r="I41" s="31">
        <f t="shared" si="24"/>
        <v>4355</v>
      </c>
      <c r="J41" s="31">
        <f t="shared" si="24"/>
        <v>3705</v>
      </c>
      <c r="K41" s="31">
        <f t="shared" si="24"/>
        <v>4420</v>
      </c>
      <c r="L41" s="31">
        <f t="shared" si="24"/>
        <v>5525</v>
      </c>
      <c r="M41" s="31">
        <f t="shared" si="24"/>
        <v>5070</v>
      </c>
      <c r="N41" s="31">
        <f t="shared" si="24"/>
        <v>2340</v>
      </c>
      <c r="O41" s="31">
        <f t="shared" si="24"/>
        <v>3250</v>
      </c>
      <c r="P41" s="31">
        <f t="shared" si="24"/>
        <v>2795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>
      <c r="A42" s="8" t="s">
        <v>94</v>
      </c>
      <c r="B42" s="68" t="s">
        <v>270</v>
      </c>
      <c r="C42" s="9">
        <v>2</v>
      </c>
      <c r="D42" s="326">
        <v>65</v>
      </c>
      <c r="E42" s="24">
        <f>G42*(60/70)</f>
        <v>235.71428571428569</v>
      </c>
      <c r="F42" s="24">
        <f>G42*(80/70)</f>
        <v>314.28571428571428</v>
      </c>
      <c r="G42" s="29">
        <v>275</v>
      </c>
      <c r="H42" s="24">
        <f>J42*(60/70)</f>
        <v>180</v>
      </c>
      <c r="I42" s="24">
        <f>J42*(80/70)</f>
        <v>240</v>
      </c>
      <c r="J42" s="29">
        <v>210</v>
      </c>
      <c r="K42" s="24">
        <f>M42*(60/70)</f>
        <v>218.57142857142856</v>
      </c>
      <c r="L42" s="24">
        <f>M42*(86/70)</f>
        <v>313.28571428571428</v>
      </c>
      <c r="M42" s="29">
        <v>255</v>
      </c>
      <c r="N42" s="24">
        <f>P42*(60/70)</f>
        <v>214.28571428571428</v>
      </c>
      <c r="O42" s="24">
        <f>P42*(80/70)</f>
        <v>285.71428571428572</v>
      </c>
      <c r="P42" s="29">
        <v>250</v>
      </c>
    </row>
    <row r="43" spans="1:30">
      <c r="A43" s="8" t="s">
        <v>716</v>
      </c>
      <c r="B43" s="68" t="s">
        <v>271</v>
      </c>
      <c r="C43" s="9">
        <v>1</v>
      </c>
      <c r="D43" s="326">
        <v>65</v>
      </c>
      <c r="E43" s="24">
        <f t="shared" ref="E43:E52" si="25">G43*(60/70)</f>
        <v>758.57142857142856</v>
      </c>
      <c r="F43" s="24">
        <f t="shared" ref="F43:F52" si="26">G43*(80/70)</f>
        <v>1011.4285714285713</v>
      </c>
      <c r="G43" s="29">
        <v>885</v>
      </c>
      <c r="H43" s="24">
        <f t="shared" ref="H43:H52" si="27">J43*(60/70)</f>
        <v>745.71428571428567</v>
      </c>
      <c r="I43" s="24">
        <f t="shared" ref="I43:I52" si="28">J43*(80/70)</f>
        <v>994.28571428571422</v>
      </c>
      <c r="J43" s="29">
        <v>870</v>
      </c>
      <c r="K43" s="24">
        <f t="shared" ref="K43:K52" si="29">M43*(60/70)</f>
        <v>707.14285714285711</v>
      </c>
      <c r="L43" s="24">
        <f t="shared" ref="L43:L52" si="30">M43*(86/70)</f>
        <v>1013.5714285714287</v>
      </c>
      <c r="M43" s="29">
        <v>825</v>
      </c>
      <c r="N43" s="24">
        <f t="shared" ref="N43:N52" si="31">P43*(60/70)</f>
        <v>342.85714285714283</v>
      </c>
      <c r="O43" s="24">
        <f t="shared" ref="O43:O52" si="32">P43*(80/70)</f>
        <v>457.14285714285711</v>
      </c>
      <c r="P43" s="29">
        <v>400</v>
      </c>
    </row>
    <row r="44" spans="1:30">
      <c r="A44" s="8" t="s">
        <v>96</v>
      </c>
      <c r="B44" s="68" t="s">
        <v>272</v>
      </c>
      <c r="C44" s="9">
        <v>2</v>
      </c>
      <c r="D44" s="326">
        <v>65</v>
      </c>
      <c r="E44" s="24">
        <f t="shared" si="25"/>
        <v>222.85714285714283</v>
      </c>
      <c r="F44" s="24">
        <f t="shared" si="26"/>
        <v>297.14285714285711</v>
      </c>
      <c r="G44" s="29">
        <v>260</v>
      </c>
      <c r="H44" s="24">
        <f t="shared" si="27"/>
        <v>171.42857142857142</v>
      </c>
      <c r="I44" s="24">
        <f t="shared" si="28"/>
        <v>228.57142857142856</v>
      </c>
      <c r="J44" s="29">
        <v>200</v>
      </c>
      <c r="K44" s="24">
        <f t="shared" si="29"/>
        <v>214.28571428571428</v>
      </c>
      <c r="L44" s="24">
        <f t="shared" si="30"/>
        <v>307.14285714285717</v>
      </c>
      <c r="M44" s="29">
        <v>250</v>
      </c>
      <c r="N44" s="24">
        <f t="shared" si="31"/>
        <v>171.42857142857142</v>
      </c>
      <c r="O44" s="24">
        <f t="shared" si="32"/>
        <v>228.57142857142856</v>
      </c>
      <c r="P44" s="29">
        <v>200</v>
      </c>
    </row>
    <row r="45" spans="1:30">
      <c r="A45" s="8" t="s">
        <v>182</v>
      </c>
      <c r="B45" s="68" t="s">
        <v>273</v>
      </c>
      <c r="C45" s="9">
        <v>2</v>
      </c>
      <c r="D45" s="326">
        <v>65</v>
      </c>
      <c r="E45" s="24">
        <f t="shared" si="25"/>
        <v>235.71428571428569</v>
      </c>
      <c r="F45" s="24">
        <f t="shared" si="26"/>
        <v>314.28571428571428</v>
      </c>
      <c r="G45" s="29">
        <v>275</v>
      </c>
      <c r="H45" s="24">
        <f t="shared" si="27"/>
        <v>150</v>
      </c>
      <c r="I45" s="24">
        <f t="shared" si="28"/>
        <v>200</v>
      </c>
      <c r="J45" s="29">
        <v>175</v>
      </c>
      <c r="K45" s="24">
        <f t="shared" si="29"/>
        <v>205.71428571428569</v>
      </c>
      <c r="L45" s="24">
        <f t="shared" si="30"/>
        <v>294.85714285714289</v>
      </c>
      <c r="M45" s="29">
        <v>240</v>
      </c>
      <c r="N45" s="24">
        <f t="shared" si="31"/>
        <v>132.85714285714286</v>
      </c>
      <c r="O45" s="24">
        <f t="shared" si="32"/>
        <v>177.14285714285714</v>
      </c>
      <c r="P45" s="29">
        <v>155</v>
      </c>
    </row>
    <row r="46" spans="1:30">
      <c r="A46" s="45" t="s">
        <v>367</v>
      </c>
      <c r="B46" s="68" t="s">
        <v>280</v>
      </c>
      <c r="C46" s="9">
        <v>1</v>
      </c>
      <c r="D46" s="326">
        <v>65</v>
      </c>
      <c r="E46" s="24">
        <f t="shared" si="25"/>
        <v>94.285714285714278</v>
      </c>
      <c r="F46" s="24">
        <f t="shared" si="26"/>
        <v>125.71428571428571</v>
      </c>
      <c r="G46" s="29">
        <v>110</v>
      </c>
      <c r="H46" s="24">
        <f t="shared" si="27"/>
        <v>85.714285714285708</v>
      </c>
      <c r="I46" s="24">
        <f t="shared" si="28"/>
        <v>114.28571428571428</v>
      </c>
      <c r="J46" s="29">
        <v>100</v>
      </c>
      <c r="K46" s="24">
        <f t="shared" si="29"/>
        <v>85.714285714285708</v>
      </c>
      <c r="L46" s="24">
        <f t="shared" si="30"/>
        <v>122.85714285714286</v>
      </c>
      <c r="M46" s="29">
        <v>100</v>
      </c>
      <c r="N46" s="24">
        <f t="shared" si="31"/>
        <v>0</v>
      </c>
      <c r="O46" s="24">
        <f t="shared" si="32"/>
        <v>0</v>
      </c>
      <c r="P46" s="29">
        <v>0</v>
      </c>
    </row>
    <row r="47" spans="1:30">
      <c r="A47" s="13" t="s">
        <v>104</v>
      </c>
      <c r="B47" s="68" t="s">
        <v>281</v>
      </c>
      <c r="C47" s="9">
        <v>1</v>
      </c>
      <c r="D47" s="326">
        <v>65</v>
      </c>
      <c r="E47" s="24">
        <f t="shared" si="25"/>
        <v>192.85714285714283</v>
      </c>
      <c r="F47" s="24">
        <f t="shared" si="26"/>
        <v>257.14285714285711</v>
      </c>
      <c r="G47" s="29">
        <v>225</v>
      </c>
      <c r="H47" s="24">
        <f t="shared" si="27"/>
        <v>154.28571428571428</v>
      </c>
      <c r="I47" s="24">
        <f t="shared" si="28"/>
        <v>205.71428571428569</v>
      </c>
      <c r="J47" s="29">
        <v>180</v>
      </c>
      <c r="K47" s="24">
        <f t="shared" si="29"/>
        <v>180</v>
      </c>
      <c r="L47" s="24">
        <f t="shared" si="30"/>
        <v>258</v>
      </c>
      <c r="M47" s="29">
        <v>210</v>
      </c>
      <c r="N47" s="24">
        <f t="shared" si="31"/>
        <v>205.71428571428569</v>
      </c>
      <c r="O47" s="24">
        <f t="shared" si="32"/>
        <v>274.28571428571428</v>
      </c>
      <c r="P47" s="29">
        <v>240</v>
      </c>
    </row>
    <row r="48" spans="1:30">
      <c r="A48" s="13" t="s">
        <v>105</v>
      </c>
      <c r="B48" s="68" t="s">
        <v>630</v>
      </c>
      <c r="C48" s="9">
        <v>1</v>
      </c>
      <c r="D48" s="326">
        <v>65</v>
      </c>
      <c r="E48" s="24">
        <f t="shared" si="25"/>
        <v>514.28571428571422</v>
      </c>
      <c r="F48" s="24">
        <f t="shared" si="26"/>
        <v>685.71428571428567</v>
      </c>
      <c r="G48" s="29">
        <v>600</v>
      </c>
      <c r="H48" s="24">
        <f t="shared" si="27"/>
        <v>514.28571428571422</v>
      </c>
      <c r="I48" s="24">
        <f t="shared" si="28"/>
        <v>685.71428571428567</v>
      </c>
      <c r="J48" s="29">
        <v>600</v>
      </c>
      <c r="K48" s="24">
        <f t="shared" si="29"/>
        <v>402.85714285714283</v>
      </c>
      <c r="L48" s="24">
        <f t="shared" si="30"/>
        <v>577.42857142857144</v>
      </c>
      <c r="M48" s="29">
        <v>470</v>
      </c>
      <c r="N48" s="24">
        <f t="shared" si="31"/>
        <v>514.28571428571422</v>
      </c>
      <c r="O48" s="24">
        <f t="shared" si="32"/>
        <v>685.71428571428567</v>
      </c>
      <c r="P48" s="29">
        <v>600</v>
      </c>
    </row>
    <row r="49" spans="1:30">
      <c r="A49" s="96" t="s">
        <v>369</v>
      </c>
      <c r="B49" s="68" t="s">
        <v>654</v>
      </c>
      <c r="C49" s="9">
        <v>1</v>
      </c>
      <c r="D49" s="326">
        <v>65</v>
      </c>
      <c r="E49" s="24">
        <f t="shared" si="25"/>
        <v>265.71428571428572</v>
      </c>
      <c r="F49" s="24">
        <f t="shared" si="26"/>
        <v>354.28571428571428</v>
      </c>
      <c r="G49" s="29">
        <v>310</v>
      </c>
      <c r="H49" s="24">
        <f t="shared" si="27"/>
        <v>257.14285714285711</v>
      </c>
      <c r="I49" s="24">
        <f t="shared" si="28"/>
        <v>342.85714285714283</v>
      </c>
      <c r="J49" s="29">
        <v>300</v>
      </c>
      <c r="K49" s="24">
        <f t="shared" si="29"/>
        <v>600</v>
      </c>
      <c r="L49" s="24">
        <f t="shared" si="30"/>
        <v>860</v>
      </c>
      <c r="M49" s="29">
        <v>700</v>
      </c>
      <c r="N49" s="24">
        <f t="shared" si="31"/>
        <v>171.42857142857142</v>
      </c>
      <c r="O49" s="24">
        <f t="shared" si="32"/>
        <v>228.57142857142856</v>
      </c>
      <c r="P49" s="29">
        <v>200</v>
      </c>
    </row>
    <row r="50" spans="1:30">
      <c r="A50" s="45" t="s">
        <v>368</v>
      </c>
      <c r="B50" s="68" t="s">
        <v>655</v>
      </c>
      <c r="C50" s="9">
        <v>2</v>
      </c>
      <c r="D50" s="326">
        <v>65</v>
      </c>
      <c r="E50" s="24">
        <f t="shared" si="25"/>
        <v>557.14285714285711</v>
      </c>
      <c r="F50" s="24">
        <f t="shared" si="26"/>
        <v>742.85714285714278</v>
      </c>
      <c r="G50" s="29">
        <v>650</v>
      </c>
      <c r="H50" s="24">
        <f t="shared" si="27"/>
        <v>214.28571428571428</v>
      </c>
      <c r="I50" s="24">
        <f t="shared" si="28"/>
        <v>285.71428571428572</v>
      </c>
      <c r="J50" s="29">
        <v>250</v>
      </c>
      <c r="K50" s="24">
        <f t="shared" si="29"/>
        <v>300</v>
      </c>
      <c r="L50" s="24">
        <f t="shared" si="30"/>
        <v>430</v>
      </c>
      <c r="M50" s="29">
        <v>350</v>
      </c>
      <c r="N50" s="24">
        <f t="shared" si="31"/>
        <v>128.57142857142856</v>
      </c>
      <c r="O50" s="24">
        <f t="shared" si="32"/>
        <v>171.42857142857142</v>
      </c>
      <c r="P50" s="29">
        <v>150</v>
      </c>
    </row>
    <row r="51" spans="1:30">
      <c r="A51" s="8" t="s">
        <v>190</v>
      </c>
      <c r="B51" s="68" t="s">
        <v>657</v>
      </c>
      <c r="C51" s="9">
        <v>1</v>
      </c>
      <c r="D51" s="326">
        <v>65</v>
      </c>
      <c r="E51" s="24">
        <f t="shared" si="25"/>
        <v>265.71428571428572</v>
      </c>
      <c r="F51" s="24">
        <f t="shared" si="26"/>
        <v>354.28571428571428</v>
      </c>
      <c r="G51" s="29">
        <v>310</v>
      </c>
      <c r="H51" s="24">
        <f t="shared" si="27"/>
        <v>257.14285714285711</v>
      </c>
      <c r="I51" s="24">
        <f t="shared" si="28"/>
        <v>342.85714285714283</v>
      </c>
      <c r="J51" s="29">
        <v>300</v>
      </c>
      <c r="K51" s="24">
        <f t="shared" si="29"/>
        <v>300</v>
      </c>
      <c r="L51" s="24">
        <f t="shared" si="30"/>
        <v>430</v>
      </c>
      <c r="M51" s="29">
        <v>350</v>
      </c>
      <c r="N51" s="24">
        <f t="shared" si="31"/>
        <v>171.42857142857142</v>
      </c>
      <c r="O51" s="24">
        <f t="shared" si="32"/>
        <v>228.57142857142856</v>
      </c>
      <c r="P51" s="29">
        <v>200</v>
      </c>
    </row>
    <row r="52" spans="1:30">
      <c r="A52" s="8" t="s">
        <v>191</v>
      </c>
      <c r="B52" s="68" t="s">
        <v>658</v>
      </c>
      <c r="C52" s="9">
        <v>2</v>
      </c>
      <c r="D52" s="326">
        <v>65</v>
      </c>
      <c r="E52" s="24">
        <f t="shared" si="25"/>
        <v>557.14285714285711</v>
      </c>
      <c r="F52" s="24">
        <f t="shared" si="26"/>
        <v>742.85714285714278</v>
      </c>
      <c r="G52" s="29">
        <v>650</v>
      </c>
      <c r="H52" s="24">
        <f t="shared" si="27"/>
        <v>445.71428571428567</v>
      </c>
      <c r="I52" s="24">
        <f t="shared" si="28"/>
        <v>594.28571428571422</v>
      </c>
      <c r="J52" s="29">
        <v>520</v>
      </c>
      <c r="K52" s="24">
        <f t="shared" si="29"/>
        <v>600</v>
      </c>
      <c r="L52" s="24">
        <f t="shared" si="30"/>
        <v>860</v>
      </c>
      <c r="M52" s="29">
        <v>700</v>
      </c>
      <c r="N52" s="24">
        <f t="shared" si="31"/>
        <v>342.85714285714283</v>
      </c>
      <c r="O52" s="24">
        <f t="shared" si="32"/>
        <v>457.14285714285711</v>
      </c>
      <c r="P52" s="29">
        <v>400</v>
      </c>
    </row>
    <row r="53" spans="1:30" s="31" customFormat="1">
      <c r="A53" s="30" t="s">
        <v>741</v>
      </c>
      <c r="B53" s="102"/>
      <c r="D53" s="325"/>
      <c r="E53" s="31">
        <v>14</v>
      </c>
      <c r="F53" s="31">
        <v>21</v>
      </c>
      <c r="G53" s="105">
        <v>17.5</v>
      </c>
      <c r="H53" s="31">
        <v>14</v>
      </c>
      <c r="I53" s="31">
        <v>24.5</v>
      </c>
      <c r="J53" s="31">
        <v>17.5</v>
      </c>
      <c r="K53" s="31">
        <v>17.5</v>
      </c>
      <c r="L53" s="31">
        <v>24.5</v>
      </c>
      <c r="M53" s="31">
        <v>21</v>
      </c>
      <c r="N53" s="31">
        <v>14</v>
      </c>
      <c r="O53" s="31">
        <v>24.5</v>
      </c>
      <c r="P53" s="31">
        <v>17.5</v>
      </c>
      <c r="R53" s="100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8" t="s">
        <v>113</v>
      </c>
      <c r="B54" s="68" t="s">
        <v>660</v>
      </c>
      <c r="C54" s="9">
        <v>1</v>
      </c>
      <c r="D54" s="326">
        <v>40</v>
      </c>
      <c r="E54" s="9">
        <f>G54*(14/17.5)</f>
        <v>160</v>
      </c>
      <c r="F54" s="9">
        <f>G54*(21/17.5)</f>
        <v>240</v>
      </c>
      <c r="G54" s="29">
        <v>200</v>
      </c>
      <c r="H54" s="9">
        <f>J54*(14/17.5)</f>
        <v>168</v>
      </c>
      <c r="I54" s="9">
        <f>J54*(21/17.5)</f>
        <v>252</v>
      </c>
      <c r="J54" s="29">
        <v>210</v>
      </c>
      <c r="K54" s="9">
        <f>M54*(14/17.5)</f>
        <v>256</v>
      </c>
      <c r="L54" s="9">
        <f>M54*(21/17.5)</f>
        <v>384</v>
      </c>
      <c r="M54" s="336">
        <v>320</v>
      </c>
      <c r="N54" s="9">
        <f>P54*(14/17.5)</f>
        <v>144</v>
      </c>
      <c r="O54" s="9">
        <f>P54*(21/17.5)</f>
        <v>216</v>
      </c>
      <c r="P54" s="336">
        <v>180</v>
      </c>
    </row>
    <row r="55" spans="1:30">
      <c r="A55" s="8" t="s">
        <v>114</v>
      </c>
      <c r="B55" s="79" t="s">
        <v>661</v>
      </c>
      <c r="C55" s="9">
        <v>1</v>
      </c>
      <c r="D55" s="326">
        <v>270</v>
      </c>
      <c r="E55" s="9">
        <f t="shared" ref="E55:E58" si="33">G55*(14/17.5)</f>
        <v>860</v>
      </c>
      <c r="F55" s="9">
        <f t="shared" ref="F55:F58" si="34">G55*(21/17.5)</f>
        <v>1290</v>
      </c>
      <c r="G55" s="29">
        <v>1075</v>
      </c>
      <c r="H55" s="9">
        <f t="shared" ref="H55:H58" si="35">J55*(14/17.5)</f>
        <v>800</v>
      </c>
      <c r="I55" s="9">
        <f t="shared" ref="I55:I58" si="36">J55*(21/17.5)</f>
        <v>1200</v>
      </c>
      <c r="J55" s="29">
        <v>1000</v>
      </c>
      <c r="K55" s="9">
        <f t="shared" ref="K55:K58" si="37">M55*(14/17.5)</f>
        <v>1528</v>
      </c>
      <c r="L55" s="9">
        <f t="shared" ref="L55:L58" si="38">M55*(21/17.5)</f>
        <v>2292</v>
      </c>
      <c r="M55" s="336">
        <v>1910</v>
      </c>
      <c r="N55" s="9">
        <f t="shared" ref="N55:N58" si="39">P55*(14/17.5)</f>
        <v>1120</v>
      </c>
      <c r="O55" s="9">
        <f t="shared" ref="O55:O58" si="40">P55*(21/17.5)</f>
        <v>1680</v>
      </c>
      <c r="P55" s="336">
        <v>1400</v>
      </c>
      <c r="R55" s="101"/>
    </row>
    <row r="56" spans="1:30">
      <c r="A56" s="8" t="s">
        <v>192</v>
      </c>
      <c r="B56" s="79" t="s">
        <v>663</v>
      </c>
      <c r="C56" s="9">
        <v>2</v>
      </c>
      <c r="D56" s="326">
        <v>150</v>
      </c>
      <c r="E56" s="9">
        <f>G56*(14/17.5)</f>
        <v>120</v>
      </c>
      <c r="F56" s="9">
        <f>G56*(21/17.5)</f>
        <v>180</v>
      </c>
      <c r="G56" s="29">
        <v>150</v>
      </c>
      <c r="H56" s="9">
        <f>J56*(14/17.5)</f>
        <v>120</v>
      </c>
      <c r="I56" s="9">
        <f>J56*(21/17.5)</f>
        <v>180</v>
      </c>
      <c r="J56" s="29">
        <v>150</v>
      </c>
      <c r="K56" s="9">
        <f>M56*(14/17.5)</f>
        <v>160</v>
      </c>
      <c r="L56" s="9">
        <f>M56*(21/17.5)</f>
        <v>240</v>
      </c>
      <c r="M56" s="29">
        <v>200</v>
      </c>
      <c r="N56" s="9">
        <f>P56*(14/17.5)</f>
        <v>200</v>
      </c>
      <c r="O56" s="9">
        <f>P56*(21/17.5)</f>
        <v>300</v>
      </c>
      <c r="P56" s="29">
        <v>250</v>
      </c>
      <c r="R56" s="101"/>
    </row>
    <row r="57" spans="1:30">
      <c r="A57" s="8" t="s">
        <v>117</v>
      </c>
      <c r="B57" s="68" t="s">
        <v>664</v>
      </c>
      <c r="C57" s="9">
        <v>1</v>
      </c>
      <c r="D57" s="326">
        <v>150</v>
      </c>
      <c r="E57" s="9">
        <f t="shared" si="33"/>
        <v>600</v>
      </c>
      <c r="F57" s="9">
        <f t="shared" si="34"/>
        <v>900</v>
      </c>
      <c r="G57" s="29">
        <v>750</v>
      </c>
      <c r="H57" s="9">
        <f t="shared" si="35"/>
        <v>640</v>
      </c>
      <c r="I57" s="9">
        <f t="shared" si="36"/>
        <v>960</v>
      </c>
      <c r="J57" s="29">
        <v>800</v>
      </c>
      <c r="K57" s="9">
        <f t="shared" si="37"/>
        <v>680</v>
      </c>
      <c r="L57" s="9">
        <f t="shared" si="38"/>
        <v>1020</v>
      </c>
      <c r="M57" s="29">
        <v>850</v>
      </c>
      <c r="N57" s="9">
        <f t="shared" si="39"/>
        <v>200</v>
      </c>
      <c r="O57" s="9">
        <f t="shared" si="40"/>
        <v>300</v>
      </c>
      <c r="P57" s="29">
        <v>250</v>
      </c>
      <c r="R57" s="101"/>
    </row>
    <row r="58" spans="1:30">
      <c r="A58" s="8" t="s">
        <v>183</v>
      </c>
      <c r="B58" s="79" t="s">
        <v>665</v>
      </c>
      <c r="C58" s="9">
        <v>2</v>
      </c>
      <c r="D58" s="326">
        <v>40</v>
      </c>
      <c r="E58" s="9">
        <f t="shared" si="33"/>
        <v>80</v>
      </c>
      <c r="F58" s="9">
        <f t="shared" si="34"/>
        <v>120</v>
      </c>
      <c r="G58" s="29">
        <v>100</v>
      </c>
      <c r="H58" s="9">
        <f t="shared" si="35"/>
        <v>64</v>
      </c>
      <c r="I58" s="9">
        <f t="shared" si="36"/>
        <v>96</v>
      </c>
      <c r="J58" s="29">
        <v>80</v>
      </c>
      <c r="K58" s="9">
        <f t="shared" si="37"/>
        <v>0</v>
      </c>
      <c r="L58" s="9">
        <f t="shared" si="38"/>
        <v>0</v>
      </c>
      <c r="M58" s="29">
        <v>0</v>
      </c>
      <c r="N58" s="9">
        <f t="shared" si="39"/>
        <v>0</v>
      </c>
      <c r="O58" s="9">
        <f t="shared" si="40"/>
        <v>0</v>
      </c>
      <c r="P58" s="29">
        <v>0</v>
      </c>
      <c r="R58" s="101"/>
    </row>
    <row r="59" spans="1:30" s="31" customFormat="1" ht="30">
      <c r="A59" s="373" t="s">
        <v>742</v>
      </c>
      <c r="B59" s="102"/>
      <c r="D59" s="325"/>
      <c r="E59" s="31">
        <v>14</v>
      </c>
      <c r="F59" s="31">
        <v>28</v>
      </c>
      <c r="G59" s="31">
        <v>20</v>
      </c>
      <c r="H59" s="31">
        <v>14</v>
      </c>
      <c r="I59" s="31">
        <v>21</v>
      </c>
      <c r="J59" s="31">
        <v>17.5</v>
      </c>
      <c r="K59" s="31">
        <v>14</v>
      </c>
      <c r="L59" s="31">
        <v>31</v>
      </c>
      <c r="M59" s="31">
        <v>21</v>
      </c>
      <c r="N59" s="31">
        <v>7</v>
      </c>
      <c r="O59" s="31">
        <v>14</v>
      </c>
      <c r="P59" s="31">
        <v>12</v>
      </c>
      <c r="Q59" s="23"/>
      <c r="R59" s="10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14" t="s">
        <v>118</v>
      </c>
      <c r="B60" s="77" t="s">
        <v>297</v>
      </c>
      <c r="C60" s="9">
        <v>1</v>
      </c>
      <c r="D60" s="326">
        <v>50</v>
      </c>
      <c r="E60" s="24">
        <f>G60*(15/20)</f>
        <v>82.5</v>
      </c>
      <c r="F60" s="24">
        <f>G60*(25/20)</f>
        <v>137.5</v>
      </c>
      <c r="G60" s="29">
        <v>110</v>
      </c>
      <c r="H60" s="24">
        <f>J60*(15/20)</f>
        <v>82.5</v>
      </c>
      <c r="I60" s="24">
        <f>J60*(25/20)</f>
        <v>137.5</v>
      </c>
      <c r="J60" s="29">
        <v>110</v>
      </c>
      <c r="K60" s="24">
        <f>M60*(15/20)</f>
        <v>247.5</v>
      </c>
      <c r="L60" s="24">
        <f>M60*(25/20)</f>
        <v>412.5</v>
      </c>
      <c r="M60" s="29">
        <v>330</v>
      </c>
      <c r="N60" s="24">
        <f t="shared" ref="N60:N77" si="41">P60*(15/20)</f>
        <v>97.5</v>
      </c>
      <c r="O60" s="24">
        <f t="shared" ref="O60:O77" si="42">P60*(25/20)</f>
        <v>162.5</v>
      </c>
      <c r="P60" s="29">
        <v>130</v>
      </c>
      <c r="T60" s="33"/>
      <c r="U60" s="37"/>
    </row>
    <row r="61" spans="1:30">
      <c r="A61" s="14" t="s">
        <v>119</v>
      </c>
      <c r="B61" s="77" t="s">
        <v>298</v>
      </c>
      <c r="C61" s="9">
        <v>1</v>
      </c>
      <c r="D61" s="326">
        <v>100</v>
      </c>
      <c r="E61" s="24">
        <f t="shared" ref="E61:E77" si="43">G61*(15/20)</f>
        <v>75</v>
      </c>
      <c r="F61" s="24">
        <f t="shared" ref="F61:F77" si="44">G61*(25/20)</f>
        <v>125</v>
      </c>
      <c r="G61" s="29">
        <v>100</v>
      </c>
      <c r="H61" s="24">
        <f t="shared" ref="H61:H77" si="45">J61*(15/20)</f>
        <v>0</v>
      </c>
      <c r="I61" s="24">
        <f t="shared" ref="I61:I77" si="46">J61*(25/20)</f>
        <v>0</v>
      </c>
      <c r="K61" s="24">
        <f t="shared" ref="K61:K76" si="47">M61*(15/20)</f>
        <v>0</v>
      </c>
      <c r="L61" s="24">
        <f t="shared" ref="L61:L76" si="48">M61*(25/20)</f>
        <v>0</v>
      </c>
      <c r="N61" s="24">
        <f t="shared" si="41"/>
        <v>0</v>
      </c>
      <c r="O61" s="24">
        <f t="shared" si="42"/>
        <v>0</v>
      </c>
      <c r="P61" s="29">
        <v>0</v>
      </c>
      <c r="T61" s="34"/>
      <c r="U61" s="37"/>
    </row>
    <row r="62" spans="1:30">
      <c r="A62" s="14" t="s">
        <v>121</v>
      </c>
      <c r="B62" s="77" t="s">
        <v>300</v>
      </c>
      <c r="C62" s="9">
        <v>2</v>
      </c>
      <c r="D62" s="326">
        <v>100</v>
      </c>
      <c r="E62" s="24">
        <f t="shared" si="43"/>
        <v>75</v>
      </c>
      <c r="F62" s="24">
        <f t="shared" si="44"/>
        <v>125</v>
      </c>
      <c r="G62" s="29">
        <v>100</v>
      </c>
      <c r="H62" s="24">
        <f t="shared" si="45"/>
        <v>75</v>
      </c>
      <c r="I62" s="24">
        <f t="shared" si="46"/>
        <v>125</v>
      </c>
      <c r="J62" s="29">
        <v>100</v>
      </c>
      <c r="K62" s="24">
        <f t="shared" si="47"/>
        <v>112.5</v>
      </c>
      <c r="L62" s="24">
        <f t="shared" si="48"/>
        <v>187.5</v>
      </c>
      <c r="M62" s="29">
        <v>150</v>
      </c>
      <c r="N62" s="24">
        <f t="shared" si="41"/>
        <v>60</v>
      </c>
      <c r="O62" s="24">
        <f t="shared" si="42"/>
        <v>100</v>
      </c>
      <c r="P62" s="29">
        <v>80</v>
      </c>
      <c r="T62" s="34"/>
      <c r="U62" s="37"/>
    </row>
    <row r="63" spans="1:30">
      <c r="A63" s="45" t="s">
        <v>736</v>
      </c>
      <c r="B63" s="77" t="s">
        <v>301</v>
      </c>
      <c r="C63" s="9">
        <v>1</v>
      </c>
      <c r="D63" s="326">
        <v>100</v>
      </c>
      <c r="E63" s="24">
        <f t="shared" si="43"/>
        <v>75</v>
      </c>
      <c r="F63" s="24">
        <f t="shared" si="44"/>
        <v>125</v>
      </c>
      <c r="G63" s="29">
        <v>100</v>
      </c>
      <c r="H63" s="24">
        <f t="shared" si="45"/>
        <v>60</v>
      </c>
      <c r="I63" s="24">
        <f t="shared" si="46"/>
        <v>100</v>
      </c>
      <c r="J63" s="29">
        <v>80</v>
      </c>
      <c r="K63" s="24">
        <f t="shared" si="47"/>
        <v>112.5</v>
      </c>
      <c r="L63" s="24">
        <f t="shared" si="48"/>
        <v>187.5</v>
      </c>
      <c r="M63" s="29">
        <v>150</v>
      </c>
      <c r="N63" s="24">
        <f t="shared" si="41"/>
        <v>60</v>
      </c>
      <c r="O63" s="24">
        <f t="shared" si="42"/>
        <v>100</v>
      </c>
      <c r="P63" s="29">
        <v>80</v>
      </c>
      <c r="T63" s="34"/>
      <c r="U63" s="37"/>
    </row>
    <row r="64" spans="1:30">
      <c r="A64" s="14" t="s">
        <v>123</v>
      </c>
      <c r="B64" s="77" t="s">
        <v>302</v>
      </c>
      <c r="C64" s="9">
        <v>1</v>
      </c>
      <c r="D64" s="326">
        <v>100</v>
      </c>
      <c r="E64" s="24">
        <f t="shared" si="43"/>
        <v>75</v>
      </c>
      <c r="F64" s="24">
        <f t="shared" si="44"/>
        <v>125</v>
      </c>
      <c r="G64" s="29">
        <v>100</v>
      </c>
      <c r="H64" s="24">
        <f t="shared" si="45"/>
        <v>60</v>
      </c>
      <c r="I64" s="24">
        <f t="shared" si="46"/>
        <v>100</v>
      </c>
      <c r="J64" s="29">
        <v>80</v>
      </c>
      <c r="K64" s="24">
        <f t="shared" si="47"/>
        <v>120</v>
      </c>
      <c r="L64" s="24">
        <f t="shared" si="48"/>
        <v>200</v>
      </c>
      <c r="M64" s="29">
        <v>160</v>
      </c>
      <c r="N64" s="24">
        <f t="shared" si="41"/>
        <v>60</v>
      </c>
      <c r="O64" s="24">
        <f t="shared" si="42"/>
        <v>100</v>
      </c>
      <c r="P64" s="29">
        <v>80</v>
      </c>
      <c r="T64" s="34"/>
      <c r="U64" s="37"/>
    </row>
    <row r="65" spans="1:30">
      <c r="A65" s="45" t="s">
        <v>124</v>
      </c>
      <c r="B65" s="77" t="s">
        <v>303</v>
      </c>
      <c r="C65" s="9">
        <v>2</v>
      </c>
      <c r="D65" s="326">
        <v>100</v>
      </c>
      <c r="E65" s="24">
        <f t="shared" si="43"/>
        <v>75</v>
      </c>
      <c r="F65" s="24">
        <f t="shared" si="44"/>
        <v>125</v>
      </c>
      <c r="G65" s="29">
        <v>100</v>
      </c>
      <c r="H65" s="24">
        <f t="shared" si="45"/>
        <v>0</v>
      </c>
      <c r="I65" s="24">
        <f t="shared" si="46"/>
        <v>0</v>
      </c>
      <c r="J65" s="29">
        <v>0</v>
      </c>
      <c r="K65" s="24">
        <f t="shared" si="47"/>
        <v>0</v>
      </c>
      <c r="L65" s="24">
        <f t="shared" si="48"/>
        <v>0</v>
      </c>
      <c r="M65" s="29">
        <v>0</v>
      </c>
      <c r="N65" s="24">
        <f t="shared" si="41"/>
        <v>0</v>
      </c>
      <c r="O65" s="24">
        <f t="shared" si="42"/>
        <v>0</v>
      </c>
      <c r="P65" s="29">
        <v>0</v>
      </c>
      <c r="T65" s="34"/>
      <c r="U65" s="37"/>
    </row>
    <row r="66" spans="1:30">
      <c r="A66" s="14" t="s">
        <v>125</v>
      </c>
      <c r="B66" s="77" t="s">
        <v>304</v>
      </c>
      <c r="C66" s="9">
        <v>3</v>
      </c>
      <c r="D66" s="326">
        <v>100</v>
      </c>
      <c r="E66" s="24">
        <f t="shared" si="43"/>
        <v>75</v>
      </c>
      <c r="F66" s="24">
        <f t="shared" si="44"/>
        <v>125</v>
      </c>
      <c r="G66" s="29">
        <v>100</v>
      </c>
      <c r="H66" s="24">
        <f t="shared" si="45"/>
        <v>60</v>
      </c>
      <c r="I66" s="24">
        <f t="shared" si="46"/>
        <v>100</v>
      </c>
      <c r="J66" s="29">
        <v>80</v>
      </c>
      <c r="K66" s="24">
        <f t="shared" si="47"/>
        <v>112.5</v>
      </c>
      <c r="L66" s="24">
        <f t="shared" si="48"/>
        <v>187.5</v>
      </c>
      <c r="M66" s="29">
        <v>150</v>
      </c>
      <c r="N66" s="24">
        <f t="shared" si="41"/>
        <v>60</v>
      </c>
      <c r="O66" s="24">
        <f t="shared" si="42"/>
        <v>100</v>
      </c>
      <c r="P66" s="29">
        <v>80</v>
      </c>
      <c r="T66" s="34"/>
      <c r="U66" s="37"/>
    </row>
    <row r="67" spans="1:30">
      <c r="A67" s="93" t="s">
        <v>371</v>
      </c>
      <c r="B67" s="77" t="s">
        <v>306</v>
      </c>
      <c r="C67" s="9">
        <v>3</v>
      </c>
      <c r="D67" s="326">
        <v>100</v>
      </c>
      <c r="E67" s="24">
        <f t="shared" si="43"/>
        <v>37.5</v>
      </c>
      <c r="F67" s="24">
        <f t="shared" si="44"/>
        <v>62.5</v>
      </c>
      <c r="G67" s="29">
        <v>50</v>
      </c>
      <c r="H67" s="24">
        <f t="shared" si="45"/>
        <v>37.5</v>
      </c>
      <c r="I67" s="24">
        <f t="shared" si="46"/>
        <v>62.5</v>
      </c>
      <c r="J67" s="29">
        <v>50</v>
      </c>
      <c r="K67" s="24">
        <f t="shared" si="47"/>
        <v>60</v>
      </c>
      <c r="L67" s="24">
        <f t="shared" si="48"/>
        <v>100</v>
      </c>
      <c r="M67" s="29">
        <v>80</v>
      </c>
      <c r="N67" s="24">
        <f t="shared" si="41"/>
        <v>30</v>
      </c>
      <c r="O67" s="24">
        <f t="shared" si="42"/>
        <v>50</v>
      </c>
      <c r="P67" s="29">
        <v>40</v>
      </c>
      <c r="T67" s="34"/>
      <c r="U67" s="37"/>
    </row>
    <row r="68" spans="1:30">
      <c r="A68" s="14" t="s">
        <v>128</v>
      </c>
      <c r="B68" s="77" t="s">
        <v>307</v>
      </c>
      <c r="C68" s="9">
        <v>3</v>
      </c>
      <c r="D68" s="326">
        <v>100</v>
      </c>
      <c r="E68" s="24">
        <f t="shared" si="43"/>
        <v>37.5</v>
      </c>
      <c r="F68" s="24">
        <f t="shared" si="44"/>
        <v>62.5</v>
      </c>
      <c r="G68" s="29">
        <v>50</v>
      </c>
      <c r="H68" s="24">
        <f t="shared" si="45"/>
        <v>37.5</v>
      </c>
      <c r="I68" s="24">
        <f t="shared" si="46"/>
        <v>62.5</v>
      </c>
      <c r="J68" s="29">
        <v>50</v>
      </c>
      <c r="K68" s="24">
        <f t="shared" si="47"/>
        <v>60</v>
      </c>
      <c r="L68" s="24">
        <f t="shared" si="48"/>
        <v>100</v>
      </c>
      <c r="M68" s="29">
        <v>80</v>
      </c>
      <c r="N68" s="24">
        <f t="shared" si="41"/>
        <v>30</v>
      </c>
      <c r="O68" s="24">
        <f t="shared" si="42"/>
        <v>50</v>
      </c>
      <c r="P68" s="29">
        <v>40</v>
      </c>
    </row>
    <row r="69" spans="1:30">
      <c r="A69" s="14" t="s">
        <v>372</v>
      </c>
      <c r="B69" s="77" t="s">
        <v>635</v>
      </c>
      <c r="C69" s="9">
        <v>2</v>
      </c>
      <c r="D69" s="326">
        <v>100</v>
      </c>
      <c r="E69" s="24">
        <f t="shared" si="43"/>
        <v>90</v>
      </c>
      <c r="F69" s="24">
        <f t="shared" si="44"/>
        <v>150</v>
      </c>
      <c r="G69" s="29">
        <v>120</v>
      </c>
      <c r="H69" s="24">
        <f t="shared" si="45"/>
        <v>37.5</v>
      </c>
      <c r="I69" s="24">
        <f t="shared" si="46"/>
        <v>62.5</v>
      </c>
      <c r="J69" s="29">
        <v>50</v>
      </c>
      <c r="K69" s="24">
        <f t="shared" si="47"/>
        <v>56.25</v>
      </c>
      <c r="L69" s="24">
        <f t="shared" si="48"/>
        <v>93.75</v>
      </c>
      <c r="M69" s="29">
        <v>75</v>
      </c>
      <c r="N69" s="24">
        <f t="shared" si="41"/>
        <v>52.5</v>
      </c>
      <c r="O69" s="24">
        <f t="shared" si="42"/>
        <v>87.5</v>
      </c>
      <c r="P69" s="29">
        <v>70</v>
      </c>
    </row>
    <row r="70" spans="1:30">
      <c r="A70" s="45" t="s">
        <v>178</v>
      </c>
      <c r="B70" s="77" t="s">
        <v>636</v>
      </c>
      <c r="C70" s="9">
        <v>1</v>
      </c>
      <c r="D70" s="326">
        <v>100</v>
      </c>
      <c r="E70" s="24">
        <f t="shared" si="43"/>
        <v>75</v>
      </c>
      <c r="F70" s="24">
        <f t="shared" si="44"/>
        <v>125</v>
      </c>
      <c r="G70" s="29">
        <v>100</v>
      </c>
      <c r="H70" s="24">
        <f t="shared" si="45"/>
        <v>60</v>
      </c>
      <c r="I70" s="24">
        <f t="shared" si="46"/>
        <v>100</v>
      </c>
      <c r="J70" s="29">
        <v>80</v>
      </c>
      <c r="K70" s="24">
        <f t="shared" si="47"/>
        <v>112.5</v>
      </c>
      <c r="L70" s="24">
        <f t="shared" si="48"/>
        <v>187.5</v>
      </c>
      <c r="M70" s="29">
        <v>150</v>
      </c>
      <c r="N70" s="24">
        <f t="shared" si="41"/>
        <v>45</v>
      </c>
      <c r="O70" s="24">
        <f t="shared" si="42"/>
        <v>75</v>
      </c>
      <c r="P70" s="29">
        <v>60</v>
      </c>
    </row>
    <row r="71" spans="1:30">
      <c r="A71" s="45" t="s">
        <v>373</v>
      </c>
      <c r="B71" s="77" t="s">
        <v>646</v>
      </c>
      <c r="C71" s="9">
        <v>1</v>
      </c>
      <c r="D71" s="326">
        <v>100</v>
      </c>
      <c r="E71" s="24">
        <f t="shared" si="43"/>
        <v>75</v>
      </c>
      <c r="F71" s="24">
        <f t="shared" si="44"/>
        <v>125</v>
      </c>
      <c r="G71" s="29">
        <v>100</v>
      </c>
      <c r="H71" s="24">
        <f t="shared" si="45"/>
        <v>37.5</v>
      </c>
      <c r="I71" s="24">
        <f t="shared" si="46"/>
        <v>62.5</v>
      </c>
      <c r="J71" s="29">
        <v>50</v>
      </c>
      <c r="K71" s="24">
        <f t="shared" si="47"/>
        <v>56.25</v>
      </c>
      <c r="L71" s="24">
        <f t="shared" si="48"/>
        <v>93.75</v>
      </c>
      <c r="M71" s="29">
        <v>75</v>
      </c>
      <c r="N71" s="24">
        <f t="shared" si="41"/>
        <v>52.5</v>
      </c>
      <c r="O71" s="24">
        <f t="shared" si="42"/>
        <v>87.5</v>
      </c>
      <c r="P71" s="29">
        <v>70</v>
      </c>
    </row>
    <row r="72" spans="1:30">
      <c r="A72" s="14" t="s">
        <v>135</v>
      </c>
      <c r="B72" s="77" t="s">
        <v>666</v>
      </c>
      <c r="C72" s="9">
        <v>2</v>
      </c>
      <c r="D72" s="326">
        <v>135</v>
      </c>
      <c r="E72" s="24">
        <f t="shared" si="43"/>
        <v>112.5</v>
      </c>
      <c r="F72" s="24">
        <f t="shared" si="44"/>
        <v>187.5</v>
      </c>
      <c r="G72" s="29">
        <v>150</v>
      </c>
      <c r="H72" s="24">
        <f t="shared" si="45"/>
        <v>112.5</v>
      </c>
      <c r="I72" s="24">
        <f t="shared" si="46"/>
        <v>187.5</v>
      </c>
      <c r="J72" s="29">
        <v>150</v>
      </c>
      <c r="K72" s="24">
        <f t="shared" si="47"/>
        <v>300</v>
      </c>
      <c r="L72" s="24">
        <f t="shared" si="48"/>
        <v>500</v>
      </c>
      <c r="M72" s="29">
        <v>400</v>
      </c>
      <c r="N72" s="24">
        <f t="shared" si="41"/>
        <v>112.5</v>
      </c>
      <c r="O72" s="24">
        <f t="shared" si="42"/>
        <v>187.5</v>
      </c>
      <c r="P72" s="29">
        <v>150</v>
      </c>
    </row>
    <row r="73" spans="1:30">
      <c r="A73" s="14" t="s">
        <v>181</v>
      </c>
      <c r="B73" s="77" t="s">
        <v>667</v>
      </c>
      <c r="C73" s="9">
        <v>3</v>
      </c>
      <c r="D73" s="326">
        <v>135</v>
      </c>
      <c r="E73" s="24">
        <f t="shared" si="43"/>
        <v>97.5</v>
      </c>
      <c r="F73" s="24">
        <f t="shared" si="44"/>
        <v>162.5</v>
      </c>
      <c r="G73" s="29">
        <v>130</v>
      </c>
      <c r="H73" s="24">
        <f t="shared" si="45"/>
        <v>90</v>
      </c>
      <c r="I73" s="24">
        <f t="shared" si="46"/>
        <v>150</v>
      </c>
      <c r="J73" s="29">
        <v>120</v>
      </c>
      <c r="K73" s="24">
        <f t="shared" si="47"/>
        <v>157.5</v>
      </c>
      <c r="L73" s="24">
        <f t="shared" si="48"/>
        <v>262.5</v>
      </c>
      <c r="M73" s="29">
        <v>210</v>
      </c>
      <c r="N73" s="24">
        <f t="shared" si="41"/>
        <v>45</v>
      </c>
      <c r="O73" s="24">
        <f t="shared" si="42"/>
        <v>75</v>
      </c>
      <c r="P73" s="29">
        <v>60</v>
      </c>
    </row>
    <row r="74" spans="1:30">
      <c r="A74" s="14" t="s">
        <v>180</v>
      </c>
      <c r="B74" s="77" t="s">
        <v>668</v>
      </c>
      <c r="C74" s="9">
        <v>1</v>
      </c>
      <c r="D74" s="326">
        <v>135</v>
      </c>
      <c r="E74" s="24">
        <f t="shared" si="43"/>
        <v>112.5</v>
      </c>
      <c r="F74" s="24">
        <f t="shared" si="44"/>
        <v>187.5</v>
      </c>
      <c r="G74" s="29">
        <v>150</v>
      </c>
      <c r="H74" s="24">
        <f t="shared" si="45"/>
        <v>112.5</v>
      </c>
      <c r="I74" s="24">
        <f t="shared" si="46"/>
        <v>187.5</v>
      </c>
      <c r="J74" s="29">
        <v>150</v>
      </c>
      <c r="K74" s="24">
        <f t="shared" si="47"/>
        <v>150</v>
      </c>
      <c r="L74" s="24">
        <f t="shared" si="48"/>
        <v>250</v>
      </c>
      <c r="M74" s="29">
        <v>200</v>
      </c>
      <c r="N74" s="24">
        <f t="shared" si="41"/>
        <v>75</v>
      </c>
      <c r="O74" s="24">
        <f t="shared" si="42"/>
        <v>125</v>
      </c>
      <c r="P74" s="29">
        <v>100</v>
      </c>
    </row>
    <row r="75" spans="1:30">
      <c r="A75" s="14" t="s">
        <v>139</v>
      </c>
      <c r="B75" s="77" t="s">
        <v>669</v>
      </c>
      <c r="C75" s="9">
        <v>2</v>
      </c>
      <c r="D75" s="326">
        <v>50</v>
      </c>
      <c r="E75" s="24">
        <f t="shared" si="43"/>
        <v>52.5</v>
      </c>
      <c r="F75" s="24">
        <f t="shared" si="44"/>
        <v>87.5</v>
      </c>
      <c r="G75" s="29">
        <v>70</v>
      </c>
      <c r="H75" s="24">
        <f t="shared" si="45"/>
        <v>33.75</v>
      </c>
      <c r="I75" s="24">
        <f t="shared" si="46"/>
        <v>56.25</v>
      </c>
      <c r="J75" s="29">
        <v>45</v>
      </c>
      <c r="K75" s="24">
        <f t="shared" si="47"/>
        <v>5.25</v>
      </c>
      <c r="L75" s="24">
        <f t="shared" si="48"/>
        <v>8.75</v>
      </c>
      <c r="M75" s="29">
        <v>7</v>
      </c>
      <c r="N75" s="24">
        <f t="shared" si="41"/>
        <v>22.5</v>
      </c>
      <c r="O75" s="24">
        <f t="shared" si="42"/>
        <v>37.5</v>
      </c>
      <c r="P75" s="29">
        <v>30</v>
      </c>
    </row>
    <row r="76" spans="1:30">
      <c r="A76" s="14" t="s">
        <v>140</v>
      </c>
      <c r="B76" s="77" t="s">
        <v>670</v>
      </c>
      <c r="C76" s="9">
        <v>3</v>
      </c>
      <c r="D76" s="326">
        <v>50</v>
      </c>
      <c r="E76" s="24">
        <f t="shared" si="43"/>
        <v>52.5</v>
      </c>
      <c r="F76" s="24">
        <f t="shared" si="44"/>
        <v>87.5</v>
      </c>
      <c r="G76" s="29">
        <v>70</v>
      </c>
      <c r="H76" s="24">
        <f t="shared" si="45"/>
        <v>37.5</v>
      </c>
      <c r="I76" s="24">
        <f t="shared" si="46"/>
        <v>62.5</v>
      </c>
      <c r="J76" s="29">
        <v>50</v>
      </c>
      <c r="K76" s="24">
        <f t="shared" si="47"/>
        <v>56.25</v>
      </c>
      <c r="L76" s="24">
        <f t="shared" si="48"/>
        <v>93.75</v>
      </c>
      <c r="M76" s="29">
        <v>75</v>
      </c>
      <c r="N76" s="24">
        <f t="shared" si="41"/>
        <v>22.5</v>
      </c>
      <c r="O76" s="24">
        <f t="shared" si="42"/>
        <v>37.5</v>
      </c>
      <c r="P76" s="29">
        <v>30</v>
      </c>
    </row>
    <row r="77" spans="1:30">
      <c r="A77" s="45" t="s">
        <v>179</v>
      </c>
      <c r="B77" s="77" t="s">
        <v>671</v>
      </c>
      <c r="C77" s="9">
        <v>1</v>
      </c>
      <c r="D77" s="326">
        <v>50</v>
      </c>
      <c r="E77" s="24">
        <f t="shared" si="43"/>
        <v>60</v>
      </c>
      <c r="F77" s="24">
        <f t="shared" si="44"/>
        <v>100</v>
      </c>
      <c r="G77" s="29">
        <v>80</v>
      </c>
      <c r="H77" s="24">
        <f t="shared" si="45"/>
        <v>15</v>
      </c>
      <c r="I77" s="24">
        <f t="shared" si="46"/>
        <v>25</v>
      </c>
      <c r="J77" s="29">
        <v>20</v>
      </c>
      <c r="K77" s="334">
        <v>83</v>
      </c>
      <c r="L77" s="334">
        <v>138</v>
      </c>
      <c r="M77" s="29">
        <v>140</v>
      </c>
      <c r="N77" s="24">
        <f t="shared" si="41"/>
        <v>26.25</v>
      </c>
      <c r="O77" s="24">
        <f t="shared" si="42"/>
        <v>43.75</v>
      </c>
      <c r="P77" s="29">
        <v>35</v>
      </c>
    </row>
    <row r="78" spans="1:30" s="31" customFormat="1">
      <c r="A78" s="30" t="s">
        <v>743</v>
      </c>
      <c r="B78" s="102"/>
      <c r="D78" s="325"/>
      <c r="E78" s="31">
        <v>5</v>
      </c>
      <c r="F78" s="31">
        <v>15</v>
      </c>
      <c r="G78" s="31">
        <v>10</v>
      </c>
      <c r="H78" s="31">
        <v>100</v>
      </c>
      <c r="I78" s="31">
        <v>250</v>
      </c>
      <c r="J78" s="31">
        <v>175</v>
      </c>
      <c r="K78" s="31">
        <v>185</v>
      </c>
      <c r="L78" s="31">
        <v>295</v>
      </c>
      <c r="M78" s="31">
        <v>260</v>
      </c>
      <c r="N78" s="31">
        <v>60</v>
      </c>
      <c r="O78" s="31">
        <v>140</v>
      </c>
      <c r="P78" s="31">
        <v>100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>
      <c r="A79" s="8" t="s">
        <v>143</v>
      </c>
      <c r="B79" s="68" t="s">
        <v>673</v>
      </c>
      <c r="C79" s="9">
        <v>1</v>
      </c>
      <c r="D79" s="326">
        <v>15</v>
      </c>
      <c r="E79" s="9">
        <f>G79*(75/150)</f>
        <v>25</v>
      </c>
      <c r="F79" s="9">
        <f>G79*(225/150)</f>
        <v>75</v>
      </c>
      <c r="G79" s="29">
        <v>50</v>
      </c>
      <c r="H79" s="9">
        <f>J79*(75/150)</f>
        <v>37.5</v>
      </c>
      <c r="I79" s="9">
        <f>J79*(225/150)</f>
        <v>112.5</v>
      </c>
      <c r="J79" s="29">
        <v>75</v>
      </c>
      <c r="K79" s="9">
        <f>M79*(75/150)</f>
        <v>55</v>
      </c>
      <c r="L79" s="9">
        <f>M79*(225/150)</f>
        <v>165</v>
      </c>
      <c r="M79" s="336">
        <v>110</v>
      </c>
      <c r="N79" s="9">
        <f>P79*(75/150)</f>
        <v>22.5</v>
      </c>
      <c r="O79" s="9">
        <f>P79*(225/150)</f>
        <v>67.5</v>
      </c>
      <c r="P79" s="29">
        <v>45</v>
      </c>
    </row>
    <row r="80" spans="1:30">
      <c r="A80" s="8" t="s">
        <v>144</v>
      </c>
      <c r="B80" s="68" t="s">
        <v>674</v>
      </c>
      <c r="C80" s="9">
        <v>2</v>
      </c>
      <c r="D80" s="326">
        <v>15</v>
      </c>
      <c r="E80" s="9">
        <f>G80*(75/150)</f>
        <v>25</v>
      </c>
      <c r="F80" s="9">
        <f>G80*(225/150)</f>
        <v>75</v>
      </c>
      <c r="G80" s="29">
        <v>50</v>
      </c>
      <c r="H80" s="9">
        <f t="shared" ref="H80" si="49">J80*(75/150)</f>
        <v>25</v>
      </c>
      <c r="I80" s="9">
        <f t="shared" ref="I80" si="50">J80*(225/150)</f>
        <v>75</v>
      </c>
      <c r="J80" s="29">
        <v>50</v>
      </c>
      <c r="K80" s="9">
        <f t="shared" ref="K80" si="51">M80*(75/150)</f>
        <v>37.5</v>
      </c>
      <c r="L80" s="9">
        <f t="shared" ref="L80" si="52">M80*(225/150)</f>
        <v>112.5</v>
      </c>
      <c r="M80" s="336">
        <v>75</v>
      </c>
      <c r="N80" s="9">
        <f t="shared" ref="N80" si="53">P80*(75/150)</f>
        <v>15</v>
      </c>
      <c r="O80" s="9">
        <f t="shared" ref="O80" si="54">P80*(225/150)</f>
        <v>45</v>
      </c>
      <c r="P80" s="29">
        <v>30</v>
      </c>
    </row>
    <row r="81" spans="1:16">
      <c r="A81" s="8" t="s">
        <v>145</v>
      </c>
      <c r="B81" s="68" t="s">
        <v>675</v>
      </c>
      <c r="C81" s="9">
        <v>1</v>
      </c>
      <c r="D81" s="326">
        <v>15</v>
      </c>
      <c r="E81" s="9">
        <f>G81*(75/150)</f>
        <v>25</v>
      </c>
      <c r="F81" s="9">
        <f>G81*(225/150)</f>
        <v>75</v>
      </c>
      <c r="G81" s="29">
        <v>50</v>
      </c>
      <c r="H81" s="9">
        <f>J81*(75/150)</f>
        <v>25</v>
      </c>
      <c r="I81" s="9">
        <f>J81*(225/150)</f>
        <v>75</v>
      </c>
      <c r="J81" s="29">
        <v>50</v>
      </c>
      <c r="K81" s="9">
        <f>M81*(75/150)</f>
        <v>37.5</v>
      </c>
      <c r="L81" s="9">
        <f>M81*(225/150)</f>
        <v>112.5</v>
      </c>
      <c r="M81" s="336">
        <v>75</v>
      </c>
      <c r="N81" s="9">
        <f>P81*(75/150)</f>
        <v>12.5</v>
      </c>
      <c r="O81" s="9">
        <f>P81*(225/150)</f>
        <v>37.5</v>
      </c>
      <c r="P81" s="29">
        <v>25</v>
      </c>
    </row>
    <row r="82" spans="1:16" s="23" customFormat="1">
      <c r="A82" s="94"/>
      <c r="B82" s="94"/>
      <c r="D82" s="322"/>
    </row>
    <row r="83" spans="1:16" s="23" customFormat="1">
      <c r="A83" s="94"/>
      <c r="B83" s="94"/>
      <c r="D83" s="322"/>
    </row>
    <row r="84" spans="1:16" s="23" customFormat="1">
      <c r="A84" s="94"/>
      <c r="B84" s="94"/>
      <c r="D84" s="322"/>
    </row>
    <row r="85" spans="1:16" s="23" customFormat="1">
      <c r="A85" s="94"/>
      <c r="B85" s="94"/>
      <c r="D85" s="322"/>
    </row>
    <row r="86" spans="1:16" s="23" customFormat="1">
      <c r="A86" s="94"/>
      <c r="B86" s="94"/>
      <c r="D86" s="322"/>
    </row>
    <row r="87" spans="1:16" s="23" customFormat="1">
      <c r="A87" s="94"/>
      <c r="B87" s="94"/>
      <c r="D87" s="322"/>
    </row>
    <row r="88" spans="1:16" s="23" customFormat="1">
      <c r="A88" s="94"/>
      <c r="B88" s="94"/>
      <c r="D88" s="322"/>
    </row>
    <row r="89" spans="1:16" s="23" customFormat="1">
      <c r="A89" s="95"/>
      <c r="B89" s="97"/>
      <c r="D89" s="322"/>
    </row>
    <row r="90" spans="1:16" s="23" customFormat="1">
      <c r="A90" s="8"/>
      <c r="B90" s="8"/>
      <c r="D90" s="322"/>
    </row>
    <row r="91" spans="1:16" s="23" customFormat="1">
      <c r="A91" s="94"/>
      <c r="B91" s="94"/>
      <c r="D91" s="322"/>
    </row>
    <row r="92" spans="1:16" s="23" customFormat="1">
      <c r="A92" s="94"/>
      <c r="B92" s="94"/>
      <c r="D92" s="322"/>
    </row>
    <row r="93" spans="1:16" s="23" customFormat="1">
      <c r="A93" s="94"/>
      <c r="B93" s="94"/>
      <c r="D93" s="322"/>
    </row>
    <row r="94" spans="1:16" s="23" customFormat="1">
      <c r="A94" s="94"/>
      <c r="B94" s="94"/>
      <c r="D94" s="322"/>
    </row>
    <row r="95" spans="1:16" s="23" customFormat="1">
      <c r="A95" s="94"/>
      <c r="B95" s="94"/>
      <c r="D95" s="322"/>
    </row>
    <row r="96" spans="1:16" s="23" customFormat="1">
      <c r="A96" s="94"/>
      <c r="B96" s="94"/>
      <c r="D96" s="322"/>
    </row>
    <row r="97" spans="1:4" s="23" customFormat="1">
      <c r="A97" s="94"/>
      <c r="B97" s="94"/>
      <c r="D97" s="322"/>
    </row>
    <row r="98" spans="1:4" s="23" customFormat="1">
      <c r="A98" s="94"/>
      <c r="B98" s="94"/>
      <c r="D98" s="322"/>
    </row>
    <row r="99" spans="1:4" s="23" customFormat="1">
      <c r="A99" s="94"/>
      <c r="B99" s="94"/>
      <c r="D99" s="322"/>
    </row>
    <row r="100" spans="1:4" s="23" customFormat="1">
      <c r="A100" s="94"/>
      <c r="B100" s="94"/>
      <c r="D100" s="322"/>
    </row>
    <row r="101" spans="1:4" s="23" customFormat="1">
      <c r="A101" s="94"/>
      <c r="B101" s="94"/>
      <c r="D101" s="322"/>
    </row>
    <row r="102" spans="1:4" s="23" customFormat="1">
      <c r="A102" s="94"/>
      <c r="B102" s="94"/>
      <c r="D102" s="322"/>
    </row>
    <row r="103" spans="1:4" s="23" customFormat="1">
      <c r="A103" s="94"/>
      <c r="B103" s="94"/>
      <c r="D103" s="322"/>
    </row>
    <row r="104" spans="1:4" s="23" customFormat="1">
      <c r="A104" s="94"/>
      <c r="B104" s="94"/>
      <c r="D104" s="322"/>
    </row>
    <row r="105" spans="1:4" s="23" customFormat="1">
      <c r="A105" s="94"/>
      <c r="B105" s="94"/>
      <c r="D105" s="322"/>
    </row>
    <row r="106" spans="1:4" s="23" customFormat="1">
      <c r="A106" s="94"/>
      <c r="B106" s="94"/>
      <c r="D106" s="322"/>
    </row>
    <row r="107" spans="1:4" s="23" customFormat="1">
      <c r="A107" s="94"/>
      <c r="B107" s="94"/>
      <c r="D107" s="322"/>
    </row>
    <row r="108" spans="1:4" s="23" customFormat="1">
      <c r="A108" s="94"/>
      <c r="B108" s="94"/>
      <c r="D108" s="322"/>
    </row>
    <row r="109" spans="1:4" s="23" customFormat="1">
      <c r="A109" s="94"/>
      <c r="B109" s="94"/>
      <c r="D109" s="322"/>
    </row>
    <row r="110" spans="1:4" s="23" customFormat="1">
      <c r="A110" s="94"/>
      <c r="B110" s="94"/>
      <c r="D110" s="322"/>
    </row>
    <row r="111" spans="1:4" s="23" customFormat="1">
      <c r="A111" s="94"/>
      <c r="B111" s="94"/>
      <c r="D111" s="322"/>
    </row>
    <row r="112" spans="1:4" s="23" customFormat="1">
      <c r="A112" s="94"/>
      <c r="B112" s="94"/>
      <c r="D112" s="322"/>
    </row>
    <row r="113" spans="1:4" s="23" customFormat="1">
      <c r="A113" s="94"/>
      <c r="B113" s="94"/>
      <c r="D113" s="322"/>
    </row>
    <row r="114" spans="1:4" s="23" customFormat="1">
      <c r="A114" s="94"/>
      <c r="B114" s="94"/>
      <c r="D114" s="322"/>
    </row>
    <row r="115" spans="1:4" s="23" customFormat="1">
      <c r="A115" s="94"/>
      <c r="B115" s="94"/>
      <c r="D115" s="322"/>
    </row>
    <row r="116" spans="1:4" s="23" customFormat="1">
      <c r="A116" s="94"/>
      <c r="B116" s="94"/>
      <c r="D116" s="322"/>
    </row>
    <row r="117" spans="1:4" s="23" customFormat="1">
      <c r="A117" s="94"/>
      <c r="B117" s="94"/>
      <c r="D117" s="322"/>
    </row>
    <row r="118" spans="1:4" s="23" customFormat="1">
      <c r="A118" s="94"/>
      <c r="B118" s="94"/>
      <c r="D118" s="322"/>
    </row>
    <row r="119" spans="1:4" s="23" customFormat="1">
      <c r="A119" s="94"/>
      <c r="B119" s="94"/>
      <c r="D119" s="322"/>
    </row>
    <row r="120" spans="1:4" s="23" customFormat="1">
      <c r="A120" s="94"/>
      <c r="B120" s="94"/>
      <c r="D120" s="322"/>
    </row>
    <row r="121" spans="1:4" s="23" customFormat="1">
      <c r="A121" s="94"/>
      <c r="B121" s="94"/>
      <c r="D121" s="322"/>
    </row>
    <row r="122" spans="1:4" s="23" customFormat="1">
      <c r="A122" s="94"/>
      <c r="B122" s="94"/>
      <c r="D122" s="322"/>
    </row>
    <row r="123" spans="1:4" s="23" customFormat="1">
      <c r="A123" s="94"/>
      <c r="B123" s="94"/>
      <c r="D123" s="322"/>
    </row>
    <row r="124" spans="1:4" s="23" customFormat="1">
      <c r="A124" s="94"/>
      <c r="B124" s="94"/>
      <c r="D124" s="322"/>
    </row>
    <row r="125" spans="1:4" s="23" customFormat="1">
      <c r="A125" s="94"/>
      <c r="B125" s="94"/>
      <c r="D125" s="322"/>
    </row>
    <row r="126" spans="1:4" s="23" customFormat="1">
      <c r="A126" s="94"/>
      <c r="B126" s="94"/>
      <c r="D126" s="322"/>
    </row>
    <row r="127" spans="1:4" s="23" customFormat="1">
      <c r="A127" s="94"/>
      <c r="B127" s="94"/>
      <c r="D127" s="322"/>
    </row>
    <row r="128" spans="1:4" s="23" customFormat="1">
      <c r="A128" s="94"/>
      <c r="B128" s="94"/>
      <c r="D128" s="322"/>
    </row>
    <row r="129" spans="1:4" s="23" customFormat="1">
      <c r="A129" s="94"/>
      <c r="B129" s="94"/>
      <c r="D129" s="322"/>
    </row>
    <row r="130" spans="1:4" s="23" customFormat="1">
      <c r="A130" s="94"/>
      <c r="B130" s="94"/>
      <c r="D130" s="322"/>
    </row>
    <row r="131" spans="1:4" s="23" customFormat="1">
      <c r="A131" s="94"/>
      <c r="B131" s="94"/>
      <c r="D131" s="322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workbookViewId="0"/>
  </sheetViews>
  <sheetFormatPr baseColWidth="10" defaultRowHeight="15" x14ac:dyDescent="0"/>
  <cols>
    <col min="1" max="1" width="18" style="9" customWidth="1"/>
    <col min="2" max="2" width="19.83203125" style="329" customWidth="1"/>
    <col min="3" max="3" width="39.5" style="9" customWidth="1"/>
    <col min="4" max="4" width="30.6640625" style="329" customWidth="1"/>
    <col min="5" max="5" width="15.6640625" style="329" customWidth="1"/>
    <col min="6" max="7" width="10.83203125" style="316" customWidth="1"/>
    <col min="8" max="8" width="10.83203125" hidden="1" customWidth="1"/>
    <col min="9" max="9" width="10.83203125" style="355" customWidth="1"/>
    <col min="10" max="11" width="10.83203125" customWidth="1"/>
    <col min="12" max="12" width="10.83203125" hidden="1" customWidth="1"/>
    <col min="13" max="13" width="10.83203125" style="350" customWidth="1"/>
    <col min="14" max="15" width="10.83203125" customWidth="1"/>
    <col min="16" max="16" width="10.83203125" hidden="1" customWidth="1"/>
    <col min="17" max="17" width="10.83203125" style="350" customWidth="1"/>
    <col min="18" max="19" width="10.83203125" customWidth="1"/>
    <col min="20" max="20" width="0" hidden="1" customWidth="1"/>
    <col min="21" max="21" width="10.83203125" style="350"/>
    <col min="22" max="29" width="10.83203125" style="364"/>
  </cols>
  <sheetData>
    <row r="1" spans="1:29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G1" s="334" t="s">
        <v>717</v>
      </c>
      <c r="H1" s="329"/>
      <c r="I1" s="363"/>
      <c r="K1" s="330" t="s">
        <v>225</v>
      </c>
      <c r="L1" s="331"/>
      <c r="M1" s="326"/>
      <c r="O1" s="328" t="s">
        <v>227</v>
      </c>
      <c r="P1" s="329"/>
      <c r="Q1" s="326"/>
      <c r="S1" s="330" t="s">
        <v>228</v>
      </c>
      <c r="T1" s="331"/>
    </row>
    <row r="2" spans="1:29">
      <c r="A2" s="54"/>
      <c r="B2" s="55"/>
      <c r="C2" s="340"/>
      <c r="D2" s="342">
        <v>1</v>
      </c>
      <c r="E2" s="81"/>
      <c r="F2" s="354" t="s">
        <v>223</v>
      </c>
      <c r="G2" s="24" t="s">
        <v>188</v>
      </c>
      <c r="H2" s="372" t="s">
        <v>735</v>
      </c>
      <c r="I2" s="356" t="s">
        <v>720</v>
      </c>
      <c r="J2" s="48" t="s">
        <v>223</v>
      </c>
      <c r="K2" s="9" t="s">
        <v>188</v>
      </c>
      <c r="L2" s="372" t="s">
        <v>735</v>
      </c>
      <c r="M2" s="343" t="s">
        <v>719</v>
      </c>
      <c r="N2" s="48" t="s">
        <v>223</v>
      </c>
      <c r="O2" s="9" t="s">
        <v>188</v>
      </c>
      <c r="P2" s="372" t="s">
        <v>735</v>
      </c>
      <c r="Q2" s="343" t="s">
        <v>720</v>
      </c>
      <c r="R2" s="48" t="s">
        <v>223</v>
      </c>
      <c r="S2" s="9" t="s">
        <v>188</v>
      </c>
      <c r="T2" s="372" t="s">
        <v>735</v>
      </c>
      <c r="U2" s="343" t="s">
        <v>720</v>
      </c>
    </row>
    <row r="3" spans="1:29" s="350" customFormat="1">
      <c r="A3" s="343" t="s">
        <v>60</v>
      </c>
      <c r="B3" s="326"/>
      <c r="C3" s="29"/>
      <c r="D3" s="326"/>
      <c r="E3" s="326"/>
      <c r="F3" s="355">
        <f>I3-(I3*0.2)</f>
        <v>786</v>
      </c>
      <c r="G3" s="355">
        <f>I3+(I3*0.2)</f>
        <v>1179</v>
      </c>
      <c r="H3" s="350">
        <f>SUM(H4:H13)</f>
        <v>1965</v>
      </c>
      <c r="I3" s="357">
        <f>H3/2</f>
        <v>982.5</v>
      </c>
      <c r="J3" s="355">
        <f>M3-(M3*0.2)</f>
        <v>640</v>
      </c>
      <c r="K3" s="355">
        <f>M3+(M3*0.2)</f>
        <v>960</v>
      </c>
      <c r="L3" s="350">
        <f>SUM(L4:L13)</f>
        <v>1600</v>
      </c>
      <c r="M3" s="357">
        <f>L3/2</f>
        <v>800</v>
      </c>
      <c r="N3" s="355">
        <f>Q3-(Q3*0.2)</f>
        <v>794</v>
      </c>
      <c r="O3" s="355">
        <f>Q3+(Q3*0.2)</f>
        <v>1191</v>
      </c>
      <c r="P3" s="350">
        <f>SUM(P4:P13)</f>
        <v>1985</v>
      </c>
      <c r="Q3" s="357">
        <f>P3/2</f>
        <v>992.5</v>
      </c>
      <c r="R3" s="355">
        <f>U3-(U3*0.2)</f>
        <v>536</v>
      </c>
      <c r="S3" s="355">
        <f>U3+(U3*0.2)</f>
        <v>804</v>
      </c>
      <c r="T3" s="350">
        <f>SUM(T4:T13)</f>
        <v>1340</v>
      </c>
      <c r="U3" s="357">
        <f>T3/2</f>
        <v>670</v>
      </c>
      <c r="V3" s="364"/>
      <c r="W3" s="364"/>
      <c r="X3" s="364"/>
      <c r="Y3" s="364"/>
      <c r="Z3" s="364"/>
      <c r="AA3" s="364"/>
      <c r="AB3" s="364"/>
      <c r="AC3" s="364"/>
    </row>
    <row r="4" spans="1:29">
      <c r="A4" s="344" t="s">
        <v>60</v>
      </c>
      <c r="B4" s="331">
        <v>1</v>
      </c>
      <c r="C4" s="8" t="s">
        <v>61</v>
      </c>
      <c r="D4" s="68" t="s">
        <v>234</v>
      </c>
      <c r="E4" s="84">
        <v>1</v>
      </c>
      <c r="F4" s="316">
        <f>I4*0.5</f>
        <v>97.5</v>
      </c>
      <c r="G4" s="316">
        <f>I4*2</f>
        <v>390</v>
      </c>
      <c r="H4" s="332">
        <v>390</v>
      </c>
      <c r="I4" s="357">
        <f>H4/2</f>
        <v>195</v>
      </c>
      <c r="J4" s="316">
        <f>M4*0.5</f>
        <v>12.5</v>
      </c>
      <c r="K4" s="316">
        <f>M4*2</f>
        <v>50</v>
      </c>
      <c r="L4" s="332">
        <v>50</v>
      </c>
      <c r="M4" s="338">
        <f>L4/2</f>
        <v>25</v>
      </c>
      <c r="N4" s="316">
        <f>Q4*0.5</f>
        <v>5</v>
      </c>
      <c r="O4" s="316">
        <f>Q4*2</f>
        <v>20</v>
      </c>
      <c r="P4" s="332">
        <v>20</v>
      </c>
      <c r="Q4" s="338">
        <f>P4/2</f>
        <v>10</v>
      </c>
      <c r="R4" s="316">
        <f>U4*0.5</f>
        <v>0</v>
      </c>
      <c r="S4" s="316">
        <f>U4*2</f>
        <v>0</v>
      </c>
      <c r="T4">
        <v>0</v>
      </c>
      <c r="U4" s="338">
        <f>T4/2</f>
        <v>0</v>
      </c>
    </row>
    <row r="5" spans="1:29">
      <c r="A5" s="344" t="s">
        <v>60</v>
      </c>
      <c r="B5" s="331">
        <v>1</v>
      </c>
      <c r="C5" s="8" t="s">
        <v>62</v>
      </c>
      <c r="D5" s="68" t="s">
        <v>235</v>
      </c>
      <c r="E5" s="84">
        <v>1</v>
      </c>
      <c r="F5" s="316">
        <f t="shared" ref="F5:F72" si="0">I5*0.5</f>
        <v>122.5</v>
      </c>
      <c r="G5" s="316">
        <f t="shared" ref="G5:G72" si="1">I5*2</f>
        <v>490</v>
      </c>
      <c r="H5" s="332">
        <v>490</v>
      </c>
      <c r="I5" s="357">
        <f t="shared" ref="I5:I72" si="2">H5/2</f>
        <v>245</v>
      </c>
      <c r="J5" s="316">
        <f t="shared" ref="J5:J13" si="3">M5*0.5</f>
        <v>65</v>
      </c>
      <c r="K5" s="316">
        <f t="shared" ref="K5:K13" si="4">M5*2</f>
        <v>260</v>
      </c>
      <c r="L5" s="332">
        <v>260</v>
      </c>
      <c r="M5" s="338">
        <f t="shared" ref="M5:M72" si="5">L5/2</f>
        <v>130</v>
      </c>
      <c r="N5" s="316">
        <f t="shared" ref="N5:N13" si="6">Q5*0.5</f>
        <v>95</v>
      </c>
      <c r="O5" s="316">
        <f t="shared" ref="O5:O13" si="7">Q5*2</f>
        <v>380</v>
      </c>
      <c r="P5" s="332">
        <v>380</v>
      </c>
      <c r="Q5" s="338">
        <f t="shared" ref="Q5:Q72" si="8">P5/2</f>
        <v>190</v>
      </c>
      <c r="R5" s="316">
        <f t="shared" ref="R5:R13" si="9">U5*0.5</f>
        <v>122.5</v>
      </c>
      <c r="S5" s="316">
        <f t="shared" ref="S5:S13" si="10">U5*2</f>
        <v>490</v>
      </c>
      <c r="T5" s="332">
        <v>490</v>
      </c>
      <c r="U5" s="338">
        <f t="shared" ref="U5:U72" si="11">T5/2</f>
        <v>245</v>
      </c>
    </row>
    <row r="6" spans="1:29">
      <c r="A6" s="344" t="s">
        <v>60</v>
      </c>
      <c r="B6" s="331">
        <v>1</v>
      </c>
      <c r="C6" s="8" t="s">
        <v>63</v>
      </c>
      <c r="D6" s="68" t="s">
        <v>236</v>
      </c>
      <c r="E6" s="84">
        <v>3</v>
      </c>
      <c r="F6" s="316">
        <f t="shared" si="0"/>
        <v>40</v>
      </c>
      <c r="G6" s="316">
        <f t="shared" si="1"/>
        <v>160</v>
      </c>
      <c r="H6" s="332">
        <v>160</v>
      </c>
      <c r="I6" s="357">
        <f t="shared" si="2"/>
        <v>80</v>
      </c>
      <c r="J6" s="316">
        <f t="shared" si="3"/>
        <v>12.5</v>
      </c>
      <c r="K6" s="316">
        <f t="shared" si="4"/>
        <v>50</v>
      </c>
      <c r="L6" s="332">
        <v>50</v>
      </c>
      <c r="M6" s="338">
        <f t="shared" si="5"/>
        <v>25</v>
      </c>
      <c r="N6" s="316">
        <f t="shared" si="6"/>
        <v>6.25</v>
      </c>
      <c r="O6" s="316">
        <f t="shared" si="7"/>
        <v>25</v>
      </c>
      <c r="P6" s="332">
        <v>25</v>
      </c>
      <c r="Q6" s="338">
        <f t="shared" si="8"/>
        <v>12.5</v>
      </c>
      <c r="R6" s="316">
        <f t="shared" si="9"/>
        <v>5</v>
      </c>
      <c r="S6" s="316">
        <f t="shared" si="10"/>
        <v>20</v>
      </c>
      <c r="T6" s="332">
        <v>20</v>
      </c>
      <c r="U6" s="338">
        <f t="shared" si="11"/>
        <v>10</v>
      </c>
    </row>
    <row r="7" spans="1:29">
      <c r="A7" s="344" t="s">
        <v>60</v>
      </c>
      <c r="B7" s="331">
        <v>1</v>
      </c>
      <c r="C7" s="8" t="s">
        <v>64</v>
      </c>
      <c r="D7" s="68" t="s">
        <v>237</v>
      </c>
      <c r="E7" s="84">
        <v>2</v>
      </c>
      <c r="F7" s="316">
        <f t="shared" si="0"/>
        <v>30</v>
      </c>
      <c r="G7" s="316">
        <f t="shared" si="1"/>
        <v>120</v>
      </c>
      <c r="H7" s="332">
        <v>120</v>
      </c>
      <c r="I7" s="357">
        <f t="shared" si="2"/>
        <v>60</v>
      </c>
      <c r="J7" s="316">
        <f t="shared" si="3"/>
        <v>0</v>
      </c>
      <c r="K7" s="316">
        <f t="shared" si="4"/>
        <v>0</v>
      </c>
      <c r="L7" s="333">
        <v>0</v>
      </c>
      <c r="M7" s="338">
        <f t="shared" si="5"/>
        <v>0</v>
      </c>
      <c r="N7" s="316">
        <f t="shared" si="6"/>
        <v>20</v>
      </c>
      <c r="O7" s="316">
        <f t="shared" si="7"/>
        <v>80</v>
      </c>
      <c r="P7" s="332">
        <v>80</v>
      </c>
      <c r="Q7" s="338">
        <f t="shared" si="8"/>
        <v>40</v>
      </c>
      <c r="R7" s="316">
        <f t="shared" si="9"/>
        <v>0</v>
      </c>
      <c r="S7" s="316">
        <f t="shared" si="10"/>
        <v>0</v>
      </c>
      <c r="T7" s="333">
        <v>0</v>
      </c>
      <c r="U7" s="338">
        <f t="shared" si="11"/>
        <v>0</v>
      </c>
    </row>
    <row r="8" spans="1:29">
      <c r="A8" s="344" t="s">
        <v>60</v>
      </c>
      <c r="B8" s="331">
        <v>1</v>
      </c>
      <c r="C8" s="8" t="s">
        <v>65</v>
      </c>
      <c r="D8" s="68" t="s">
        <v>238</v>
      </c>
      <c r="E8" s="84">
        <v>2</v>
      </c>
      <c r="F8" s="316">
        <f t="shared" si="0"/>
        <v>32.5</v>
      </c>
      <c r="G8" s="316">
        <f t="shared" si="1"/>
        <v>130</v>
      </c>
      <c r="H8" s="332">
        <v>130</v>
      </c>
      <c r="I8" s="357">
        <f t="shared" si="2"/>
        <v>65</v>
      </c>
      <c r="J8" s="316">
        <f t="shared" si="3"/>
        <v>55</v>
      </c>
      <c r="K8" s="316">
        <f t="shared" si="4"/>
        <v>220</v>
      </c>
      <c r="L8" s="332">
        <v>220</v>
      </c>
      <c r="M8" s="338">
        <f t="shared" si="5"/>
        <v>110</v>
      </c>
      <c r="N8" s="316">
        <f t="shared" si="6"/>
        <v>100</v>
      </c>
      <c r="O8" s="316">
        <f t="shared" si="7"/>
        <v>400</v>
      </c>
      <c r="P8" s="332">
        <v>400</v>
      </c>
      <c r="Q8" s="338">
        <f t="shared" si="8"/>
        <v>200</v>
      </c>
      <c r="R8" s="316">
        <f t="shared" si="9"/>
        <v>25</v>
      </c>
      <c r="S8" s="316">
        <f t="shared" si="10"/>
        <v>100</v>
      </c>
      <c r="T8" s="332">
        <v>100</v>
      </c>
      <c r="U8" s="338">
        <f t="shared" si="11"/>
        <v>50</v>
      </c>
    </row>
    <row r="9" spans="1:29">
      <c r="A9" s="344" t="s">
        <v>60</v>
      </c>
      <c r="B9" s="331">
        <v>1</v>
      </c>
      <c r="C9" s="8" t="s">
        <v>66</v>
      </c>
      <c r="D9" s="68" t="s">
        <v>239</v>
      </c>
      <c r="E9" s="84">
        <v>3</v>
      </c>
      <c r="F9" s="316">
        <f t="shared" si="0"/>
        <v>35</v>
      </c>
      <c r="G9" s="316">
        <f t="shared" si="1"/>
        <v>140</v>
      </c>
      <c r="H9" s="332">
        <v>140</v>
      </c>
      <c r="I9" s="357">
        <f t="shared" si="2"/>
        <v>70</v>
      </c>
      <c r="J9" s="316">
        <f t="shared" si="3"/>
        <v>117.5</v>
      </c>
      <c r="K9" s="316">
        <f t="shared" si="4"/>
        <v>470</v>
      </c>
      <c r="L9" s="332">
        <v>470</v>
      </c>
      <c r="M9" s="338">
        <f t="shared" si="5"/>
        <v>235</v>
      </c>
      <c r="N9" s="316">
        <f t="shared" si="6"/>
        <v>117.5</v>
      </c>
      <c r="O9" s="316">
        <f t="shared" si="7"/>
        <v>470</v>
      </c>
      <c r="P9" s="332">
        <v>470</v>
      </c>
      <c r="Q9" s="338">
        <f t="shared" si="8"/>
        <v>235</v>
      </c>
      <c r="R9" s="316">
        <f t="shared" si="9"/>
        <v>120</v>
      </c>
      <c r="S9" s="316">
        <f t="shared" si="10"/>
        <v>480</v>
      </c>
      <c r="T9" s="332">
        <v>480</v>
      </c>
      <c r="U9" s="338">
        <f t="shared" si="11"/>
        <v>240</v>
      </c>
    </row>
    <row r="10" spans="1:29">
      <c r="A10" s="344" t="s">
        <v>60</v>
      </c>
      <c r="B10" s="331">
        <v>1</v>
      </c>
      <c r="C10" s="8" t="s">
        <v>67</v>
      </c>
      <c r="D10" s="68" t="s">
        <v>240</v>
      </c>
      <c r="E10" s="84">
        <v>1</v>
      </c>
      <c r="F10" s="316">
        <f t="shared" si="0"/>
        <v>32.5</v>
      </c>
      <c r="G10" s="316">
        <f t="shared" si="1"/>
        <v>130</v>
      </c>
      <c r="H10" s="332">
        <v>130</v>
      </c>
      <c r="I10" s="357">
        <f t="shared" si="2"/>
        <v>65</v>
      </c>
      <c r="J10" s="316">
        <f t="shared" si="3"/>
        <v>37.5</v>
      </c>
      <c r="K10" s="316">
        <f t="shared" si="4"/>
        <v>150</v>
      </c>
      <c r="L10">
        <v>150</v>
      </c>
      <c r="M10" s="338">
        <f t="shared" si="5"/>
        <v>75</v>
      </c>
      <c r="N10" s="316">
        <f t="shared" si="6"/>
        <v>50</v>
      </c>
      <c r="O10" s="316">
        <f t="shared" si="7"/>
        <v>200</v>
      </c>
      <c r="P10" s="333">
        <v>200</v>
      </c>
      <c r="Q10" s="338">
        <f t="shared" si="8"/>
        <v>100</v>
      </c>
      <c r="R10" s="316">
        <f t="shared" si="9"/>
        <v>30</v>
      </c>
      <c r="S10" s="316">
        <f t="shared" si="10"/>
        <v>120</v>
      </c>
      <c r="T10" s="333">
        <v>120</v>
      </c>
      <c r="U10" s="338">
        <f t="shared" si="11"/>
        <v>60</v>
      </c>
    </row>
    <row r="11" spans="1:29">
      <c r="A11" s="344" t="s">
        <v>60</v>
      </c>
      <c r="B11" s="331">
        <v>1</v>
      </c>
      <c r="C11" s="8" t="s">
        <v>68</v>
      </c>
      <c r="D11" s="68" t="s">
        <v>241</v>
      </c>
      <c r="E11" s="84">
        <v>2</v>
      </c>
      <c r="F11" s="316">
        <f t="shared" si="0"/>
        <v>60</v>
      </c>
      <c r="G11" s="316">
        <f t="shared" si="1"/>
        <v>240</v>
      </c>
      <c r="H11" s="332">
        <v>240</v>
      </c>
      <c r="I11" s="357">
        <f t="shared" si="2"/>
        <v>120</v>
      </c>
      <c r="J11" s="316">
        <f t="shared" si="3"/>
        <v>37.5</v>
      </c>
      <c r="K11" s="316">
        <f t="shared" si="4"/>
        <v>150</v>
      </c>
      <c r="L11" s="332">
        <v>150</v>
      </c>
      <c r="M11" s="338">
        <f t="shared" si="5"/>
        <v>75</v>
      </c>
      <c r="N11" s="316">
        <f t="shared" si="6"/>
        <v>37.5</v>
      </c>
      <c r="O11" s="316">
        <f t="shared" si="7"/>
        <v>150</v>
      </c>
      <c r="P11" s="332">
        <v>150</v>
      </c>
      <c r="Q11" s="338">
        <f t="shared" si="8"/>
        <v>75</v>
      </c>
      <c r="R11" s="316">
        <f t="shared" si="9"/>
        <v>15</v>
      </c>
      <c r="S11" s="316">
        <f t="shared" si="10"/>
        <v>60</v>
      </c>
      <c r="T11" s="332">
        <v>60</v>
      </c>
      <c r="U11" s="338">
        <f t="shared" si="11"/>
        <v>30</v>
      </c>
    </row>
    <row r="12" spans="1:29">
      <c r="A12" s="344" t="s">
        <v>60</v>
      </c>
      <c r="B12" s="331">
        <v>1</v>
      </c>
      <c r="C12" s="8" t="s">
        <v>69</v>
      </c>
      <c r="D12" s="68" t="s">
        <v>242</v>
      </c>
      <c r="E12" s="84">
        <v>2</v>
      </c>
      <c r="F12" s="316">
        <f t="shared" si="0"/>
        <v>32.5</v>
      </c>
      <c r="G12" s="316">
        <f t="shared" si="1"/>
        <v>130</v>
      </c>
      <c r="H12" s="332">
        <v>130</v>
      </c>
      <c r="I12" s="357">
        <f t="shared" si="2"/>
        <v>65</v>
      </c>
      <c r="J12" s="316">
        <f t="shared" si="3"/>
        <v>37.5</v>
      </c>
      <c r="K12" s="316">
        <f t="shared" si="4"/>
        <v>150</v>
      </c>
      <c r="L12" s="332">
        <v>150</v>
      </c>
      <c r="M12" s="338">
        <f t="shared" si="5"/>
        <v>75</v>
      </c>
      <c r="N12" s="316">
        <f t="shared" si="6"/>
        <v>37.5</v>
      </c>
      <c r="O12" s="316">
        <f t="shared" si="7"/>
        <v>150</v>
      </c>
      <c r="P12" s="332">
        <v>150</v>
      </c>
      <c r="Q12" s="338">
        <f t="shared" si="8"/>
        <v>75</v>
      </c>
      <c r="R12" s="316">
        <f t="shared" si="9"/>
        <v>17.5</v>
      </c>
      <c r="S12" s="316">
        <f t="shared" si="10"/>
        <v>70</v>
      </c>
      <c r="T12" s="332">
        <v>70</v>
      </c>
      <c r="U12" s="338">
        <f t="shared" si="11"/>
        <v>35</v>
      </c>
    </row>
    <row r="13" spans="1:29">
      <c r="A13" s="344" t="s">
        <v>60</v>
      </c>
      <c r="B13" s="331">
        <v>1</v>
      </c>
      <c r="C13" s="8" t="s">
        <v>70</v>
      </c>
      <c r="D13" s="68" t="s">
        <v>243</v>
      </c>
      <c r="E13" s="84">
        <v>3</v>
      </c>
      <c r="F13" s="316">
        <f t="shared" si="0"/>
        <v>8.75</v>
      </c>
      <c r="G13" s="316">
        <f t="shared" si="1"/>
        <v>35</v>
      </c>
      <c r="H13" s="332">
        <v>35</v>
      </c>
      <c r="I13" s="357">
        <f t="shared" si="2"/>
        <v>17.5</v>
      </c>
      <c r="J13" s="316">
        <f t="shared" si="3"/>
        <v>25</v>
      </c>
      <c r="K13" s="316">
        <f t="shared" si="4"/>
        <v>100</v>
      </c>
      <c r="L13" s="333">
        <v>100</v>
      </c>
      <c r="M13" s="338">
        <f t="shared" si="5"/>
        <v>50</v>
      </c>
      <c r="N13" s="316">
        <f t="shared" si="6"/>
        <v>27.5</v>
      </c>
      <c r="O13" s="316">
        <f t="shared" si="7"/>
        <v>110</v>
      </c>
      <c r="P13" s="333">
        <v>110</v>
      </c>
      <c r="Q13" s="338">
        <f t="shared" si="8"/>
        <v>55</v>
      </c>
      <c r="R13" s="316">
        <f t="shared" si="9"/>
        <v>0</v>
      </c>
      <c r="S13" s="316">
        <f t="shared" si="10"/>
        <v>0</v>
      </c>
      <c r="T13" s="333">
        <v>0</v>
      </c>
      <c r="U13" s="338">
        <f t="shared" si="11"/>
        <v>0</v>
      </c>
    </row>
    <row r="14" spans="1:29" s="350" customFormat="1">
      <c r="A14" s="38" t="s">
        <v>71</v>
      </c>
      <c r="B14" s="326"/>
      <c r="C14" s="351"/>
      <c r="D14" s="352"/>
      <c r="E14" s="353"/>
      <c r="F14" s="355">
        <f>I14-(I14*0.2)</f>
        <v>1810</v>
      </c>
      <c r="G14" s="355">
        <f>I14+(I14*0.2)</f>
        <v>2715</v>
      </c>
      <c r="H14" s="350">
        <f>SUM(H15:H35)</f>
        <v>4525</v>
      </c>
      <c r="I14" s="357">
        <f>H14/2</f>
        <v>2262.5</v>
      </c>
      <c r="J14" s="355">
        <f>M14-(M14*0.2)</f>
        <v>1630</v>
      </c>
      <c r="K14" s="355">
        <f>M14+(M14*0.2)</f>
        <v>2445</v>
      </c>
      <c r="L14" s="350">
        <f>SUM(L15:L35)</f>
        <v>4075</v>
      </c>
      <c r="M14" s="357">
        <f>L14/2</f>
        <v>2037.5</v>
      </c>
      <c r="N14" s="355">
        <f>Q14-(Q14*0.2)</f>
        <v>1934</v>
      </c>
      <c r="O14" s="355">
        <f>Q14+(Q14*0.2)</f>
        <v>2901</v>
      </c>
      <c r="P14" s="350">
        <f>SUM(P15:P35)</f>
        <v>4835</v>
      </c>
      <c r="Q14" s="357">
        <f>P14/2</f>
        <v>2417.5</v>
      </c>
      <c r="R14" s="355">
        <f>U14-(U14*0.2)</f>
        <v>1204</v>
      </c>
      <c r="S14" s="355">
        <f>U14+(U14*0.2)</f>
        <v>1806</v>
      </c>
      <c r="T14" s="350">
        <f>SUM(T15:T35)</f>
        <v>3010</v>
      </c>
      <c r="U14" s="357">
        <f>T14/2</f>
        <v>1505</v>
      </c>
      <c r="V14" s="364"/>
      <c r="W14" s="364"/>
      <c r="X14" s="364"/>
      <c r="Y14" s="364"/>
      <c r="Z14" s="364"/>
      <c r="AA14" s="364"/>
      <c r="AB14" s="364"/>
      <c r="AC14" s="364"/>
    </row>
    <row r="15" spans="1:29">
      <c r="A15" s="344" t="s">
        <v>71</v>
      </c>
      <c r="B15" s="56">
        <v>2</v>
      </c>
      <c r="C15" s="8" t="s">
        <v>72</v>
      </c>
      <c r="D15" s="68" t="s">
        <v>244</v>
      </c>
      <c r="E15" s="84">
        <v>3</v>
      </c>
      <c r="F15" s="316">
        <f t="shared" si="0"/>
        <v>10</v>
      </c>
      <c r="G15" s="316">
        <f t="shared" si="1"/>
        <v>40</v>
      </c>
      <c r="H15" s="332">
        <v>40</v>
      </c>
      <c r="I15" s="357">
        <f t="shared" si="2"/>
        <v>20</v>
      </c>
      <c r="J15" s="316">
        <f t="shared" ref="J15:J35" si="12">M15*0.5</f>
        <v>75</v>
      </c>
      <c r="K15" s="316">
        <f t="shared" ref="K15:K35" si="13">M15*2</f>
        <v>300</v>
      </c>
      <c r="L15" s="333">
        <v>300</v>
      </c>
      <c r="M15" s="338">
        <f t="shared" si="5"/>
        <v>150</v>
      </c>
      <c r="N15" s="316">
        <f t="shared" ref="N15:N35" si="14">Q15*0.5</f>
        <v>75</v>
      </c>
      <c r="O15" s="316">
        <f t="shared" ref="O15:O35" si="15">Q15*2</f>
        <v>300</v>
      </c>
      <c r="P15" s="333">
        <v>300</v>
      </c>
      <c r="Q15" s="338">
        <f t="shared" si="8"/>
        <v>150</v>
      </c>
      <c r="R15" s="316">
        <f t="shared" ref="R15:R35" si="16">U15*0.5</f>
        <v>32.5</v>
      </c>
      <c r="S15" s="316">
        <f t="shared" ref="S15:S35" si="17">U15*2</f>
        <v>130</v>
      </c>
      <c r="T15" s="333">
        <v>130</v>
      </c>
      <c r="U15" s="338">
        <f t="shared" si="11"/>
        <v>65</v>
      </c>
    </row>
    <row r="16" spans="1:29">
      <c r="A16" s="344" t="s">
        <v>71</v>
      </c>
      <c r="B16" s="331">
        <v>2</v>
      </c>
      <c r="C16" s="345" t="s">
        <v>73</v>
      </c>
      <c r="D16" s="77" t="s">
        <v>245</v>
      </c>
      <c r="E16" s="84">
        <v>1</v>
      </c>
      <c r="F16" s="316">
        <f t="shared" si="0"/>
        <v>75</v>
      </c>
      <c r="G16" s="316">
        <f t="shared" si="1"/>
        <v>300</v>
      </c>
      <c r="H16" s="332">
        <v>300</v>
      </c>
      <c r="I16" s="357">
        <f t="shared" si="2"/>
        <v>150</v>
      </c>
      <c r="J16" s="316">
        <f t="shared" si="12"/>
        <v>122.5</v>
      </c>
      <c r="K16" s="316">
        <f t="shared" si="13"/>
        <v>490</v>
      </c>
      <c r="L16" s="332">
        <v>490</v>
      </c>
      <c r="M16" s="338">
        <f t="shared" si="5"/>
        <v>245</v>
      </c>
      <c r="N16" s="316">
        <f t="shared" si="14"/>
        <v>0</v>
      </c>
      <c r="O16" s="316">
        <f t="shared" si="15"/>
        <v>0</v>
      </c>
      <c r="P16">
        <v>0</v>
      </c>
      <c r="Q16" s="338">
        <f t="shared" si="8"/>
        <v>0</v>
      </c>
      <c r="R16" s="316">
        <f t="shared" si="16"/>
        <v>0</v>
      </c>
      <c r="S16" s="316">
        <f t="shared" si="17"/>
        <v>0</v>
      </c>
      <c r="T16">
        <v>0</v>
      </c>
      <c r="U16" s="338">
        <f t="shared" si="11"/>
        <v>0</v>
      </c>
    </row>
    <row r="17" spans="1:21">
      <c r="A17" s="344" t="s">
        <v>71</v>
      </c>
      <c r="B17" s="56">
        <v>2</v>
      </c>
      <c r="C17" s="345" t="s">
        <v>74</v>
      </c>
      <c r="D17" s="68" t="s">
        <v>246</v>
      </c>
      <c r="E17" s="84">
        <v>2</v>
      </c>
      <c r="F17" s="316">
        <f t="shared" si="0"/>
        <v>37.5</v>
      </c>
      <c r="G17" s="316">
        <f t="shared" si="1"/>
        <v>150</v>
      </c>
      <c r="H17" s="332">
        <v>150</v>
      </c>
      <c r="I17" s="357">
        <f t="shared" si="2"/>
        <v>75</v>
      </c>
      <c r="J17" s="316">
        <f t="shared" si="12"/>
        <v>20</v>
      </c>
      <c r="K17" s="316">
        <f t="shared" si="13"/>
        <v>80</v>
      </c>
      <c r="L17" s="333">
        <v>80</v>
      </c>
      <c r="M17" s="338">
        <f t="shared" si="5"/>
        <v>40</v>
      </c>
      <c r="N17" s="316">
        <f t="shared" si="14"/>
        <v>20</v>
      </c>
      <c r="O17" s="316">
        <f t="shared" si="15"/>
        <v>80</v>
      </c>
      <c r="P17">
        <v>80</v>
      </c>
      <c r="Q17" s="338">
        <f t="shared" si="8"/>
        <v>40</v>
      </c>
      <c r="R17" s="316">
        <f t="shared" si="16"/>
        <v>37.5</v>
      </c>
      <c r="S17" s="316">
        <f t="shared" si="17"/>
        <v>150</v>
      </c>
      <c r="T17">
        <v>150</v>
      </c>
      <c r="U17" s="338">
        <f t="shared" si="11"/>
        <v>75</v>
      </c>
    </row>
    <row r="18" spans="1:21">
      <c r="A18" s="344" t="s">
        <v>71</v>
      </c>
      <c r="B18" s="331">
        <v>2</v>
      </c>
      <c r="C18" s="345" t="s">
        <v>75</v>
      </c>
      <c r="D18" s="77" t="s">
        <v>247</v>
      </c>
      <c r="E18" s="84">
        <v>2</v>
      </c>
      <c r="F18" s="316">
        <f t="shared" si="0"/>
        <v>37.5</v>
      </c>
      <c r="G18" s="316">
        <f t="shared" si="1"/>
        <v>150</v>
      </c>
      <c r="H18" s="332">
        <v>150</v>
      </c>
      <c r="I18" s="357">
        <f t="shared" si="2"/>
        <v>75</v>
      </c>
      <c r="J18" s="316">
        <f t="shared" si="12"/>
        <v>15</v>
      </c>
      <c r="K18" s="316">
        <f t="shared" si="13"/>
        <v>60</v>
      </c>
      <c r="L18">
        <v>60</v>
      </c>
      <c r="M18" s="338">
        <f t="shared" si="5"/>
        <v>30</v>
      </c>
      <c r="N18" s="316">
        <f t="shared" si="14"/>
        <v>15</v>
      </c>
      <c r="O18" s="316">
        <f t="shared" si="15"/>
        <v>60</v>
      </c>
      <c r="P18">
        <v>60</v>
      </c>
      <c r="Q18" s="338">
        <f t="shared" si="8"/>
        <v>30</v>
      </c>
      <c r="R18" s="316">
        <f t="shared" si="16"/>
        <v>37.5</v>
      </c>
      <c r="S18" s="316">
        <f t="shared" si="17"/>
        <v>150</v>
      </c>
      <c r="T18">
        <v>150</v>
      </c>
      <c r="U18" s="338">
        <f t="shared" si="11"/>
        <v>75</v>
      </c>
    </row>
    <row r="19" spans="1:21">
      <c r="A19" s="344" t="s">
        <v>71</v>
      </c>
      <c r="B19" s="56">
        <v>2</v>
      </c>
      <c r="C19" s="345" t="s">
        <v>76</v>
      </c>
      <c r="D19" s="68" t="s">
        <v>248</v>
      </c>
      <c r="E19" s="84">
        <v>1</v>
      </c>
      <c r="F19" s="316">
        <f t="shared" si="0"/>
        <v>37.5</v>
      </c>
      <c r="G19" s="316">
        <f t="shared" si="1"/>
        <v>150</v>
      </c>
      <c r="H19" s="332">
        <v>150</v>
      </c>
      <c r="I19" s="357">
        <f t="shared" si="2"/>
        <v>75</v>
      </c>
      <c r="J19" s="316">
        <f t="shared" si="12"/>
        <v>25</v>
      </c>
      <c r="K19" s="316">
        <f t="shared" si="13"/>
        <v>100</v>
      </c>
      <c r="L19">
        <v>100</v>
      </c>
      <c r="M19" s="338">
        <f t="shared" si="5"/>
        <v>50</v>
      </c>
      <c r="N19" s="316">
        <f t="shared" si="14"/>
        <v>25</v>
      </c>
      <c r="O19" s="316">
        <f t="shared" si="15"/>
        <v>100</v>
      </c>
      <c r="P19">
        <v>100</v>
      </c>
      <c r="Q19" s="338">
        <f t="shared" si="8"/>
        <v>50</v>
      </c>
      <c r="R19" s="316">
        <f t="shared" si="16"/>
        <v>20</v>
      </c>
      <c r="S19" s="316">
        <f t="shared" si="17"/>
        <v>80</v>
      </c>
      <c r="T19">
        <v>80</v>
      </c>
      <c r="U19" s="338">
        <f t="shared" si="11"/>
        <v>40</v>
      </c>
    </row>
    <row r="20" spans="1:21">
      <c r="A20" s="344" t="s">
        <v>71</v>
      </c>
      <c r="B20" s="331">
        <v>2</v>
      </c>
      <c r="C20" s="345" t="s">
        <v>77</v>
      </c>
      <c r="D20" s="77" t="s">
        <v>249</v>
      </c>
      <c r="E20" s="84">
        <v>2</v>
      </c>
      <c r="F20" s="316">
        <f t="shared" si="0"/>
        <v>37.5</v>
      </c>
      <c r="G20" s="316">
        <f t="shared" si="1"/>
        <v>150</v>
      </c>
      <c r="H20" s="332">
        <v>150</v>
      </c>
      <c r="I20" s="357">
        <f t="shared" si="2"/>
        <v>75</v>
      </c>
      <c r="J20" s="316">
        <f t="shared" si="12"/>
        <v>47.5</v>
      </c>
      <c r="K20" s="316">
        <f t="shared" si="13"/>
        <v>190</v>
      </c>
      <c r="L20" s="333">
        <v>190</v>
      </c>
      <c r="M20" s="338">
        <f t="shared" si="5"/>
        <v>95</v>
      </c>
      <c r="N20" s="316">
        <f t="shared" si="14"/>
        <v>67.5</v>
      </c>
      <c r="O20" s="316">
        <f t="shared" si="15"/>
        <v>270</v>
      </c>
      <c r="P20" s="332">
        <v>270</v>
      </c>
      <c r="Q20" s="338">
        <f t="shared" si="8"/>
        <v>135</v>
      </c>
      <c r="R20" s="316">
        <f t="shared" si="16"/>
        <v>37.5</v>
      </c>
      <c r="S20" s="316">
        <f t="shared" si="17"/>
        <v>150</v>
      </c>
      <c r="T20" s="332">
        <v>150</v>
      </c>
      <c r="U20" s="338">
        <f t="shared" si="11"/>
        <v>75</v>
      </c>
    </row>
    <row r="21" spans="1:21">
      <c r="A21" s="344" t="s">
        <v>71</v>
      </c>
      <c r="B21" s="331">
        <v>2</v>
      </c>
      <c r="C21" s="345" t="s">
        <v>647</v>
      </c>
      <c r="D21" s="68" t="s">
        <v>250</v>
      </c>
      <c r="E21" s="84">
        <v>3</v>
      </c>
      <c r="F21" s="316">
        <f t="shared" si="0"/>
        <v>0</v>
      </c>
      <c r="G21" s="316">
        <f t="shared" si="1"/>
        <v>0</v>
      </c>
      <c r="H21" s="333">
        <v>0</v>
      </c>
      <c r="I21" s="357">
        <f t="shared" si="2"/>
        <v>0</v>
      </c>
      <c r="J21" s="316">
        <f t="shared" si="12"/>
        <v>175</v>
      </c>
      <c r="K21" s="316">
        <f t="shared" si="13"/>
        <v>700</v>
      </c>
      <c r="L21" s="332">
        <v>700</v>
      </c>
      <c r="M21" s="338">
        <f t="shared" si="5"/>
        <v>350</v>
      </c>
      <c r="N21" s="316">
        <f t="shared" si="14"/>
        <v>367.5</v>
      </c>
      <c r="O21" s="316">
        <f t="shared" si="15"/>
        <v>1470</v>
      </c>
      <c r="P21" s="332">
        <v>1470</v>
      </c>
      <c r="Q21" s="338">
        <f t="shared" si="8"/>
        <v>735</v>
      </c>
      <c r="R21" s="316">
        <f t="shared" si="16"/>
        <v>207.5</v>
      </c>
      <c r="S21" s="316">
        <f t="shared" si="17"/>
        <v>830</v>
      </c>
      <c r="T21" s="332">
        <v>830</v>
      </c>
      <c r="U21" s="338">
        <f t="shared" si="11"/>
        <v>415</v>
      </c>
    </row>
    <row r="22" spans="1:21">
      <c r="A22" s="344" t="s">
        <v>71</v>
      </c>
      <c r="B22" s="56">
        <v>2</v>
      </c>
      <c r="C22" s="345" t="s">
        <v>78</v>
      </c>
      <c r="D22" s="77" t="s">
        <v>251</v>
      </c>
      <c r="E22" s="84">
        <v>3</v>
      </c>
      <c r="F22" s="316">
        <f t="shared" si="0"/>
        <v>37.5</v>
      </c>
      <c r="G22" s="316">
        <f t="shared" si="1"/>
        <v>150</v>
      </c>
      <c r="H22" s="332">
        <v>150</v>
      </c>
      <c r="I22" s="357">
        <f t="shared" si="2"/>
        <v>75</v>
      </c>
      <c r="J22" s="316">
        <f t="shared" si="12"/>
        <v>92.5</v>
      </c>
      <c r="K22" s="316">
        <f t="shared" si="13"/>
        <v>370</v>
      </c>
      <c r="L22" s="332">
        <v>370</v>
      </c>
      <c r="M22" s="338">
        <f t="shared" si="5"/>
        <v>185</v>
      </c>
      <c r="N22" s="316">
        <f t="shared" si="14"/>
        <v>157.5</v>
      </c>
      <c r="O22" s="316">
        <f t="shared" si="15"/>
        <v>630</v>
      </c>
      <c r="P22">
        <v>630</v>
      </c>
      <c r="Q22" s="338">
        <f t="shared" si="8"/>
        <v>315</v>
      </c>
      <c r="R22" s="316">
        <f t="shared" si="16"/>
        <v>62.5</v>
      </c>
      <c r="S22" s="316">
        <f t="shared" si="17"/>
        <v>250</v>
      </c>
      <c r="T22">
        <v>250</v>
      </c>
      <c r="U22" s="338">
        <f t="shared" si="11"/>
        <v>125</v>
      </c>
    </row>
    <row r="23" spans="1:21">
      <c r="A23" s="344" t="s">
        <v>71</v>
      </c>
      <c r="B23" s="331">
        <v>2</v>
      </c>
      <c r="C23" s="345" t="s">
        <v>79</v>
      </c>
      <c r="D23" s="68" t="s">
        <v>252</v>
      </c>
      <c r="E23" s="84">
        <v>2</v>
      </c>
      <c r="F23" s="316">
        <f t="shared" si="0"/>
        <v>16.25</v>
      </c>
      <c r="G23" s="316">
        <f t="shared" si="1"/>
        <v>65</v>
      </c>
      <c r="H23" s="332">
        <v>65</v>
      </c>
      <c r="I23" s="357">
        <f t="shared" si="2"/>
        <v>32.5</v>
      </c>
      <c r="J23" s="316">
        <f t="shared" si="12"/>
        <v>56.25</v>
      </c>
      <c r="K23" s="316">
        <f t="shared" si="13"/>
        <v>225</v>
      </c>
      <c r="L23" s="332">
        <v>225</v>
      </c>
      <c r="M23" s="338">
        <f t="shared" si="5"/>
        <v>112.5</v>
      </c>
      <c r="N23" s="316">
        <f t="shared" si="14"/>
        <v>66.25</v>
      </c>
      <c r="O23" s="316">
        <f t="shared" si="15"/>
        <v>265</v>
      </c>
      <c r="P23" s="332">
        <v>265</v>
      </c>
      <c r="Q23" s="338">
        <f t="shared" si="8"/>
        <v>132.5</v>
      </c>
      <c r="R23" s="316">
        <f t="shared" si="16"/>
        <v>56.25</v>
      </c>
      <c r="S23" s="316">
        <f t="shared" si="17"/>
        <v>225</v>
      </c>
      <c r="T23">
        <v>225</v>
      </c>
      <c r="U23" s="338">
        <f t="shared" si="11"/>
        <v>112.5</v>
      </c>
    </row>
    <row r="24" spans="1:21">
      <c r="A24" s="344" t="s">
        <v>71</v>
      </c>
      <c r="B24" s="56">
        <v>2</v>
      </c>
      <c r="C24" s="345" t="s">
        <v>80</v>
      </c>
      <c r="D24" s="68" t="s">
        <v>254</v>
      </c>
      <c r="E24" s="84">
        <v>1</v>
      </c>
      <c r="F24" s="316">
        <f t="shared" si="0"/>
        <v>75</v>
      </c>
      <c r="G24" s="316">
        <f t="shared" si="1"/>
        <v>300</v>
      </c>
      <c r="H24" s="332">
        <v>300</v>
      </c>
      <c r="I24" s="357">
        <f t="shared" si="2"/>
        <v>150</v>
      </c>
      <c r="J24" s="316">
        <f t="shared" si="12"/>
        <v>37.5</v>
      </c>
      <c r="K24" s="316">
        <f t="shared" si="13"/>
        <v>150</v>
      </c>
      <c r="L24" s="333">
        <v>150</v>
      </c>
      <c r="M24" s="338">
        <f t="shared" si="5"/>
        <v>75</v>
      </c>
      <c r="N24" s="316">
        <f t="shared" si="14"/>
        <v>97.5</v>
      </c>
      <c r="O24" s="316">
        <f t="shared" si="15"/>
        <v>390</v>
      </c>
      <c r="P24" s="332">
        <v>390</v>
      </c>
      <c r="Q24" s="338">
        <f t="shared" si="8"/>
        <v>195</v>
      </c>
      <c r="R24" s="316">
        <f t="shared" si="16"/>
        <v>0</v>
      </c>
      <c r="S24" s="316">
        <f t="shared" si="17"/>
        <v>0</v>
      </c>
      <c r="T24">
        <v>0</v>
      </c>
      <c r="U24" s="338">
        <f t="shared" si="11"/>
        <v>0</v>
      </c>
    </row>
    <row r="25" spans="1:21">
      <c r="A25" s="344" t="s">
        <v>71</v>
      </c>
      <c r="B25" s="56">
        <v>2</v>
      </c>
      <c r="C25" s="345" t="s">
        <v>82</v>
      </c>
      <c r="D25" s="77" t="s">
        <v>255</v>
      </c>
      <c r="E25" s="84">
        <v>2</v>
      </c>
      <c r="F25" s="316">
        <f t="shared" si="0"/>
        <v>62.5</v>
      </c>
      <c r="G25" s="316">
        <f t="shared" si="1"/>
        <v>250</v>
      </c>
      <c r="H25" s="332">
        <v>250</v>
      </c>
      <c r="I25" s="357">
        <f t="shared" si="2"/>
        <v>125</v>
      </c>
      <c r="J25" s="316">
        <f t="shared" si="12"/>
        <v>31.25</v>
      </c>
      <c r="K25" s="316">
        <f t="shared" si="13"/>
        <v>125</v>
      </c>
      <c r="L25" s="332">
        <v>125</v>
      </c>
      <c r="M25" s="338">
        <f t="shared" si="5"/>
        <v>62.5</v>
      </c>
      <c r="N25" s="316">
        <f t="shared" si="14"/>
        <v>30</v>
      </c>
      <c r="O25" s="316">
        <f t="shared" si="15"/>
        <v>120</v>
      </c>
      <c r="P25" s="332">
        <v>120</v>
      </c>
      <c r="Q25" s="338">
        <f t="shared" si="8"/>
        <v>60</v>
      </c>
      <c r="R25" s="316">
        <f t="shared" si="16"/>
        <v>10</v>
      </c>
      <c r="S25" s="316">
        <f t="shared" si="17"/>
        <v>40</v>
      </c>
      <c r="T25" s="332">
        <v>40</v>
      </c>
      <c r="U25" s="338">
        <f t="shared" si="11"/>
        <v>20</v>
      </c>
    </row>
    <row r="26" spans="1:21">
      <c r="A26" s="344" t="s">
        <v>71</v>
      </c>
      <c r="B26" s="331">
        <v>2</v>
      </c>
      <c r="C26" s="345" t="s">
        <v>83</v>
      </c>
      <c r="D26" s="68" t="s">
        <v>256</v>
      </c>
      <c r="E26" s="84">
        <v>1</v>
      </c>
      <c r="F26" s="316">
        <f t="shared" si="0"/>
        <v>37.5</v>
      </c>
      <c r="G26" s="316">
        <f t="shared" si="1"/>
        <v>150</v>
      </c>
      <c r="H26" s="332">
        <v>150</v>
      </c>
      <c r="I26" s="357">
        <f t="shared" si="2"/>
        <v>75</v>
      </c>
      <c r="J26" s="316">
        <f t="shared" si="12"/>
        <v>37.5</v>
      </c>
      <c r="K26" s="316">
        <f t="shared" si="13"/>
        <v>150</v>
      </c>
      <c r="L26" s="332">
        <v>150</v>
      </c>
      <c r="M26" s="338">
        <f t="shared" si="5"/>
        <v>75</v>
      </c>
      <c r="N26" s="316">
        <f t="shared" si="14"/>
        <v>37.5</v>
      </c>
      <c r="O26" s="316">
        <f t="shared" si="15"/>
        <v>150</v>
      </c>
      <c r="P26" s="332">
        <v>150</v>
      </c>
      <c r="Q26" s="338">
        <f t="shared" si="8"/>
        <v>75</v>
      </c>
      <c r="R26" s="316">
        <f t="shared" si="16"/>
        <v>37.5</v>
      </c>
      <c r="S26" s="316">
        <f t="shared" si="17"/>
        <v>150</v>
      </c>
      <c r="T26" s="332">
        <v>150</v>
      </c>
      <c r="U26" s="338">
        <f t="shared" si="11"/>
        <v>75</v>
      </c>
    </row>
    <row r="27" spans="1:21">
      <c r="A27" s="344" t="s">
        <v>71</v>
      </c>
      <c r="B27" s="56">
        <v>2</v>
      </c>
      <c r="C27" s="345" t="s">
        <v>84</v>
      </c>
      <c r="D27" s="77" t="s">
        <v>257</v>
      </c>
      <c r="E27" s="84">
        <v>1</v>
      </c>
      <c r="F27" s="316">
        <f t="shared" si="0"/>
        <v>35</v>
      </c>
      <c r="G27" s="316">
        <f t="shared" si="1"/>
        <v>140</v>
      </c>
      <c r="H27" s="332">
        <v>140</v>
      </c>
      <c r="I27" s="357">
        <f t="shared" si="2"/>
        <v>70</v>
      </c>
      <c r="J27" s="316">
        <f t="shared" si="12"/>
        <v>21.25</v>
      </c>
      <c r="K27" s="316">
        <f t="shared" si="13"/>
        <v>85</v>
      </c>
      <c r="L27" s="333">
        <v>85</v>
      </c>
      <c r="M27" s="338">
        <f t="shared" si="5"/>
        <v>42.5</v>
      </c>
      <c r="N27" s="316">
        <f t="shared" si="14"/>
        <v>17.5</v>
      </c>
      <c r="O27" s="316">
        <f t="shared" si="15"/>
        <v>70</v>
      </c>
      <c r="P27" s="333">
        <v>70</v>
      </c>
      <c r="Q27" s="338">
        <f t="shared" si="8"/>
        <v>35</v>
      </c>
      <c r="R27" s="316">
        <f t="shared" si="16"/>
        <v>0</v>
      </c>
      <c r="S27" s="316">
        <f t="shared" si="17"/>
        <v>0</v>
      </c>
      <c r="T27" s="333">
        <v>0</v>
      </c>
      <c r="U27" s="338">
        <f t="shared" si="11"/>
        <v>0</v>
      </c>
    </row>
    <row r="28" spans="1:21">
      <c r="A28" s="344" t="s">
        <v>71</v>
      </c>
      <c r="B28" s="331">
        <v>2</v>
      </c>
      <c r="C28" s="345" t="s">
        <v>85</v>
      </c>
      <c r="D28" s="77" t="s">
        <v>261</v>
      </c>
      <c r="E28" s="84">
        <v>3</v>
      </c>
      <c r="F28" s="316">
        <f t="shared" si="0"/>
        <v>56.25</v>
      </c>
      <c r="G28" s="316">
        <f t="shared" si="1"/>
        <v>225</v>
      </c>
      <c r="H28" s="332">
        <v>225</v>
      </c>
      <c r="I28" s="357">
        <f t="shared" si="2"/>
        <v>112.5</v>
      </c>
      <c r="J28" s="316">
        <f t="shared" si="12"/>
        <v>10</v>
      </c>
      <c r="K28" s="316">
        <f t="shared" si="13"/>
        <v>40</v>
      </c>
      <c r="L28" s="332">
        <v>40</v>
      </c>
      <c r="M28" s="338">
        <f t="shared" si="5"/>
        <v>20</v>
      </c>
      <c r="N28" s="316">
        <f t="shared" si="14"/>
        <v>11.25</v>
      </c>
      <c r="O28" s="316">
        <f t="shared" si="15"/>
        <v>45</v>
      </c>
      <c r="P28" s="332">
        <v>45</v>
      </c>
      <c r="Q28" s="338">
        <f t="shared" si="8"/>
        <v>22.5</v>
      </c>
      <c r="R28" s="316">
        <f t="shared" si="16"/>
        <v>5</v>
      </c>
      <c r="S28" s="316">
        <f t="shared" si="17"/>
        <v>20</v>
      </c>
      <c r="T28" s="333">
        <v>20</v>
      </c>
      <c r="U28" s="338">
        <f t="shared" si="11"/>
        <v>10</v>
      </c>
    </row>
    <row r="29" spans="1:21">
      <c r="A29" s="344" t="s">
        <v>71</v>
      </c>
      <c r="B29" s="331">
        <v>2</v>
      </c>
      <c r="C29" s="345" t="s">
        <v>89</v>
      </c>
      <c r="D29" s="68" t="s">
        <v>262</v>
      </c>
      <c r="E29" s="84">
        <v>2</v>
      </c>
      <c r="F29" s="316">
        <f t="shared" si="0"/>
        <v>37.5</v>
      </c>
      <c r="G29" s="316">
        <f t="shared" si="1"/>
        <v>150</v>
      </c>
      <c r="H29" s="332">
        <v>150</v>
      </c>
      <c r="I29" s="357">
        <f t="shared" si="2"/>
        <v>75</v>
      </c>
      <c r="J29" s="316">
        <f t="shared" si="12"/>
        <v>25</v>
      </c>
      <c r="K29" s="316">
        <f t="shared" si="13"/>
        <v>100</v>
      </c>
      <c r="L29" s="332">
        <v>100</v>
      </c>
      <c r="M29" s="338">
        <f t="shared" si="5"/>
        <v>50</v>
      </c>
      <c r="N29" s="316">
        <f t="shared" si="14"/>
        <v>27.5</v>
      </c>
      <c r="O29" s="316">
        <f t="shared" si="15"/>
        <v>110</v>
      </c>
      <c r="P29" s="332">
        <v>110</v>
      </c>
      <c r="Q29" s="338">
        <f t="shared" si="8"/>
        <v>55</v>
      </c>
      <c r="R29" s="316">
        <f t="shared" si="16"/>
        <v>0</v>
      </c>
      <c r="S29" s="316">
        <f t="shared" si="17"/>
        <v>0</v>
      </c>
      <c r="T29" s="333">
        <v>0</v>
      </c>
      <c r="U29" s="338">
        <f t="shared" si="11"/>
        <v>0</v>
      </c>
    </row>
    <row r="30" spans="1:21">
      <c r="A30" s="344" t="s">
        <v>71</v>
      </c>
      <c r="B30" s="56">
        <v>2</v>
      </c>
      <c r="C30" s="345" t="s">
        <v>90</v>
      </c>
      <c r="D30" s="77" t="s">
        <v>263</v>
      </c>
      <c r="E30" s="84">
        <v>2</v>
      </c>
      <c r="F30" s="316">
        <f t="shared" si="0"/>
        <v>51.25</v>
      </c>
      <c r="G30" s="316">
        <f t="shared" si="1"/>
        <v>205</v>
      </c>
      <c r="H30" s="332">
        <v>205</v>
      </c>
      <c r="I30" s="357">
        <f t="shared" si="2"/>
        <v>102.5</v>
      </c>
      <c r="J30" s="316">
        <f t="shared" si="12"/>
        <v>56.25</v>
      </c>
      <c r="K30" s="316">
        <f t="shared" si="13"/>
        <v>225</v>
      </c>
      <c r="L30" s="332">
        <v>225</v>
      </c>
      <c r="M30" s="338">
        <f t="shared" si="5"/>
        <v>112.5</v>
      </c>
      <c r="N30" s="316">
        <f t="shared" si="14"/>
        <v>31.25</v>
      </c>
      <c r="O30" s="316">
        <f t="shared" si="15"/>
        <v>125</v>
      </c>
      <c r="P30" s="332">
        <v>125</v>
      </c>
      <c r="Q30" s="338">
        <f t="shared" si="8"/>
        <v>62.5</v>
      </c>
      <c r="R30" s="316">
        <f t="shared" si="16"/>
        <v>63.75</v>
      </c>
      <c r="S30" s="316">
        <f t="shared" si="17"/>
        <v>255</v>
      </c>
      <c r="T30" s="332">
        <v>255</v>
      </c>
      <c r="U30" s="338">
        <f t="shared" si="11"/>
        <v>127.5</v>
      </c>
    </row>
    <row r="31" spans="1:21">
      <c r="A31" s="344" t="s">
        <v>71</v>
      </c>
      <c r="B31" s="331">
        <v>2</v>
      </c>
      <c r="C31" s="345" t="s">
        <v>91</v>
      </c>
      <c r="D31" s="68" t="s">
        <v>649</v>
      </c>
      <c r="E31" s="84">
        <v>3</v>
      </c>
      <c r="F31" s="316">
        <f t="shared" si="0"/>
        <v>37.5</v>
      </c>
      <c r="G31" s="316">
        <f t="shared" si="1"/>
        <v>150</v>
      </c>
      <c r="H31" s="332">
        <v>150</v>
      </c>
      <c r="I31" s="357">
        <f t="shared" si="2"/>
        <v>75</v>
      </c>
      <c r="J31" s="316">
        <f t="shared" si="12"/>
        <v>37.5</v>
      </c>
      <c r="K31" s="316">
        <f t="shared" si="13"/>
        <v>150</v>
      </c>
      <c r="L31" s="332">
        <v>150</v>
      </c>
      <c r="M31" s="338">
        <f t="shared" si="5"/>
        <v>75</v>
      </c>
      <c r="N31" s="316">
        <f t="shared" si="14"/>
        <v>25</v>
      </c>
      <c r="O31" s="316">
        <f t="shared" si="15"/>
        <v>100</v>
      </c>
      <c r="P31" s="332">
        <v>100</v>
      </c>
      <c r="Q31" s="338">
        <f t="shared" si="8"/>
        <v>50</v>
      </c>
      <c r="R31" s="316">
        <f t="shared" si="16"/>
        <v>37.5</v>
      </c>
      <c r="S31" s="316">
        <f t="shared" si="17"/>
        <v>150</v>
      </c>
      <c r="T31" s="332">
        <v>150</v>
      </c>
      <c r="U31" s="338">
        <f t="shared" si="11"/>
        <v>75</v>
      </c>
    </row>
    <row r="32" spans="1:21">
      <c r="A32" s="344" t="s">
        <v>71</v>
      </c>
      <c r="B32" s="331">
        <v>2</v>
      </c>
      <c r="C32" s="345" t="s">
        <v>81</v>
      </c>
      <c r="D32" s="77" t="s">
        <v>650</v>
      </c>
      <c r="E32" s="84">
        <v>2</v>
      </c>
      <c r="F32" s="316">
        <f t="shared" si="0"/>
        <v>62.5</v>
      </c>
      <c r="G32" s="316">
        <f t="shared" si="1"/>
        <v>250</v>
      </c>
      <c r="H32" s="332">
        <v>250</v>
      </c>
      <c r="I32" s="357">
        <f t="shared" si="2"/>
        <v>125</v>
      </c>
      <c r="J32" s="316">
        <f t="shared" si="12"/>
        <v>50</v>
      </c>
      <c r="K32" s="316">
        <f t="shared" si="13"/>
        <v>200</v>
      </c>
      <c r="L32" s="332">
        <v>200</v>
      </c>
      <c r="M32" s="338">
        <f t="shared" si="5"/>
        <v>100</v>
      </c>
      <c r="N32" s="316">
        <f t="shared" si="14"/>
        <v>45</v>
      </c>
      <c r="O32" s="316">
        <f t="shared" si="15"/>
        <v>180</v>
      </c>
      <c r="P32" s="332">
        <v>180</v>
      </c>
      <c r="Q32" s="338">
        <f t="shared" si="8"/>
        <v>90</v>
      </c>
      <c r="R32" s="316">
        <f t="shared" si="16"/>
        <v>57.5</v>
      </c>
      <c r="S32" s="316">
        <f t="shared" si="17"/>
        <v>230</v>
      </c>
      <c r="T32" s="332">
        <v>230</v>
      </c>
      <c r="U32" s="338">
        <f t="shared" si="11"/>
        <v>115</v>
      </c>
    </row>
    <row r="33" spans="1:29">
      <c r="A33" s="344" t="s">
        <v>71</v>
      </c>
      <c r="B33" s="56">
        <v>2</v>
      </c>
      <c r="C33" s="345" t="s">
        <v>86</v>
      </c>
      <c r="D33" s="77" t="s">
        <v>651</v>
      </c>
      <c r="E33" s="84">
        <v>2</v>
      </c>
      <c r="F33" s="316">
        <f t="shared" si="0"/>
        <v>300</v>
      </c>
      <c r="G33" s="316">
        <f t="shared" si="1"/>
        <v>1200</v>
      </c>
      <c r="H33" s="332">
        <v>1200</v>
      </c>
      <c r="I33" s="357">
        <f t="shared" si="2"/>
        <v>600</v>
      </c>
      <c r="J33" s="316">
        <f t="shared" si="12"/>
        <v>10</v>
      </c>
      <c r="K33" s="316">
        <f t="shared" si="13"/>
        <v>40</v>
      </c>
      <c r="L33" s="332">
        <v>40</v>
      </c>
      <c r="M33" s="338">
        <f t="shared" si="5"/>
        <v>20</v>
      </c>
      <c r="N33" s="316">
        <f t="shared" si="14"/>
        <v>30</v>
      </c>
      <c r="O33" s="316">
        <f t="shared" si="15"/>
        <v>120</v>
      </c>
      <c r="P33" s="332">
        <v>120</v>
      </c>
      <c r="Q33" s="338">
        <f t="shared" si="8"/>
        <v>60</v>
      </c>
      <c r="R33" s="316">
        <f t="shared" si="16"/>
        <v>25</v>
      </c>
      <c r="S33" s="316">
        <f t="shared" si="17"/>
        <v>100</v>
      </c>
      <c r="T33" s="332">
        <v>100</v>
      </c>
      <c r="U33" s="338">
        <f t="shared" si="11"/>
        <v>50</v>
      </c>
    </row>
    <row r="34" spans="1:29">
      <c r="A34" s="344" t="s">
        <v>71</v>
      </c>
      <c r="B34" s="331">
        <v>2</v>
      </c>
      <c r="C34" s="345" t="s">
        <v>87</v>
      </c>
      <c r="D34" s="68" t="s">
        <v>652</v>
      </c>
      <c r="E34" s="84">
        <v>1</v>
      </c>
      <c r="F34" s="316">
        <f t="shared" si="0"/>
        <v>50</v>
      </c>
      <c r="G34" s="316">
        <f t="shared" si="1"/>
        <v>200</v>
      </c>
      <c r="H34" s="332">
        <v>200</v>
      </c>
      <c r="I34" s="357">
        <f t="shared" si="2"/>
        <v>100</v>
      </c>
      <c r="J34" s="316">
        <f t="shared" si="12"/>
        <v>55</v>
      </c>
      <c r="K34" s="316">
        <f t="shared" si="13"/>
        <v>220</v>
      </c>
      <c r="L34" s="332">
        <v>220</v>
      </c>
      <c r="M34" s="338">
        <f t="shared" si="5"/>
        <v>110</v>
      </c>
      <c r="N34" s="316">
        <f t="shared" si="14"/>
        <v>37.5</v>
      </c>
      <c r="O34" s="316">
        <f t="shared" si="15"/>
        <v>150</v>
      </c>
      <c r="P34" s="332">
        <v>150</v>
      </c>
      <c r="Q34" s="338">
        <f t="shared" si="8"/>
        <v>75</v>
      </c>
      <c r="R34" s="316">
        <f t="shared" si="16"/>
        <v>17.5</v>
      </c>
      <c r="S34" s="316">
        <f t="shared" si="17"/>
        <v>70</v>
      </c>
      <c r="T34" s="332">
        <v>70</v>
      </c>
      <c r="U34" s="338">
        <f t="shared" si="11"/>
        <v>35</v>
      </c>
    </row>
    <row r="35" spans="1:29">
      <c r="A35" s="344" t="s">
        <v>71</v>
      </c>
      <c r="B35" s="56">
        <v>2</v>
      </c>
      <c r="C35" s="345" t="s">
        <v>88</v>
      </c>
      <c r="D35" s="77" t="s">
        <v>653</v>
      </c>
      <c r="E35" s="84">
        <v>2</v>
      </c>
      <c r="F35" s="316">
        <f t="shared" si="0"/>
        <v>37.5</v>
      </c>
      <c r="G35" s="316">
        <f t="shared" si="1"/>
        <v>150</v>
      </c>
      <c r="H35" s="332">
        <v>150</v>
      </c>
      <c r="I35" s="357">
        <f t="shared" si="2"/>
        <v>75</v>
      </c>
      <c r="J35" s="316">
        <f t="shared" si="12"/>
        <v>18.75</v>
      </c>
      <c r="K35" s="316">
        <f t="shared" si="13"/>
        <v>75</v>
      </c>
      <c r="L35" s="332">
        <v>75</v>
      </c>
      <c r="M35" s="338">
        <f t="shared" si="5"/>
        <v>37.5</v>
      </c>
      <c r="N35" s="316">
        <f t="shared" si="14"/>
        <v>25</v>
      </c>
      <c r="O35" s="316">
        <f t="shared" si="15"/>
        <v>100</v>
      </c>
      <c r="P35" s="332">
        <v>100</v>
      </c>
      <c r="Q35" s="338">
        <f t="shared" si="8"/>
        <v>50</v>
      </c>
      <c r="R35" s="316">
        <f t="shared" si="16"/>
        <v>7.5</v>
      </c>
      <c r="S35" s="316">
        <f t="shared" si="17"/>
        <v>30</v>
      </c>
      <c r="T35" s="332">
        <v>30</v>
      </c>
      <c r="U35" s="338">
        <f t="shared" si="11"/>
        <v>15</v>
      </c>
    </row>
    <row r="36" spans="1:29" s="350" customFormat="1">
      <c r="A36" s="343" t="s">
        <v>92</v>
      </c>
      <c r="B36" s="358"/>
      <c r="C36" s="359"/>
      <c r="D36" s="360"/>
      <c r="E36" s="353"/>
      <c r="F36" s="355">
        <f>I36-(I36*0.2)</f>
        <v>2816</v>
      </c>
      <c r="G36" s="355">
        <f>I36+(I36*0.2)</f>
        <v>4224</v>
      </c>
      <c r="H36" s="350">
        <f>SUM(H37:H54)</f>
        <v>7040</v>
      </c>
      <c r="I36" s="357">
        <f>H36/2</f>
        <v>3520</v>
      </c>
      <c r="J36" s="355">
        <f>M36-(M36*0.2)</f>
        <v>1326</v>
      </c>
      <c r="K36" s="355">
        <f>M36+(M36*0.2)</f>
        <v>1989</v>
      </c>
      <c r="L36" s="350">
        <f>SUM(L37:L54)</f>
        <v>3315</v>
      </c>
      <c r="M36" s="357">
        <f>L36/2</f>
        <v>1657.5</v>
      </c>
      <c r="N36" s="355">
        <f>Q36-(Q36*0.2)</f>
        <v>2410</v>
      </c>
      <c r="O36" s="355">
        <f>Q36+(Q36*0.2)</f>
        <v>3615</v>
      </c>
      <c r="P36" s="350">
        <f>SUM(P37:P54)</f>
        <v>6025</v>
      </c>
      <c r="Q36" s="357">
        <f>P36/2</f>
        <v>3012.5</v>
      </c>
      <c r="R36" s="355">
        <f>U36-(U36*0.2)</f>
        <v>1290</v>
      </c>
      <c r="S36" s="355">
        <f>U36+(U36*0.2)</f>
        <v>1935</v>
      </c>
      <c r="T36" s="350">
        <f>SUM(T37:T54)</f>
        <v>3225</v>
      </c>
      <c r="U36" s="357">
        <f>T36/2</f>
        <v>1612.5</v>
      </c>
      <c r="V36" s="364"/>
      <c r="W36" s="364"/>
      <c r="X36" s="364"/>
      <c r="Y36" s="364"/>
      <c r="Z36" s="364"/>
      <c r="AA36" s="364"/>
      <c r="AB36" s="364"/>
      <c r="AC36" s="364"/>
    </row>
    <row r="37" spans="1:29">
      <c r="A37" s="344" t="s">
        <v>92</v>
      </c>
      <c r="B37" s="56">
        <v>3</v>
      </c>
      <c r="C37" s="8" t="s">
        <v>93</v>
      </c>
      <c r="D37" s="68" t="s">
        <v>269</v>
      </c>
      <c r="E37" s="84">
        <v>2</v>
      </c>
      <c r="F37" s="316">
        <f t="shared" si="0"/>
        <v>280</v>
      </c>
      <c r="G37" s="316">
        <f t="shared" si="1"/>
        <v>1120</v>
      </c>
      <c r="H37" s="333">
        <v>1120</v>
      </c>
      <c r="I37" s="357">
        <f t="shared" si="2"/>
        <v>560</v>
      </c>
      <c r="J37" s="316">
        <f t="shared" ref="J37:J54" si="18">M37*0.5</f>
        <v>18.75</v>
      </c>
      <c r="K37" s="316">
        <f t="shared" ref="K37:K54" si="19">M37*2</f>
        <v>75</v>
      </c>
      <c r="L37" s="333">
        <v>75</v>
      </c>
      <c r="M37" s="338">
        <f t="shared" si="5"/>
        <v>37.5</v>
      </c>
      <c r="N37" s="316">
        <f t="shared" ref="N37:N54" si="20">Q37*0.5</f>
        <v>25</v>
      </c>
      <c r="O37" s="316">
        <f t="shared" ref="O37:O54" si="21">Q37*2</f>
        <v>100</v>
      </c>
      <c r="P37" s="333">
        <v>100</v>
      </c>
      <c r="Q37" s="338">
        <f t="shared" si="8"/>
        <v>50</v>
      </c>
      <c r="R37" s="316">
        <f t="shared" ref="R37:R54" si="22">U37*0.5</f>
        <v>7.5</v>
      </c>
      <c r="S37" s="316">
        <f t="shared" ref="S37:S54" si="23">U37*2</f>
        <v>30</v>
      </c>
      <c r="T37" s="333">
        <v>30</v>
      </c>
      <c r="U37" s="338">
        <f t="shared" si="11"/>
        <v>15</v>
      </c>
    </row>
    <row r="38" spans="1:29">
      <c r="A38" s="344" t="s">
        <v>92</v>
      </c>
      <c r="B38" s="331">
        <v>3</v>
      </c>
      <c r="C38" s="8" t="s">
        <v>94</v>
      </c>
      <c r="D38" s="68" t="s">
        <v>270</v>
      </c>
      <c r="E38" s="84">
        <v>1</v>
      </c>
      <c r="F38" s="316">
        <f t="shared" si="0"/>
        <v>105</v>
      </c>
      <c r="G38" s="316">
        <f t="shared" si="1"/>
        <v>420</v>
      </c>
      <c r="H38" s="333">
        <v>420</v>
      </c>
      <c r="I38" s="357">
        <f t="shared" si="2"/>
        <v>210</v>
      </c>
      <c r="J38" s="316">
        <f t="shared" si="18"/>
        <v>75</v>
      </c>
      <c r="K38" s="316">
        <f t="shared" si="19"/>
        <v>300</v>
      </c>
      <c r="L38" s="332">
        <v>300</v>
      </c>
      <c r="M38" s="338">
        <f t="shared" si="5"/>
        <v>150</v>
      </c>
      <c r="N38" s="316">
        <f t="shared" si="20"/>
        <v>90</v>
      </c>
      <c r="O38" s="316">
        <f t="shared" si="21"/>
        <v>360</v>
      </c>
      <c r="P38" s="333">
        <v>360</v>
      </c>
      <c r="Q38" s="338">
        <f t="shared" si="8"/>
        <v>180</v>
      </c>
      <c r="R38" s="316">
        <f t="shared" si="22"/>
        <v>30</v>
      </c>
      <c r="S38" s="316">
        <f t="shared" si="23"/>
        <v>120</v>
      </c>
      <c r="T38" s="333">
        <v>120</v>
      </c>
      <c r="U38" s="338">
        <f t="shared" si="11"/>
        <v>60</v>
      </c>
    </row>
    <row r="39" spans="1:29">
      <c r="A39" s="344" t="s">
        <v>92</v>
      </c>
      <c r="B39" s="56">
        <v>3</v>
      </c>
      <c r="C39" s="8" t="s">
        <v>95</v>
      </c>
      <c r="D39" s="68" t="s">
        <v>271</v>
      </c>
      <c r="E39" s="84">
        <v>2</v>
      </c>
      <c r="F39" s="316">
        <f t="shared" si="0"/>
        <v>140</v>
      </c>
      <c r="G39" s="316">
        <f t="shared" si="1"/>
        <v>560</v>
      </c>
      <c r="H39" s="333">
        <v>560</v>
      </c>
      <c r="I39" s="357">
        <f t="shared" si="2"/>
        <v>280</v>
      </c>
      <c r="J39" s="316">
        <f t="shared" si="18"/>
        <v>30</v>
      </c>
      <c r="K39" s="316">
        <f t="shared" si="19"/>
        <v>120</v>
      </c>
      <c r="L39" s="332">
        <v>120</v>
      </c>
      <c r="M39" s="338">
        <f t="shared" si="5"/>
        <v>60</v>
      </c>
      <c r="N39" s="316">
        <f t="shared" si="20"/>
        <v>45</v>
      </c>
      <c r="O39" s="316">
        <f t="shared" si="21"/>
        <v>180</v>
      </c>
      <c r="P39">
        <v>180</v>
      </c>
      <c r="Q39" s="338">
        <f t="shared" si="8"/>
        <v>90</v>
      </c>
      <c r="R39" s="316">
        <f t="shared" si="22"/>
        <v>20</v>
      </c>
      <c r="S39" s="316">
        <f t="shared" si="23"/>
        <v>80</v>
      </c>
      <c r="T39" s="333">
        <v>80</v>
      </c>
      <c r="U39" s="338">
        <f t="shared" si="11"/>
        <v>40</v>
      </c>
    </row>
    <row r="40" spans="1:29">
      <c r="A40" s="344" t="s">
        <v>92</v>
      </c>
      <c r="B40" s="331">
        <v>3</v>
      </c>
      <c r="C40" s="8" t="s">
        <v>96</v>
      </c>
      <c r="D40" s="68" t="s">
        <v>272</v>
      </c>
      <c r="E40" s="84">
        <v>2</v>
      </c>
      <c r="F40" s="316">
        <f t="shared" si="0"/>
        <v>50</v>
      </c>
      <c r="G40" s="316">
        <f t="shared" si="1"/>
        <v>200</v>
      </c>
      <c r="H40" s="333">
        <v>200</v>
      </c>
      <c r="I40" s="357">
        <f t="shared" si="2"/>
        <v>100</v>
      </c>
      <c r="J40" s="316">
        <f t="shared" si="18"/>
        <v>200</v>
      </c>
      <c r="K40" s="316">
        <f t="shared" si="19"/>
        <v>800</v>
      </c>
      <c r="L40" s="332">
        <v>800</v>
      </c>
      <c r="M40" s="338">
        <f t="shared" si="5"/>
        <v>400</v>
      </c>
      <c r="N40" s="316">
        <f t="shared" si="20"/>
        <v>775</v>
      </c>
      <c r="O40" s="316">
        <f t="shared" si="21"/>
        <v>3100</v>
      </c>
      <c r="P40">
        <v>3100</v>
      </c>
      <c r="Q40" s="338">
        <f t="shared" si="8"/>
        <v>1550</v>
      </c>
      <c r="R40" s="316">
        <f t="shared" si="22"/>
        <v>312.5</v>
      </c>
      <c r="S40" s="316">
        <f t="shared" si="23"/>
        <v>1250</v>
      </c>
      <c r="T40" s="332">
        <v>1250</v>
      </c>
      <c r="U40" s="338">
        <f t="shared" si="11"/>
        <v>625</v>
      </c>
    </row>
    <row r="41" spans="1:29">
      <c r="A41" s="344" t="s">
        <v>92</v>
      </c>
      <c r="B41" s="56">
        <v>3</v>
      </c>
      <c r="C41" s="8" t="s">
        <v>97</v>
      </c>
      <c r="D41" s="68" t="s">
        <v>274</v>
      </c>
      <c r="E41" s="84">
        <v>1</v>
      </c>
      <c r="F41" s="316">
        <f t="shared" si="0"/>
        <v>42.5</v>
      </c>
      <c r="G41" s="316">
        <f t="shared" si="1"/>
        <v>170</v>
      </c>
      <c r="H41" s="333">
        <v>170</v>
      </c>
      <c r="I41" s="357">
        <f t="shared" si="2"/>
        <v>85</v>
      </c>
      <c r="J41" s="316">
        <f t="shared" si="18"/>
        <v>0</v>
      </c>
      <c r="K41" s="316">
        <f t="shared" si="19"/>
        <v>0</v>
      </c>
      <c r="L41" s="333">
        <v>0</v>
      </c>
      <c r="M41" s="338">
        <f t="shared" si="5"/>
        <v>0</v>
      </c>
      <c r="N41" s="316">
        <f t="shared" si="20"/>
        <v>0</v>
      </c>
      <c r="O41" s="316">
        <f t="shared" si="21"/>
        <v>0</v>
      </c>
      <c r="P41">
        <v>0</v>
      </c>
      <c r="Q41" s="338">
        <f t="shared" si="8"/>
        <v>0</v>
      </c>
      <c r="R41" s="316">
        <f t="shared" si="22"/>
        <v>45</v>
      </c>
      <c r="S41" s="316">
        <f t="shared" si="23"/>
        <v>180</v>
      </c>
      <c r="T41" s="332">
        <v>180</v>
      </c>
      <c r="U41" s="338">
        <f t="shared" si="11"/>
        <v>90</v>
      </c>
    </row>
    <row r="42" spans="1:29">
      <c r="A42" s="344" t="s">
        <v>92</v>
      </c>
      <c r="B42" s="331">
        <v>3</v>
      </c>
      <c r="C42" s="8" t="s">
        <v>98</v>
      </c>
      <c r="D42" s="68" t="s">
        <v>275</v>
      </c>
      <c r="E42" s="84">
        <v>1</v>
      </c>
      <c r="F42" s="316">
        <f t="shared" si="0"/>
        <v>32.5</v>
      </c>
      <c r="G42" s="316">
        <f t="shared" si="1"/>
        <v>130</v>
      </c>
      <c r="H42" s="332">
        <v>130</v>
      </c>
      <c r="I42" s="357">
        <f t="shared" si="2"/>
        <v>65</v>
      </c>
      <c r="J42" s="316">
        <f t="shared" si="18"/>
        <v>45</v>
      </c>
      <c r="K42" s="316">
        <f t="shared" si="19"/>
        <v>180</v>
      </c>
      <c r="L42">
        <v>180</v>
      </c>
      <c r="M42" s="338">
        <f t="shared" si="5"/>
        <v>90</v>
      </c>
      <c r="N42" s="316">
        <f t="shared" si="20"/>
        <v>71.25</v>
      </c>
      <c r="O42" s="316">
        <f t="shared" si="21"/>
        <v>285</v>
      </c>
      <c r="P42" s="332">
        <v>285</v>
      </c>
      <c r="Q42" s="338">
        <f t="shared" si="8"/>
        <v>142.5</v>
      </c>
      <c r="R42" s="316">
        <f t="shared" si="22"/>
        <v>53.75</v>
      </c>
      <c r="S42" s="316">
        <f t="shared" si="23"/>
        <v>215</v>
      </c>
      <c r="T42" s="332">
        <v>215</v>
      </c>
      <c r="U42" s="338">
        <f t="shared" si="11"/>
        <v>107.5</v>
      </c>
    </row>
    <row r="43" spans="1:29">
      <c r="A43" s="344" t="s">
        <v>92</v>
      </c>
      <c r="B43" s="56">
        <v>3</v>
      </c>
      <c r="C43" s="8" t="s">
        <v>365</v>
      </c>
      <c r="D43" s="68" t="s">
        <v>276</v>
      </c>
      <c r="E43" s="84">
        <v>1</v>
      </c>
      <c r="F43" s="316">
        <f t="shared" si="0"/>
        <v>20</v>
      </c>
      <c r="G43" s="316">
        <f t="shared" si="1"/>
        <v>80</v>
      </c>
      <c r="H43" s="332">
        <v>80</v>
      </c>
      <c r="I43" s="357">
        <f t="shared" si="2"/>
        <v>40</v>
      </c>
      <c r="J43" s="316">
        <f t="shared" si="18"/>
        <v>37.5</v>
      </c>
      <c r="K43" s="316">
        <f t="shared" si="19"/>
        <v>150</v>
      </c>
      <c r="L43">
        <v>150</v>
      </c>
      <c r="M43" s="338">
        <f t="shared" si="5"/>
        <v>75</v>
      </c>
      <c r="N43" s="316">
        <f t="shared" si="20"/>
        <v>25</v>
      </c>
      <c r="O43" s="316">
        <f t="shared" si="21"/>
        <v>100</v>
      </c>
      <c r="P43" s="332">
        <v>100</v>
      </c>
      <c r="Q43" s="338">
        <f t="shared" si="8"/>
        <v>50</v>
      </c>
      <c r="R43" s="316">
        <f t="shared" si="22"/>
        <v>0</v>
      </c>
      <c r="S43" s="316">
        <f t="shared" si="23"/>
        <v>0</v>
      </c>
      <c r="T43" s="333">
        <v>0</v>
      </c>
      <c r="U43" s="338">
        <f t="shared" si="11"/>
        <v>0</v>
      </c>
    </row>
    <row r="44" spans="1:29">
      <c r="A44" s="344" t="s">
        <v>92</v>
      </c>
      <c r="B44" s="331">
        <v>3</v>
      </c>
      <c r="C44" s="8" t="s">
        <v>100</v>
      </c>
      <c r="D44" s="68" t="s">
        <v>277</v>
      </c>
      <c r="E44" s="84">
        <v>1</v>
      </c>
      <c r="F44" s="316">
        <f t="shared" si="0"/>
        <v>15</v>
      </c>
      <c r="G44" s="316">
        <f t="shared" si="1"/>
        <v>60</v>
      </c>
      <c r="H44" s="333">
        <v>60</v>
      </c>
      <c r="I44" s="357">
        <f t="shared" si="2"/>
        <v>30</v>
      </c>
      <c r="J44" s="316">
        <f t="shared" si="18"/>
        <v>26.25</v>
      </c>
      <c r="K44" s="316">
        <f t="shared" si="19"/>
        <v>105</v>
      </c>
      <c r="L44" s="332">
        <v>105</v>
      </c>
      <c r="M44" s="338">
        <f t="shared" si="5"/>
        <v>52.5</v>
      </c>
      <c r="N44" s="316">
        <f t="shared" si="20"/>
        <v>7.5</v>
      </c>
      <c r="O44" s="316">
        <f t="shared" si="21"/>
        <v>30</v>
      </c>
      <c r="P44" s="333">
        <v>30</v>
      </c>
      <c r="Q44" s="338">
        <f t="shared" si="8"/>
        <v>15</v>
      </c>
      <c r="R44" s="316">
        <f t="shared" si="22"/>
        <v>0</v>
      </c>
      <c r="S44" s="316">
        <f t="shared" si="23"/>
        <v>0</v>
      </c>
      <c r="T44" s="333">
        <v>0</v>
      </c>
      <c r="U44" s="338">
        <f t="shared" si="11"/>
        <v>0</v>
      </c>
    </row>
    <row r="45" spans="1:29">
      <c r="A45" s="344" t="s">
        <v>92</v>
      </c>
      <c r="B45" s="56">
        <v>3</v>
      </c>
      <c r="C45" s="8" t="s">
        <v>366</v>
      </c>
      <c r="D45" s="68" t="s">
        <v>278</v>
      </c>
      <c r="E45" s="84">
        <v>2</v>
      </c>
      <c r="F45" s="316">
        <f t="shared" si="0"/>
        <v>70</v>
      </c>
      <c r="G45" s="316">
        <f t="shared" si="1"/>
        <v>280</v>
      </c>
      <c r="H45" s="333">
        <v>280</v>
      </c>
      <c r="I45" s="357">
        <f t="shared" si="2"/>
        <v>140</v>
      </c>
      <c r="J45" s="316">
        <f t="shared" si="18"/>
        <v>87.5</v>
      </c>
      <c r="K45" s="316">
        <f t="shared" si="19"/>
        <v>350</v>
      </c>
      <c r="L45" s="332">
        <v>350</v>
      </c>
      <c r="M45" s="338">
        <f t="shared" si="5"/>
        <v>175</v>
      </c>
      <c r="N45" s="316">
        <f t="shared" si="20"/>
        <v>87.5</v>
      </c>
      <c r="O45" s="316">
        <f t="shared" si="21"/>
        <v>350</v>
      </c>
      <c r="P45" s="333">
        <v>350</v>
      </c>
      <c r="Q45" s="338">
        <f t="shared" si="8"/>
        <v>175</v>
      </c>
      <c r="R45" s="316">
        <f t="shared" si="22"/>
        <v>0</v>
      </c>
      <c r="S45" s="316">
        <f t="shared" si="23"/>
        <v>0</v>
      </c>
      <c r="T45" s="333">
        <v>0</v>
      </c>
      <c r="U45" s="338">
        <f t="shared" si="11"/>
        <v>0</v>
      </c>
    </row>
    <row r="46" spans="1:29">
      <c r="A46" s="344" t="s">
        <v>92</v>
      </c>
      <c r="B46" s="331">
        <v>3</v>
      </c>
      <c r="C46" s="8" t="s">
        <v>102</v>
      </c>
      <c r="D46" s="68" t="s">
        <v>279</v>
      </c>
      <c r="E46" s="84">
        <v>1</v>
      </c>
      <c r="F46" s="316">
        <f t="shared" si="0"/>
        <v>20</v>
      </c>
      <c r="G46" s="316">
        <f t="shared" si="1"/>
        <v>80</v>
      </c>
      <c r="H46" s="333">
        <v>80</v>
      </c>
      <c r="I46" s="357">
        <f t="shared" si="2"/>
        <v>40</v>
      </c>
      <c r="J46" s="316">
        <f t="shared" si="18"/>
        <v>0</v>
      </c>
      <c r="K46" s="316">
        <f t="shared" si="19"/>
        <v>0</v>
      </c>
      <c r="L46" s="333">
        <v>0</v>
      </c>
      <c r="M46" s="338">
        <f t="shared" si="5"/>
        <v>0</v>
      </c>
      <c r="N46" s="316">
        <f t="shared" si="20"/>
        <v>0</v>
      </c>
      <c r="O46" s="316">
        <f t="shared" si="21"/>
        <v>0</v>
      </c>
      <c r="P46">
        <v>0</v>
      </c>
      <c r="Q46" s="338">
        <f t="shared" si="8"/>
        <v>0</v>
      </c>
      <c r="R46" s="316">
        <f t="shared" si="22"/>
        <v>0</v>
      </c>
      <c r="S46" s="316">
        <f t="shared" si="23"/>
        <v>0</v>
      </c>
      <c r="T46" s="333">
        <v>0</v>
      </c>
      <c r="U46" s="338">
        <f t="shared" si="11"/>
        <v>0</v>
      </c>
    </row>
    <row r="47" spans="1:29">
      <c r="A47" s="344" t="s">
        <v>92</v>
      </c>
      <c r="B47" s="56">
        <v>3</v>
      </c>
      <c r="C47" s="8" t="s">
        <v>367</v>
      </c>
      <c r="D47" s="68" t="s">
        <v>280</v>
      </c>
      <c r="E47" s="84">
        <v>2</v>
      </c>
      <c r="F47" s="316">
        <f t="shared" si="0"/>
        <v>40</v>
      </c>
      <c r="G47" s="316">
        <f t="shared" si="1"/>
        <v>160</v>
      </c>
      <c r="H47" s="333">
        <v>160</v>
      </c>
      <c r="I47" s="357">
        <f t="shared" si="2"/>
        <v>80</v>
      </c>
      <c r="J47" s="316">
        <f t="shared" si="18"/>
        <v>41.25</v>
      </c>
      <c r="K47" s="316">
        <f t="shared" si="19"/>
        <v>165</v>
      </c>
      <c r="L47" s="333">
        <v>165</v>
      </c>
      <c r="M47" s="338">
        <f t="shared" si="5"/>
        <v>82.5</v>
      </c>
      <c r="N47" s="316">
        <f t="shared" si="20"/>
        <v>55</v>
      </c>
      <c r="O47" s="316">
        <f t="shared" si="21"/>
        <v>220</v>
      </c>
      <c r="P47">
        <v>220</v>
      </c>
      <c r="Q47" s="338">
        <f t="shared" si="8"/>
        <v>110</v>
      </c>
      <c r="R47" s="316">
        <f t="shared" si="22"/>
        <v>30</v>
      </c>
      <c r="S47" s="316">
        <f t="shared" si="23"/>
        <v>120</v>
      </c>
      <c r="T47" s="333">
        <v>120</v>
      </c>
      <c r="U47" s="338">
        <f t="shared" si="11"/>
        <v>60</v>
      </c>
    </row>
    <row r="48" spans="1:29">
      <c r="A48" s="344" t="s">
        <v>92</v>
      </c>
      <c r="B48" s="331">
        <v>3</v>
      </c>
      <c r="C48" s="8" t="s">
        <v>104</v>
      </c>
      <c r="D48" s="68" t="s">
        <v>281</v>
      </c>
      <c r="E48" s="84">
        <v>4</v>
      </c>
      <c r="F48" s="316">
        <f t="shared" si="0"/>
        <v>20</v>
      </c>
      <c r="G48" s="316">
        <f t="shared" si="1"/>
        <v>80</v>
      </c>
      <c r="H48" s="333">
        <v>80</v>
      </c>
      <c r="I48" s="357">
        <f t="shared" si="2"/>
        <v>40</v>
      </c>
      <c r="J48" s="316">
        <f t="shared" si="18"/>
        <v>18.75</v>
      </c>
      <c r="K48" s="316">
        <f t="shared" si="19"/>
        <v>75</v>
      </c>
      <c r="L48" s="333">
        <v>75</v>
      </c>
      <c r="M48" s="338">
        <f t="shared" si="5"/>
        <v>37.5</v>
      </c>
      <c r="N48" s="316">
        <f t="shared" si="20"/>
        <v>15</v>
      </c>
      <c r="O48" s="316">
        <f t="shared" si="21"/>
        <v>60</v>
      </c>
      <c r="P48">
        <v>60</v>
      </c>
      <c r="Q48" s="338">
        <f t="shared" si="8"/>
        <v>30</v>
      </c>
      <c r="R48" s="316">
        <f t="shared" si="22"/>
        <v>7.5</v>
      </c>
      <c r="S48" s="316">
        <f t="shared" si="23"/>
        <v>30</v>
      </c>
      <c r="T48" s="333">
        <v>30</v>
      </c>
      <c r="U48" s="338">
        <f t="shared" si="11"/>
        <v>15</v>
      </c>
    </row>
    <row r="49" spans="1:29">
      <c r="A49" s="344" t="s">
        <v>92</v>
      </c>
      <c r="B49" s="56">
        <v>3</v>
      </c>
      <c r="C49" s="8" t="s">
        <v>105</v>
      </c>
      <c r="D49" s="68" t="s">
        <v>630</v>
      </c>
      <c r="E49" s="84">
        <v>1</v>
      </c>
      <c r="F49" s="316">
        <f t="shared" si="0"/>
        <v>100</v>
      </c>
      <c r="G49" s="316">
        <f t="shared" si="1"/>
        <v>400</v>
      </c>
      <c r="H49" s="333">
        <v>400</v>
      </c>
      <c r="I49" s="357">
        <f t="shared" si="2"/>
        <v>200</v>
      </c>
      <c r="J49" s="316">
        <f t="shared" si="18"/>
        <v>18.75</v>
      </c>
      <c r="K49" s="316">
        <f t="shared" si="19"/>
        <v>75</v>
      </c>
      <c r="L49" s="333">
        <v>75</v>
      </c>
      <c r="M49" s="338">
        <f t="shared" si="5"/>
        <v>37.5</v>
      </c>
      <c r="N49" s="316">
        <f t="shared" si="20"/>
        <v>15</v>
      </c>
      <c r="O49" s="316">
        <f t="shared" si="21"/>
        <v>60</v>
      </c>
      <c r="P49">
        <v>60</v>
      </c>
      <c r="Q49" s="338">
        <f t="shared" si="8"/>
        <v>30</v>
      </c>
      <c r="R49" s="316">
        <f t="shared" si="22"/>
        <v>7.5</v>
      </c>
      <c r="S49" s="316">
        <f t="shared" si="23"/>
        <v>30</v>
      </c>
      <c r="T49" s="333">
        <v>30</v>
      </c>
      <c r="U49" s="338">
        <f t="shared" si="11"/>
        <v>15</v>
      </c>
    </row>
    <row r="50" spans="1:29">
      <c r="A50" s="344" t="s">
        <v>92</v>
      </c>
      <c r="B50" s="56">
        <v>3</v>
      </c>
      <c r="C50" s="8" t="s">
        <v>449</v>
      </c>
      <c r="D50" s="68" t="s">
        <v>631</v>
      </c>
      <c r="E50" s="84">
        <v>3</v>
      </c>
      <c r="F50" s="316">
        <f t="shared" si="0"/>
        <v>0</v>
      </c>
      <c r="G50" s="316">
        <f t="shared" si="1"/>
        <v>0</v>
      </c>
      <c r="H50" s="333">
        <v>0</v>
      </c>
      <c r="I50" s="357">
        <f t="shared" si="2"/>
        <v>0</v>
      </c>
      <c r="J50" s="316">
        <f t="shared" si="18"/>
        <v>100</v>
      </c>
      <c r="K50" s="316">
        <f t="shared" si="19"/>
        <v>400</v>
      </c>
      <c r="L50" s="333">
        <v>400</v>
      </c>
      <c r="M50" s="338">
        <f t="shared" si="5"/>
        <v>200</v>
      </c>
      <c r="N50" s="316">
        <f t="shared" si="20"/>
        <v>112.5</v>
      </c>
      <c r="O50" s="316">
        <f t="shared" si="21"/>
        <v>450</v>
      </c>
      <c r="P50">
        <v>450</v>
      </c>
      <c r="Q50" s="338">
        <f t="shared" si="8"/>
        <v>225</v>
      </c>
      <c r="R50" s="316">
        <f t="shared" si="22"/>
        <v>112.5</v>
      </c>
      <c r="S50" s="316">
        <f t="shared" si="23"/>
        <v>450</v>
      </c>
      <c r="T50" s="333">
        <v>450</v>
      </c>
      <c r="U50" s="338">
        <f t="shared" si="11"/>
        <v>225</v>
      </c>
    </row>
    <row r="51" spans="1:29">
      <c r="A51" s="344" t="s">
        <v>92</v>
      </c>
      <c r="B51" s="331">
        <v>3</v>
      </c>
      <c r="C51" s="8" t="s">
        <v>369</v>
      </c>
      <c r="D51" s="68" t="s">
        <v>654</v>
      </c>
      <c r="E51" s="84">
        <v>1</v>
      </c>
      <c r="F51" s="316">
        <f t="shared" si="0"/>
        <v>262.5</v>
      </c>
      <c r="G51" s="316">
        <f t="shared" si="1"/>
        <v>1050</v>
      </c>
      <c r="H51" s="333">
        <v>1050</v>
      </c>
      <c r="I51" s="357">
        <f t="shared" si="2"/>
        <v>525</v>
      </c>
      <c r="J51" s="316">
        <f t="shared" si="18"/>
        <v>60</v>
      </c>
      <c r="K51" s="316">
        <f t="shared" si="19"/>
        <v>240</v>
      </c>
      <c r="L51" s="332">
        <v>240</v>
      </c>
      <c r="M51" s="338">
        <f t="shared" si="5"/>
        <v>120</v>
      </c>
      <c r="N51" s="316">
        <f t="shared" si="20"/>
        <v>30</v>
      </c>
      <c r="O51" s="316">
        <f t="shared" si="21"/>
        <v>120</v>
      </c>
      <c r="P51" s="332">
        <v>120</v>
      </c>
      <c r="Q51" s="338">
        <f t="shared" si="8"/>
        <v>60</v>
      </c>
      <c r="R51" s="316">
        <f t="shared" si="22"/>
        <v>60</v>
      </c>
      <c r="S51" s="316">
        <f t="shared" si="23"/>
        <v>240</v>
      </c>
      <c r="T51" s="332">
        <v>240</v>
      </c>
      <c r="U51" s="338">
        <f t="shared" si="11"/>
        <v>120</v>
      </c>
    </row>
    <row r="52" spans="1:29">
      <c r="A52" s="344" t="s">
        <v>92</v>
      </c>
      <c r="B52" s="56">
        <v>3</v>
      </c>
      <c r="C52" s="8" t="s">
        <v>107</v>
      </c>
      <c r="D52" s="68" t="s">
        <v>656</v>
      </c>
      <c r="E52" s="84">
        <v>1</v>
      </c>
      <c r="F52" s="316">
        <f t="shared" si="0"/>
        <v>200</v>
      </c>
      <c r="G52" s="316">
        <f t="shared" si="1"/>
        <v>800</v>
      </c>
      <c r="H52" s="333">
        <v>800</v>
      </c>
      <c r="I52" s="357">
        <f t="shared" si="2"/>
        <v>400</v>
      </c>
      <c r="J52" s="316">
        <f t="shared" si="18"/>
        <v>15</v>
      </c>
      <c r="K52" s="316">
        <f t="shared" si="19"/>
        <v>60</v>
      </c>
      <c r="L52" s="332">
        <v>60</v>
      </c>
      <c r="M52" s="338">
        <f t="shared" si="5"/>
        <v>30</v>
      </c>
      <c r="N52" s="316">
        <f t="shared" si="20"/>
        <v>25</v>
      </c>
      <c r="O52" s="316">
        <f t="shared" si="21"/>
        <v>100</v>
      </c>
      <c r="P52" s="332">
        <v>100</v>
      </c>
      <c r="Q52" s="338">
        <f t="shared" si="8"/>
        <v>50</v>
      </c>
      <c r="R52" s="316">
        <f t="shared" si="22"/>
        <v>22.5</v>
      </c>
      <c r="S52" s="316">
        <f t="shared" si="23"/>
        <v>90</v>
      </c>
      <c r="T52" s="332">
        <v>90</v>
      </c>
      <c r="U52" s="338">
        <f t="shared" si="11"/>
        <v>45</v>
      </c>
    </row>
    <row r="53" spans="1:29">
      <c r="A53" s="344" t="s">
        <v>92</v>
      </c>
      <c r="B53" s="56">
        <v>3</v>
      </c>
      <c r="C53" s="8" t="s">
        <v>109</v>
      </c>
      <c r="D53" s="68" t="s">
        <v>657</v>
      </c>
      <c r="E53" s="84">
        <v>2</v>
      </c>
      <c r="F53" s="316">
        <f t="shared" si="0"/>
        <v>287.5</v>
      </c>
      <c r="G53" s="316">
        <f t="shared" si="1"/>
        <v>1150</v>
      </c>
      <c r="H53" s="333">
        <v>1150</v>
      </c>
      <c r="I53" s="357">
        <f t="shared" si="2"/>
        <v>575</v>
      </c>
      <c r="J53" s="316">
        <f t="shared" si="18"/>
        <v>30</v>
      </c>
      <c r="K53" s="316">
        <f t="shared" si="19"/>
        <v>120</v>
      </c>
      <c r="L53" s="333">
        <v>120</v>
      </c>
      <c r="M53" s="338">
        <f t="shared" si="5"/>
        <v>60</v>
      </c>
      <c r="N53" s="316">
        <f t="shared" si="20"/>
        <v>30</v>
      </c>
      <c r="O53" s="316">
        <f t="shared" si="21"/>
        <v>120</v>
      </c>
      <c r="P53" s="333">
        <v>120</v>
      </c>
      <c r="Q53" s="338">
        <f t="shared" si="8"/>
        <v>60</v>
      </c>
      <c r="R53" s="316">
        <f t="shared" si="22"/>
        <v>37.5</v>
      </c>
      <c r="S53" s="316">
        <f t="shared" si="23"/>
        <v>150</v>
      </c>
      <c r="T53" s="333">
        <v>150</v>
      </c>
      <c r="U53" s="338">
        <f t="shared" si="11"/>
        <v>75</v>
      </c>
    </row>
    <row r="54" spans="1:29">
      <c r="A54" s="344" t="s">
        <v>92</v>
      </c>
      <c r="B54" s="331">
        <v>3</v>
      </c>
      <c r="C54" s="8" t="s">
        <v>110</v>
      </c>
      <c r="D54" s="68" t="s">
        <v>659</v>
      </c>
      <c r="E54" s="84">
        <v>2</v>
      </c>
      <c r="F54" s="316">
        <f t="shared" si="0"/>
        <v>75</v>
      </c>
      <c r="G54" s="316">
        <f t="shared" si="1"/>
        <v>300</v>
      </c>
      <c r="H54" s="333">
        <v>300</v>
      </c>
      <c r="I54" s="357">
        <f t="shared" si="2"/>
        <v>150</v>
      </c>
      <c r="J54" s="316">
        <f t="shared" si="18"/>
        <v>25</v>
      </c>
      <c r="K54" s="316">
        <f t="shared" si="19"/>
        <v>100</v>
      </c>
      <c r="L54" s="332">
        <v>100</v>
      </c>
      <c r="M54" s="338">
        <f t="shared" si="5"/>
        <v>50</v>
      </c>
      <c r="N54" s="316">
        <f t="shared" si="20"/>
        <v>97.5</v>
      </c>
      <c r="O54" s="316">
        <f t="shared" si="21"/>
        <v>390</v>
      </c>
      <c r="P54" s="341">
        <v>390</v>
      </c>
      <c r="Q54" s="338">
        <f t="shared" si="8"/>
        <v>195</v>
      </c>
      <c r="R54" s="316">
        <f t="shared" si="22"/>
        <v>60</v>
      </c>
      <c r="S54" s="316">
        <f t="shared" si="23"/>
        <v>240</v>
      </c>
      <c r="T54" s="332">
        <v>240</v>
      </c>
      <c r="U54" s="338">
        <f t="shared" si="11"/>
        <v>120</v>
      </c>
    </row>
    <row r="55" spans="1:29" s="350" customFormat="1">
      <c r="A55" s="343" t="s">
        <v>111</v>
      </c>
      <c r="B55" s="326"/>
      <c r="C55" s="351"/>
      <c r="D55" s="352"/>
      <c r="E55" s="353"/>
      <c r="F55" s="355">
        <f>I55-(I55*0.2)</f>
        <v>1280</v>
      </c>
      <c r="G55" s="355">
        <f>I55+(I55*0.2)</f>
        <v>1920</v>
      </c>
      <c r="H55" s="350">
        <f>SUM(H56:H61)</f>
        <v>3200</v>
      </c>
      <c r="I55" s="357">
        <f>H55/2</f>
        <v>1600</v>
      </c>
      <c r="J55" s="355">
        <f>M55-(M55*0.2)</f>
        <v>422</v>
      </c>
      <c r="K55" s="355">
        <f>M55+(M55*0.2)</f>
        <v>633</v>
      </c>
      <c r="L55" s="350">
        <f>SUM(L56:L61)</f>
        <v>1055</v>
      </c>
      <c r="M55" s="357">
        <f>L55/2</f>
        <v>527.5</v>
      </c>
      <c r="N55" s="355">
        <f>Q55-(Q55*0.2)</f>
        <v>384</v>
      </c>
      <c r="O55" s="355">
        <f>Q55+(Q55*0.2)</f>
        <v>576</v>
      </c>
      <c r="P55" s="350">
        <f>SUM(P56:P61)</f>
        <v>960</v>
      </c>
      <c r="Q55" s="357">
        <f>P55/2</f>
        <v>480</v>
      </c>
      <c r="R55" s="355">
        <f>U55-(U55*0.2)</f>
        <v>300</v>
      </c>
      <c r="S55" s="355">
        <f>U55+(U55*0.2)</f>
        <v>450</v>
      </c>
      <c r="T55" s="350">
        <f>SUM(T56:T61)</f>
        <v>750</v>
      </c>
      <c r="U55" s="357">
        <f>T55/2</f>
        <v>375</v>
      </c>
      <c r="V55" s="364"/>
      <c r="W55" s="364"/>
      <c r="X55" s="364"/>
      <c r="Y55" s="364"/>
      <c r="Z55" s="364"/>
      <c r="AA55" s="364"/>
      <c r="AB55" s="364"/>
      <c r="AC55" s="364"/>
    </row>
    <row r="56" spans="1:29">
      <c r="A56" s="344" t="s">
        <v>111</v>
      </c>
      <c r="B56" s="56">
        <v>4</v>
      </c>
      <c r="C56" s="346" t="s">
        <v>112</v>
      </c>
      <c r="D56" s="79" t="s">
        <v>632</v>
      </c>
      <c r="E56" s="84">
        <v>1</v>
      </c>
      <c r="F56" s="316">
        <f t="shared" si="0"/>
        <v>35</v>
      </c>
      <c r="G56" s="316">
        <f t="shared" si="1"/>
        <v>140</v>
      </c>
      <c r="H56" s="332">
        <v>140</v>
      </c>
      <c r="I56" s="357">
        <f t="shared" si="2"/>
        <v>70</v>
      </c>
      <c r="J56" s="316">
        <f t="shared" ref="J56:J61" si="24">M56*0.5</f>
        <v>7.5</v>
      </c>
      <c r="K56" s="316">
        <f t="shared" ref="K56:K61" si="25">M56*2</f>
        <v>30</v>
      </c>
      <c r="L56" s="332">
        <v>30</v>
      </c>
      <c r="M56" s="338">
        <f t="shared" si="5"/>
        <v>15</v>
      </c>
      <c r="N56" s="316">
        <f t="shared" ref="N56:N61" si="26">Q56*0.5</f>
        <v>17.5</v>
      </c>
      <c r="O56" s="316">
        <f t="shared" ref="O56:O61" si="27">Q56*2</f>
        <v>70</v>
      </c>
      <c r="P56" s="332">
        <v>70</v>
      </c>
      <c r="Q56" s="338">
        <f t="shared" si="8"/>
        <v>35</v>
      </c>
      <c r="R56" s="316">
        <f t="shared" ref="R56:R61" si="28">U56*0.5</f>
        <v>17.5</v>
      </c>
      <c r="S56" s="316">
        <f t="shared" ref="S56:S61" si="29">U56*2</f>
        <v>70</v>
      </c>
      <c r="T56" s="332">
        <v>70</v>
      </c>
      <c r="U56" s="338">
        <f t="shared" si="11"/>
        <v>35</v>
      </c>
    </row>
    <row r="57" spans="1:29">
      <c r="A57" s="344" t="s">
        <v>111</v>
      </c>
      <c r="B57" s="331">
        <v>4</v>
      </c>
      <c r="C57" s="8" t="s">
        <v>113</v>
      </c>
      <c r="D57" s="68" t="s">
        <v>660</v>
      </c>
      <c r="E57" s="84">
        <v>2</v>
      </c>
      <c r="F57" s="316">
        <f t="shared" si="0"/>
        <v>10</v>
      </c>
      <c r="G57" s="316">
        <f t="shared" si="1"/>
        <v>40</v>
      </c>
      <c r="H57" s="332">
        <v>40</v>
      </c>
      <c r="I57" s="357">
        <f t="shared" si="2"/>
        <v>20</v>
      </c>
      <c r="J57" s="316">
        <f t="shared" si="24"/>
        <v>67.5</v>
      </c>
      <c r="K57" s="316">
        <f t="shared" si="25"/>
        <v>270</v>
      </c>
      <c r="L57" s="332">
        <v>270</v>
      </c>
      <c r="M57" s="338">
        <f t="shared" si="5"/>
        <v>135</v>
      </c>
      <c r="N57" s="316">
        <f t="shared" si="26"/>
        <v>60</v>
      </c>
      <c r="O57" s="316">
        <f t="shared" si="27"/>
        <v>240</v>
      </c>
      <c r="P57" s="332">
        <v>240</v>
      </c>
      <c r="Q57" s="338">
        <f t="shared" si="8"/>
        <v>120</v>
      </c>
      <c r="R57" s="316">
        <f t="shared" si="28"/>
        <v>67.5</v>
      </c>
      <c r="S57" s="316">
        <f t="shared" si="29"/>
        <v>270</v>
      </c>
      <c r="T57" s="332">
        <v>270</v>
      </c>
      <c r="U57" s="338">
        <f t="shared" si="11"/>
        <v>135</v>
      </c>
    </row>
    <row r="58" spans="1:29">
      <c r="A58" s="344" t="s">
        <v>111</v>
      </c>
      <c r="B58" s="56">
        <v>4</v>
      </c>
      <c r="C58" s="8" t="s">
        <v>114</v>
      </c>
      <c r="D58" s="79" t="s">
        <v>661</v>
      </c>
      <c r="E58" s="84">
        <v>1</v>
      </c>
      <c r="F58" s="316">
        <f t="shared" si="0"/>
        <v>212.5</v>
      </c>
      <c r="G58" s="316">
        <f t="shared" si="1"/>
        <v>850</v>
      </c>
      <c r="H58" s="332">
        <v>850</v>
      </c>
      <c r="I58" s="357">
        <f t="shared" si="2"/>
        <v>425</v>
      </c>
      <c r="J58" s="316">
        <f t="shared" si="24"/>
        <v>87.5</v>
      </c>
      <c r="K58" s="316">
        <f t="shared" si="25"/>
        <v>350</v>
      </c>
      <c r="L58" s="332">
        <v>350</v>
      </c>
      <c r="M58" s="338">
        <f t="shared" si="5"/>
        <v>175</v>
      </c>
      <c r="N58" s="316">
        <f t="shared" si="26"/>
        <v>100</v>
      </c>
      <c r="O58" s="316">
        <f t="shared" si="27"/>
        <v>400</v>
      </c>
      <c r="P58" s="332">
        <v>400</v>
      </c>
      <c r="Q58" s="338">
        <f t="shared" si="8"/>
        <v>200</v>
      </c>
      <c r="R58" s="316">
        <f t="shared" si="28"/>
        <v>37.5</v>
      </c>
      <c r="S58" s="316">
        <f t="shared" si="29"/>
        <v>150</v>
      </c>
      <c r="T58" s="332">
        <v>150</v>
      </c>
      <c r="U58" s="338">
        <f t="shared" si="11"/>
        <v>75</v>
      </c>
    </row>
    <row r="59" spans="1:29">
      <c r="A59" s="344" t="s">
        <v>111</v>
      </c>
      <c r="B59" s="331">
        <v>4</v>
      </c>
      <c r="C59" s="8" t="s">
        <v>115</v>
      </c>
      <c r="D59" s="68" t="s">
        <v>662</v>
      </c>
      <c r="E59" s="84">
        <v>2</v>
      </c>
      <c r="F59" s="316">
        <f t="shared" si="0"/>
        <v>455</v>
      </c>
      <c r="G59" s="316">
        <f t="shared" si="1"/>
        <v>1820</v>
      </c>
      <c r="H59" s="332">
        <v>1820</v>
      </c>
      <c r="I59" s="357">
        <f t="shared" si="2"/>
        <v>910</v>
      </c>
      <c r="J59" s="316">
        <f t="shared" si="24"/>
        <v>37.5</v>
      </c>
      <c r="K59" s="316">
        <f t="shared" si="25"/>
        <v>150</v>
      </c>
      <c r="L59" s="332">
        <v>150</v>
      </c>
      <c r="M59" s="338">
        <f t="shared" si="5"/>
        <v>75</v>
      </c>
      <c r="N59" s="316">
        <f t="shared" si="26"/>
        <v>37.5</v>
      </c>
      <c r="O59" s="316">
        <f t="shared" si="27"/>
        <v>150</v>
      </c>
      <c r="P59" s="332">
        <v>150</v>
      </c>
      <c r="Q59" s="338">
        <f t="shared" si="8"/>
        <v>75</v>
      </c>
      <c r="R59" s="316">
        <f t="shared" si="28"/>
        <v>17.5</v>
      </c>
      <c r="S59" s="316">
        <f t="shared" si="29"/>
        <v>70</v>
      </c>
      <c r="T59" s="332">
        <v>70</v>
      </c>
      <c r="U59" s="338">
        <f t="shared" si="11"/>
        <v>35</v>
      </c>
    </row>
    <row r="60" spans="1:29">
      <c r="A60" s="344" t="s">
        <v>111</v>
      </c>
      <c r="B60" s="56">
        <v>4</v>
      </c>
      <c r="C60" s="8" t="s">
        <v>116</v>
      </c>
      <c r="D60" s="79" t="s">
        <v>663</v>
      </c>
      <c r="E60" s="84">
        <v>1</v>
      </c>
      <c r="F60" s="316">
        <f t="shared" si="0"/>
        <v>87.5</v>
      </c>
      <c r="G60" s="316">
        <f t="shared" si="1"/>
        <v>350</v>
      </c>
      <c r="H60" s="332">
        <v>350</v>
      </c>
      <c r="I60" s="357">
        <f t="shared" si="2"/>
        <v>175</v>
      </c>
      <c r="J60" s="316">
        <f t="shared" si="24"/>
        <v>63.75</v>
      </c>
      <c r="K60" s="316">
        <f t="shared" si="25"/>
        <v>255</v>
      </c>
      <c r="L60" s="333">
        <v>255</v>
      </c>
      <c r="M60" s="338">
        <f t="shared" si="5"/>
        <v>127.5</v>
      </c>
      <c r="N60" s="316">
        <f t="shared" si="26"/>
        <v>25</v>
      </c>
      <c r="O60" s="316">
        <f t="shared" si="27"/>
        <v>100</v>
      </c>
      <c r="P60" s="332">
        <v>100</v>
      </c>
      <c r="Q60" s="338">
        <f t="shared" si="8"/>
        <v>50</v>
      </c>
      <c r="R60" s="316">
        <f t="shared" si="28"/>
        <v>30</v>
      </c>
      <c r="S60" s="316">
        <f t="shared" si="29"/>
        <v>120</v>
      </c>
      <c r="T60" s="332">
        <v>120</v>
      </c>
      <c r="U60" s="338">
        <f t="shared" si="11"/>
        <v>60</v>
      </c>
    </row>
    <row r="61" spans="1:29">
      <c r="A61" s="344" t="s">
        <v>111</v>
      </c>
      <c r="B61" s="331">
        <v>4</v>
      </c>
      <c r="C61" s="8" t="s">
        <v>117</v>
      </c>
      <c r="D61" s="68" t="s">
        <v>664</v>
      </c>
      <c r="E61" s="84">
        <v>2</v>
      </c>
      <c r="F61" s="316">
        <f t="shared" si="0"/>
        <v>0</v>
      </c>
      <c r="G61" s="316">
        <f t="shared" si="1"/>
        <v>0</v>
      </c>
      <c r="H61" s="333">
        <v>0</v>
      </c>
      <c r="I61" s="357">
        <f t="shared" si="2"/>
        <v>0</v>
      </c>
      <c r="J61" s="316">
        <f t="shared" si="24"/>
        <v>0</v>
      </c>
      <c r="K61" s="316">
        <f t="shared" si="25"/>
        <v>0</v>
      </c>
      <c r="L61" s="333">
        <v>0</v>
      </c>
      <c r="M61" s="338">
        <f t="shared" si="5"/>
        <v>0</v>
      </c>
      <c r="N61" s="316">
        <f t="shared" si="26"/>
        <v>0</v>
      </c>
      <c r="O61" s="316">
        <f t="shared" si="27"/>
        <v>0</v>
      </c>
      <c r="P61" s="333">
        <v>0</v>
      </c>
      <c r="Q61" s="338">
        <f t="shared" si="8"/>
        <v>0</v>
      </c>
      <c r="R61" s="316">
        <f t="shared" si="28"/>
        <v>17.5</v>
      </c>
      <c r="S61" s="316">
        <f t="shared" si="29"/>
        <v>70</v>
      </c>
      <c r="T61" s="332">
        <v>70</v>
      </c>
      <c r="U61" s="338">
        <f t="shared" si="11"/>
        <v>35</v>
      </c>
    </row>
    <row r="62" spans="1:29" s="350" customFormat="1">
      <c r="A62" s="343" t="s">
        <v>233</v>
      </c>
      <c r="B62" s="326"/>
      <c r="C62" s="351"/>
      <c r="D62" s="352"/>
      <c r="E62" s="353"/>
      <c r="F62" s="355">
        <f>I62-(I62*0.2)</f>
        <v>1660</v>
      </c>
      <c r="G62" s="355">
        <f>I62+(I62*0.2)</f>
        <v>2490</v>
      </c>
      <c r="H62" s="350">
        <f>SUM(H63:H83)</f>
        <v>4150</v>
      </c>
      <c r="I62" s="357">
        <f>H62/2</f>
        <v>2075</v>
      </c>
      <c r="J62" s="355">
        <f>M62-(M62*0.2)</f>
        <v>2432</v>
      </c>
      <c r="K62" s="355">
        <f>M62+(M62*0.2)</f>
        <v>3648</v>
      </c>
      <c r="L62" s="350">
        <f>SUM(L63:L83)</f>
        <v>6080</v>
      </c>
      <c r="M62" s="357">
        <f>L62/2</f>
        <v>3040</v>
      </c>
      <c r="N62" s="355">
        <f>Q62-(Q62*0.2)</f>
        <v>3166</v>
      </c>
      <c r="O62" s="355">
        <f>Q62+(Q62*0.2)</f>
        <v>4749</v>
      </c>
      <c r="P62" s="350">
        <f>SUM(P63:P83)</f>
        <v>7915</v>
      </c>
      <c r="Q62" s="357">
        <f>P62/2</f>
        <v>3957.5</v>
      </c>
      <c r="R62" s="355">
        <f>U62-(U62*0.2)</f>
        <v>1844</v>
      </c>
      <c r="S62" s="355">
        <f>U62+(U62*0.2)</f>
        <v>2766</v>
      </c>
      <c r="T62" s="350">
        <f>SUM(T63:T83)</f>
        <v>4610</v>
      </c>
      <c r="U62" s="357">
        <f>T62/2</f>
        <v>2305</v>
      </c>
      <c r="V62" s="364"/>
      <c r="W62" s="364"/>
      <c r="X62" s="364"/>
      <c r="Y62" s="364"/>
      <c r="Z62" s="364"/>
      <c r="AA62" s="364"/>
      <c r="AB62" s="364"/>
      <c r="AC62" s="364"/>
    </row>
    <row r="63" spans="1:29">
      <c r="A63" s="49" t="s">
        <v>233</v>
      </c>
      <c r="B63" s="56">
        <v>5</v>
      </c>
      <c r="C63" s="345" t="s">
        <v>118</v>
      </c>
      <c r="D63" s="77" t="s">
        <v>297</v>
      </c>
      <c r="E63" s="84">
        <v>3</v>
      </c>
      <c r="F63" s="316">
        <f t="shared" si="0"/>
        <v>110</v>
      </c>
      <c r="G63" s="316">
        <f t="shared" si="1"/>
        <v>440</v>
      </c>
      <c r="H63" s="333">
        <v>440</v>
      </c>
      <c r="I63" s="357">
        <f t="shared" si="2"/>
        <v>220</v>
      </c>
      <c r="J63" s="316">
        <f t="shared" ref="J63:J83" si="30">M63*0.5</f>
        <v>41.25</v>
      </c>
      <c r="K63" s="316">
        <f t="shared" ref="K63:K83" si="31">M63*2</f>
        <v>165</v>
      </c>
      <c r="L63" s="332">
        <v>165</v>
      </c>
      <c r="M63" s="338">
        <f t="shared" si="5"/>
        <v>82.5</v>
      </c>
      <c r="N63" s="316">
        <f t="shared" ref="N63:N83" si="32">Q63*0.5</f>
        <v>32.5</v>
      </c>
      <c r="O63" s="316">
        <f t="shared" ref="O63:O83" si="33">Q63*2</f>
        <v>130</v>
      </c>
      <c r="P63" s="332">
        <v>130</v>
      </c>
      <c r="Q63" s="338">
        <f t="shared" si="8"/>
        <v>65</v>
      </c>
      <c r="R63" s="316">
        <f t="shared" ref="R63:R83" si="34">U63*0.5</f>
        <v>93.75</v>
      </c>
      <c r="S63" s="316">
        <f t="shared" ref="S63:S83" si="35">U63*2</f>
        <v>375</v>
      </c>
      <c r="T63" s="332">
        <v>375</v>
      </c>
      <c r="U63" s="338">
        <f t="shared" si="11"/>
        <v>187.5</v>
      </c>
    </row>
    <row r="64" spans="1:29">
      <c r="A64" s="49" t="s">
        <v>233</v>
      </c>
      <c r="B64" s="56">
        <v>5</v>
      </c>
      <c r="C64" s="345" t="s">
        <v>119</v>
      </c>
      <c r="D64" s="77" t="s">
        <v>298</v>
      </c>
      <c r="E64" s="84">
        <v>2</v>
      </c>
      <c r="F64" s="316">
        <f t="shared" si="0"/>
        <v>25</v>
      </c>
      <c r="G64" s="316">
        <f t="shared" si="1"/>
        <v>100</v>
      </c>
      <c r="H64" s="333">
        <v>100</v>
      </c>
      <c r="I64" s="357">
        <f t="shared" si="2"/>
        <v>50</v>
      </c>
      <c r="J64" s="316">
        <f t="shared" si="30"/>
        <v>30</v>
      </c>
      <c r="K64" s="316">
        <f t="shared" si="31"/>
        <v>120</v>
      </c>
      <c r="L64" s="332">
        <v>120</v>
      </c>
      <c r="M64" s="338">
        <f t="shared" si="5"/>
        <v>60</v>
      </c>
      <c r="N64" s="316">
        <f t="shared" si="32"/>
        <v>45</v>
      </c>
      <c r="O64" s="316">
        <f t="shared" si="33"/>
        <v>180</v>
      </c>
      <c r="P64" s="332">
        <v>180</v>
      </c>
      <c r="Q64" s="338">
        <f t="shared" si="8"/>
        <v>90</v>
      </c>
      <c r="R64" s="316">
        <f t="shared" si="34"/>
        <v>11.25</v>
      </c>
      <c r="S64" s="316">
        <f t="shared" si="35"/>
        <v>45</v>
      </c>
      <c r="T64" s="332">
        <v>45</v>
      </c>
      <c r="U64" s="338">
        <f t="shared" si="11"/>
        <v>22.5</v>
      </c>
    </row>
    <row r="65" spans="1:21">
      <c r="A65" s="49" t="s">
        <v>233</v>
      </c>
      <c r="B65" s="56">
        <v>5</v>
      </c>
      <c r="C65" s="345" t="s">
        <v>120</v>
      </c>
      <c r="D65" s="77" t="s">
        <v>299</v>
      </c>
      <c r="E65" s="84">
        <v>2</v>
      </c>
      <c r="F65" s="316">
        <f t="shared" si="0"/>
        <v>50</v>
      </c>
      <c r="G65" s="316">
        <f t="shared" si="1"/>
        <v>200</v>
      </c>
      <c r="H65" s="333">
        <v>200</v>
      </c>
      <c r="I65" s="357">
        <f t="shared" si="2"/>
        <v>100</v>
      </c>
      <c r="J65" s="316">
        <f t="shared" si="30"/>
        <v>20</v>
      </c>
      <c r="K65" s="316">
        <f t="shared" si="31"/>
        <v>80</v>
      </c>
      <c r="L65" s="332">
        <v>80</v>
      </c>
      <c r="M65" s="338">
        <f t="shared" si="5"/>
        <v>40</v>
      </c>
      <c r="N65" s="316">
        <f t="shared" si="32"/>
        <v>22.5</v>
      </c>
      <c r="O65" s="316">
        <f t="shared" si="33"/>
        <v>90</v>
      </c>
      <c r="P65" s="332">
        <v>90</v>
      </c>
      <c r="Q65" s="338">
        <f t="shared" si="8"/>
        <v>45</v>
      </c>
      <c r="R65" s="316">
        <f t="shared" si="34"/>
        <v>0</v>
      </c>
      <c r="S65" s="316">
        <f t="shared" si="35"/>
        <v>0</v>
      </c>
      <c r="T65" s="333">
        <v>0</v>
      </c>
      <c r="U65" s="338">
        <f t="shared" si="11"/>
        <v>0</v>
      </c>
    </row>
    <row r="66" spans="1:21">
      <c r="A66" s="49" t="s">
        <v>233</v>
      </c>
      <c r="B66" s="56">
        <v>5</v>
      </c>
      <c r="C66" s="345" t="s">
        <v>121</v>
      </c>
      <c r="D66" s="77" t="s">
        <v>300</v>
      </c>
      <c r="E66" s="84">
        <v>3</v>
      </c>
      <c r="F66" s="316">
        <f t="shared" si="0"/>
        <v>50</v>
      </c>
      <c r="G66" s="316">
        <f t="shared" si="1"/>
        <v>200</v>
      </c>
      <c r="H66" s="333">
        <v>200</v>
      </c>
      <c r="I66" s="357">
        <f t="shared" si="2"/>
        <v>100</v>
      </c>
      <c r="J66" s="316">
        <f t="shared" si="30"/>
        <v>37.5</v>
      </c>
      <c r="K66" s="316">
        <f t="shared" si="31"/>
        <v>150</v>
      </c>
      <c r="L66" s="333">
        <v>150</v>
      </c>
      <c r="M66" s="338">
        <f t="shared" si="5"/>
        <v>75</v>
      </c>
      <c r="N66" s="316">
        <f t="shared" si="32"/>
        <v>182.5</v>
      </c>
      <c r="O66" s="316">
        <f t="shared" si="33"/>
        <v>730</v>
      </c>
      <c r="P66" s="333">
        <v>730</v>
      </c>
      <c r="Q66" s="338">
        <f t="shared" si="8"/>
        <v>365</v>
      </c>
      <c r="R66" s="316">
        <f t="shared" si="34"/>
        <v>0</v>
      </c>
      <c r="S66" s="316">
        <f t="shared" si="35"/>
        <v>0</v>
      </c>
      <c r="T66" s="333">
        <v>0</v>
      </c>
      <c r="U66" s="338">
        <f t="shared" si="11"/>
        <v>0</v>
      </c>
    </row>
    <row r="67" spans="1:21">
      <c r="A67" s="49" t="s">
        <v>233</v>
      </c>
      <c r="B67" s="56">
        <v>5</v>
      </c>
      <c r="C67" s="345" t="s">
        <v>370</v>
      </c>
      <c r="D67" s="77" t="s">
        <v>301</v>
      </c>
      <c r="E67" s="84">
        <v>1</v>
      </c>
      <c r="F67" s="316">
        <f t="shared" si="0"/>
        <v>100</v>
      </c>
      <c r="G67" s="316">
        <f t="shared" si="1"/>
        <v>400</v>
      </c>
      <c r="H67" s="333">
        <v>400</v>
      </c>
      <c r="I67" s="357">
        <f t="shared" si="2"/>
        <v>200</v>
      </c>
      <c r="J67" s="316">
        <f t="shared" si="30"/>
        <v>280</v>
      </c>
      <c r="K67" s="316">
        <f t="shared" si="31"/>
        <v>1120</v>
      </c>
      <c r="L67" s="332">
        <v>1120</v>
      </c>
      <c r="M67" s="338">
        <f t="shared" si="5"/>
        <v>560</v>
      </c>
      <c r="N67" s="316">
        <f t="shared" si="32"/>
        <v>670</v>
      </c>
      <c r="O67" s="316">
        <f t="shared" si="33"/>
        <v>2680</v>
      </c>
      <c r="P67">
        <v>2680</v>
      </c>
      <c r="Q67" s="338">
        <f t="shared" si="8"/>
        <v>1340</v>
      </c>
      <c r="R67" s="316">
        <f t="shared" si="34"/>
        <v>252.5</v>
      </c>
      <c r="S67" s="316">
        <f t="shared" si="35"/>
        <v>1010</v>
      </c>
      <c r="T67" s="333">
        <v>1010</v>
      </c>
      <c r="U67" s="338">
        <f t="shared" si="11"/>
        <v>505</v>
      </c>
    </row>
    <row r="68" spans="1:21">
      <c r="A68" s="49" t="s">
        <v>233</v>
      </c>
      <c r="B68" s="56">
        <v>5</v>
      </c>
      <c r="C68" s="345" t="s">
        <v>123</v>
      </c>
      <c r="D68" s="77" t="s">
        <v>302</v>
      </c>
      <c r="E68" s="84">
        <v>3</v>
      </c>
      <c r="F68" s="316">
        <f t="shared" si="0"/>
        <v>55</v>
      </c>
      <c r="G68" s="316">
        <f t="shared" si="1"/>
        <v>220</v>
      </c>
      <c r="H68" s="333">
        <v>220</v>
      </c>
      <c r="I68" s="357">
        <f t="shared" si="2"/>
        <v>110</v>
      </c>
      <c r="J68" s="316">
        <f t="shared" si="30"/>
        <v>280</v>
      </c>
      <c r="K68" s="316">
        <f t="shared" si="31"/>
        <v>1120</v>
      </c>
      <c r="L68" s="332">
        <v>1120</v>
      </c>
      <c r="M68" s="338">
        <f t="shared" si="5"/>
        <v>560</v>
      </c>
      <c r="N68" s="316">
        <f t="shared" si="32"/>
        <v>175</v>
      </c>
      <c r="O68" s="316">
        <f t="shared" si="33"/>
        <v>700</v>
      </c>
      <c r="P68">
        <v>700</v>
      </c>
      <c r="Q68" s="338">
        <f t="shared" si="8"/>
        <v>350</v>
      </c>
      <c r="R68" s="316">
        <f t="shared" si="34"/>
        <v>235</v>
      </c>
      <c r="S68" s="316">
        <f t="shared" si="35"/>
        <v>940</v>
      </c>
      <c r="T68" s="333">
        <v>940</v>
      </c>
      <c r="U68" s="338">
        <f t="shared" si="11"/>
        <v>470</v>
      </c>
    </row>
    <row r="69" spans="1:21">
      <c r="A69" s="49" t="s">
        <v>233</v>
      </c>
      <c r="B69" s="56">
        <v>5</v>
      </c>
      <c r="C69" s="347" t="s">
        <v>124</v>
      </c>
      <c r="D69" s="77" t="s">
        <v>303</v>
      </c>
      <c r="E69" s="84">
        <v>2</v>
      </c>
      <c r="F69" s="316">
        <f t="shared" si="0"/>
        <v>27.5</v>
      </c>
      <c r="G69" s="316">
        <f t="shared" si="1"/>
        <v>110</v>
      </c>
      <c r="H69" s="333">
        <v>110</v>
      </c>
      <c r="I69" s="357">
        <f t="shared" si="2"/>
        <v>55</v>
      </c>
      <c r="J69" s="316">
        <f t="shared" si="30"/>
        <v>18.75</v>
      </c>
      <c r="K69" s="316">
        <f t="shared" si="31"/>
        <v>75</v>
      </c>
      <c r="L69" s="333">
        <v>75</v>
      </c>
      <c r="M69" s="338">
        <f t="shared" si="5"/>
        <v>37.5</v>
      </c>
      <c r="N69" s="316">
        <f t="shared" si="32"/>
        <v>25</v>
      </c>
      <c r="O69" s="316">
        <f t="shared" si="33"/>
        <v>100</v>
      </c>
      <c r="P69">
        <v>100</v>
      </c>
      <c r="Q69" s="338">
        <f t="shared" si="8"/>
        <v>50</v>
      </c>
      <c r="R69" s="316">
        <f t="shared" si="34"/>
        <v>30</v>
      </c>
      <c r="S69" s="316">
        <f t="shared" si="35"/>
        <v>120</v>
      </c>
      <c r="T69" s="333">
        <v>120</v>
      </c>
      <c r="U69" s="338">
        <f t="shared" si="11"/>
        <v>60</v>
      </c>
    </row>
    <row r="70" spans="1:21">
      <c r="A70" s="49" t="s">
        <v>233</v>
      </c>
      <c r="B70" s="56">
        <v>5</v>
      </c>
      <c r="C70" s="345" t="s">
        <v>125</v>
      </c>
      <c r="D70" s="77" t="s">
        <v>304</v>
      </c>
      <c r="E70" s="84">
        <v>3</v>
      </c>
      <c r="F70" s="316">
        <f t="shared" si="0"/>
        <v>110</v>
      </c>
      <c r="G70" s="316">
        <f t="shared" si="1"/>
        <v>440</v>
      </c>
      <c r="H70" s="333">
        <v>440</v>
      </c>
      <c r="I70" s="357">
        <f t="shared" si="2"/>
        <v>220</v>
      </c>
      <c r="J70" s="316">
        <f t="shared" si="30"/>
        <v>75</v>
      </c>
      <c r="K70" s="316">
        <f t="shared" si="31"/>
        <v>300</v>
      </c>
      <c r="L70" s="333">
        <v>300</v>
      </c>
      <c r="M70" s="338">
        <f t="shared" si="5"/>
        <v>150</v>
      </c>
      <c r="N70" s="316">
        <f t="shared" si="32"/>
        <v>53.75</v>
      </c>
      <c r="O70" s="316">
        <f t="shared" si="33"/>
        <v>215</v>
      </c>
      <c r="P70">
        <v>215</v>
      </c>
      <c r="Q70" s="338">
        <f t="shared" si="8"/>
        <v>107.5</v>
      </c>
      <c r="R70" s="316">
        <f t="shared" si="34"/>
        <v>56.25</v>
      </c>
      <c r="S70" s="316">
        <f t="shared" si="35"/>
        <v>225</v>
      </c>
      <c r="T70" s="333">
        <v>225</v>
      </c>
      <c r="U70" s="338">
        <f t="shared" si="11"/>
        <v>112.5</v>
      </c>
    </row>
    <row r="71" spans="1:21">
      <c r="A71" s="49" t="s">
        <v>233</v>
      </c>
      <c r="B71" s="56">
        <v>5</v>
      </c>
      <c r="C71" s="345" t="s">
        <v>126</v>
      </c>
      <c r="D71" s="77" t="s">
        <v>305</v>
      </c>
      <c r="E71" s="84">
        <v>1</v>
      </c>
      <c r="F71" s="316">
        <f t="shared" si="0"/>
        <v>27.5</v>
      </c>
      <c r="G71" s="316">
        <f t="shared" si="1"/>
        <v>110</v>
      </c>
      <c r="H71">
        <v>110</v>
      </c>
      <c r="I71" s="357">
        <f t="shared" si="2"/>
        <v>55</v>
      </c>
      <c r="J71" s="316">
        <f t="shared" si="30"/>
        <v>47.5</v>
      </c>
      <c r="K71" s="316">
        <f t="shared" si="31"/>
        <v>190</v>
      </c>
      <c r="L71" s="333">
        <v>190</v>
      </c>
      <c r="M71" s="338">
        <f t="shared" si="5"/>
        <v>95</v>
      </c>
      <c r="N71" s="316">
        <f t="shared" si="32"/>
        <v>0</v>
      </c>
      <c r="O71" s="316">
        <f t="shared" si="33"/>
        <v>0</v>
      </c>
      <c r="P71">
        <v>0</v>
      </c>
      <c r="Q71" s="338">
        <f t="shared" si="8"/>
        <v>0</v>
      </c>
      <c r="R71" s="316">
        <f t="shared" si="34"/>
        <v>0</v>
      </c>
      <c r="S71" s="316">
        <f t="shared" si="35"/>
        <v>0</v>
      </c>
      <c r="T71" s="333">
        <v>0</v>
      </c>
      <c r="U71" s="338">
        <f t="shared" si="11"/>
        <v>0</v>
      </c>
    </row>
    <row r="72" spans="1:21">
      <c r="A72" s="49" t="s">
        <v>233</v>
      </c>
      <c r="B72" s="56">
        <v>5</v>
      </c>
      <c r="C72" s="345" t="s">
        <v>127</v>
      </c>
      <c r="D72" s="77" t="s">
        <v>306</v>
      </c>
      <c r="E72" s="84">
        <v>2</v>
      </c>
      <c r="F72" s="316">
        <f t="shared" si="0"/>
        <v>37.5</v>
      </c>
      <c r="G72" s="316">
        <f t="shared" si="1"/>
        <v>150</v>
      </c>
      <c r="H72">
        <v>150</v>
      </c>
      <c r="I72" s="357">
        <f t="shared" si="2"/>
        <v>75</v>
      </c>
      <c r="J72" s="316">
        <f t="shared" si="30"/>
        <v>0</v>
      </c>
      <c r="K72" s="316">
        <f t="shared" si="31"/>
        <v>0</v>
      </c>
      <c r="L72" s="333">
        <v>0</v>
      </c>
      <c r="M72" s="338">
        <f t="shared" si="5"/>
        <v>0</v>
      </c>
      <c r="N72" s="316">
        <f t="shared" si="32"/>
        <v>37.5</v>
      </c>
      <c r="O72" s="316">
        <f t="shared" si="33"/>
        <v>150</v>
      </c>
      <c r="P72">
        <v>150</v>
      </c>
      <c r="Q72" s="338">
        <f t="shared" si="8"/>
        <v>75</v>
      </c>
      <c r="R72" s="316">
        <f t="shared" si="34"/>
        <v>22.5</v>
      </c>
      <c r="S72" s="316">
        <f t="shared" si="35"/>
        <v>90</v>
      </c>
      <c r="T72" s="333">
        <v>90</v>
      </c>
      <c r="U72" s="338">
        <f t="shared" si="11"/>
        <v>45</v>
      </c>
    </row>
    <row r="73" spans="1:21">
      <c r="A73" s="49" t="s">
        <v>233</v>
      </c>
      <c r="B73" s="56">
        <v>5</v>
      </c>
      <c r="C73" s="345" t="s">
        <v>128</v>
      </c>
      <c r="D73" s="77" t="s">
        <v>307</v>
      </c>
      <c r="E73" s="84">
        <v>1</v>
      </c>
      <c r="F73" s="316">
        <f t="shared" ref="F73:F118" si="36">I73*0.5</f>
        <v>37.5</v>
      </c>
      <c r="G73" s="316">
        <f t="shared" ref="G73:G118" si="37">I73*2</f>
        <v>150</v>
      </c>
      <c r="H73">
        <v>150</v>
      </c>
      <c r="I73" s="357">
        <f t="shared" ref="I73:I118" si="38">H73/2</f>
        <v>75</v>
      </c>
      <c r="J73" s="316">
        <f t="shared" si="30"/>
        <v>30</v>
      </c>
      <c r="K73" s="316">
        <f t="shared" si="31"/>
        <v>120</v>
      </c>
      <c r="L73" s="333">
        <v>120</v>
      </c>
      <c r="M73" s="338">
        <f t="shared" ref="M73:M118" si="39">L73/2</f>
        <v>60</v>
      </c>
      <c r="N73" s="316">
        <f t="shared" si="32"/>
        <v>20</v>
      </c>
      <c r="O73" s="316">
        <f t="shared" si="33"/>
        <v>80</v>
      </c>
      <c r="P73">
        <v>80</v>
      </c>
      <c r="Q73" s="338">
        <f t="shared" ref="Q73:Q118" si="40">P73/2</f>
        <v>40</v>
      </c>
      <c r="R73" s="316">
        <f t="shared" si="34"/>
        <v>0</v>
      </c>
      <c r="S73" s="316">
        <f t="shared" si="35"/>
        <v>0</v>
      </c>
      <c r="T73" s="333">
        <v>0</v>
      </c>
      <c r="U73" s="338">
        <f t="shared" ref="U73:U118" si="41">T73/2</f>
        <v>0</v>
      </c>
    </row>
    <row r="74" spans="1:21">
      <c r="A74" s="49" t="s">
        <v>233</v>
      </c>
      <c r="B74" s="56">
        <v>5</v>
      </c>
      <c r="C74" s="345" t="s">
        <v>129</v>
      </c>
      <c r="D74" s="77" t="s">
        <v>308</v>
      </c>
      <c r="E74" s="84">
        <v>3</v>
      </c>
      <c r="F74" s="316">
        <f t="shared" si="36"/>
        <v>22.5</v>
      </c>
      <c r="G74" s="316">
        <f t="shared" si="37"/>
        <v>90</v>
      </c>
      <c r="H74" s="332">
        <v>90</v>
      </c>
      <c r="I74" s="357">
        <f t="shared" si="38"/>
        <v>45</v>
      </c>
      <c r="J74" s="316">
        <f t="shared" si="30"/>
        <v>37.5</v>
      </c>
      <c r="K74" s="316">
        <f t="shared" si="31"/>
        <v>150</v>
      </c>
      <c r="L74" s="332">
        <v>150</v>
      </c>
      <c r="M74" s="338">
        <f t="shared" si="39"/>
        <v>75</v>
      </c>
      <c r="N74" s="316">
        <f t="shared" si="32"/>
        <v>27.5</v>
      </c>
      <c r="O74" s="316">
        <f t="shared" si="33"/>
        <v>110</v>
      </c>
      <c r="P74" s="332">
        <v>110</v>
      </c>
      <c r="Q74" s="338">
        <f t="shared" si="40"/>
        <v>55</v>
      </c>
      <c r="R74" s="316">
        <f t="shared" si="34"/>
        <v>0</v>
      </c>
      <c r="S74" s="316">
        <f t="shared" si="35"/>
        <v>0</v>
      </c>
      <c r="T74" s="333">
        <v>0</v>
      </c>
      <c r="U74" s="338">
        <f t="shared" si="41"/>
        <v>0</v>
      </c>
    </row>
    <row r="75" spans="1:21">
      <c r="A75" s="49" t="s">
        <v>233</v>
      </c>
      <c r="B75" s="56">
        <v>5</v>
      </c>
      <c r="C75" s="345" t="s">
        <v>130</v>
      </c>
      <c r="D75" s="77" t="s">
        <v>309</v>
      </c>
      <c r="E75" s="84">
        <v>2</v>
      </c>
      <c r="F75" s="316">
        <f t="shared" si="36"/>
        <v>32.5</v>
      </c>
      <c r="G75" s="316">
        <f t="shared" si="37"/>
        <v>130</v>
      </c>
      <c r="H75" s="332">
        <v>130</v>
      </c>
      <c r="I75" s="357">
        <f t="shared" si="38"/>
        <v>65</v>
      </c>
      <c r="J75" s="316">
        <f t="shared" si="30"/>
        <v>35</v>
      </c>
      <c r="K75" s="316">
        <f t="shared" si="31"/>
        <v>140</v>
      </c>
      <c r="L75" s="332">
        <v>140</v>
      </c>
      <c r="M75" s="338">
        <f t="shared" si="39"/>
        <v>70</v>
      </c>
      <c r="N75" s="316">
        <f t="shared" si="32"/>
        <v>17.5</v>
      </c>
      <c r="O75" s="316">
        <f t="shared" si="33"/>
        <v>70</v>
      </c>
      <c r="P75" s="332">
        <v>70</v>
      </c>
      <c r="Q75" s="338">
        <f t="shared" si="40"/>
        <v>35</v>
      </c>
      <c r="R75" s="316">
        <f t="shared" si="34"/>
        <v>62.5</v>
      </c>
      <c r="S75" s="316">
        <f t="shared" si="35"/>
        <v>250</v>
      </c>
      <c r="T75" s="332">
        <v>250</v>
      </c>
      <c r="U75" s="338">
        <f t="shared" si="41"/>
        <v>125</v>
      </c>
    </row>
    <row r="76" spans="1:21">
      <c r="A76" s="49" t="s">
        <v>233</v>
      </c>
      <c r="B76" s="56">
        <v>5</v>
      </c>
      <c r="C76" s="345" t="s">
        <v>131</v>
      </c>
      <c r="D76" s="77" t="s">
        <v>633</v>
      </c>
      <c r="E76" s="84">
        <v>3</v>
      </c>
      <c r="F76" s="316">
        <f t="shared" si="36"/>
        <v>125</v>
      </c>
      <c r="G76" s="316">
        <f t="shared" si="37"/>
        <v>500</v>
      </c>
      <c r="H76" s="332">
        <v>500</v>
      </c>
      <c r="I76" s="357">
        <f t="shared" si="38"/>
        <v>250</v>
      </c>
      <c r="J76" s="316">
        <f t="shared" si="30"/>
        <v>10</v>
      </c>
      <c r="K76" s="316">
        <f t="shared" si="31"/>
        <v>40</v>
      </c>
      <c r="L76" s="332">
        <v>40</v>
      </c>
      <c r="M76" s="338">
        <f t="shared" si="39"/>
        <v>20</v>
      </c>
      <c r="N76" s="316">
        <f t="shared" si="32"/>
        <v>15</v>
      </c>
      <c r="O76" s="316">
        <f t="shared" si="33"/>
        <v>60</v>
      </c>
      <c r="P76" s="332">
        <v>60</v>
      </c>
      <c r="Q76" s="338">
        <f t="shared" si="40"/>
        <v>30</v>
      </c>
      <c r="R76" s="316">
        <f t="shared" si="34"/>
        <v>5</v>
      </c>
      <c r="S76" s="316">
        <f t="shared" si="35"/>
        <v>20</v>
      </c>
      <c r="T76" s="332">
        <v>20</v>
      </c>
      <c r="U76" s="338">
        <f t="shared" si="41"/>
        <v>10</v>
      </c>
    </row>
    <row r="77" spans="1:21">
      <c r="A77" s="49" t="s">
        <v>233</v>
      </c>
      <c r="B77" s="56">
        <v>5</v>
      </c>
      <c r="C77" s="345" t="s">
        <v>645</v>
      </c>
      <c r="D77" s="77" t="s">
        <v>634</v>
      </c>
      <c r="E77" s="84">
        <v>3</v>
      </c>
      <c r="F77" s="316">
        <f t="shared" si="36"/>
        <v>0</v>
      </c>
      <c r="G77" s="316">
        <f t="shared" si="37"/>
        <v>0</v>
      </c>
      <c r="H77" s="333">
        <v>0</v>
      </c>
      <c r="I77" s="357">
        <f t="shared" si="38"/>
        <v>0</v>
      </c>
      <c r="J77" s="316">
        <f t="shared" si="30"/>
        <v>50</v>
      </c>
      <c r="K77" s="316">
        <f t="shared" si="31"/>
        <v>200</v>
      </c>
      <c r="L77" s="332">
        <v>200</v>
      </c>
      <c r="M77" s="338">
        <f t="shared" si="39"/>
        <v>100</v>
      </c>
      <c r="N77" s="316">
        <f t="shared" si="32"/>
        <v>20</v>
      </c>
      <c r="O77" s="316">
        <f t="shared" si="33"/>
        <v>80</v>
      </c>
      <c r="P77" s="332">
        <v>80</v>
      </c>
      <c r="Q77" s="338">
        <f t="shared" si="40"/>
        <v>40</v>
      </c>
      <c r="R77" s="316">
        <f t="shared" si="34"/>
        <v>0</v>
      </c>
      <c r="S77" s="316">
        <f t="shared" si="35"/>
        <v>0</v>
      </c>
      <c r="T77" s="333">
        <v>0</v>
      </c>
      <c r="U77" s="338">
        <f t="shared" si="41"/>
        <v>0</v>
      </c>
    </row>
    <row r="78" spans="1:21">
      <c r="A78" s="49" t="s">
        <v>233</v>
      </c>
      <c r="B78" s="56">
        <v>5</v>
      </c>
      <c r="C78" s="345" t="s">
        <v>132</v>
      </c>
      <c r="D78" s="77" t="s">
        <v>635</v>
      </c>
      <c r="E78" s="84">
        <v>1</v>
      </c>
      <c r="F78" s="316">
        <f t="shared" si="36"/>
        <v>50</v>
      </c>
      <c r="G78" s="316">
        <f t="shared" si="37"/>
        <v>200</v>
      </c>
      <c r="H78" s="333">
        <v>200</v>
      </c>
      <c r="I78" s="357">
        <f t="shared" si="38"/>
        <v>100</v>
      </c>
      <c r="J78" s="316">
        <f t="shared" si="30"/>
        <v>162.5</v>
      </c>
      <c r="K78" s="316">
        <f t="shared" si="31"/>
        <v>650</v>
      </c>
      <c r="L78" s="333">
        <v>650</v>
      </c>
      <c r="M78" s="338">
        <f t="shared" si="39"/>
        <v>325</v>
      </c>
      <c r="N78" s="316">
        <f t="shared" si="32"/>
        <v>212.5</v>
      </c>
      <c r="O78" s="316">
        <f t="shared" si="33"/>
        <v>850</v>
      </c>
      <c r="P78" s="333">
        <v>850</v>
      </c>
      <c r="Q78" s="338">
        <f t="shared" si="40"/>
        <v>425</v>
      </c>
      <c r="R78" s="316">
        <f t="shared" si="34"/>
        <v>112.5</v>
      </c>
      <c r="S78" s="316">
        <f t="shared" si="35"/>
        <v>450</v>
      </c>
      <c r="T78" s="333">
        <v>450</v>
      </c>
      <c r="U78" s="338">
        <f t="shared" si="41"/>
        <v>225</v>
      </c>
    </row>
    <row r="79" spans="1:21">
      <c r="A79" s="49" t="s">
        <v>233</v>
      </c>
      <c r="B79" s="56">
        <v>5</v>
      </c>
      <c r="C79" s="345" t="s">
        <v>133</v>
      </c>
      <c r="D79" s="77" t="s">
        <v>636</v>
      </c>
      <c r="E79" s="84">
        <v>1</v>
      </c>
      <c r="F79" s="316">
        <f t="shared" si="36"/>
        <v>20</v>
      </c>
      <c r="G79" s="316">
        <f t="shared" si="37"/>
        <v>80</v>
      </c>
      <c r="H79" s="333">
        <v>80</v>
      </c>
      <c r="I79" s="357">
        <f t="shared" si="38"/>
        <v>40</v>
      </c>
      <c r="J79" s="316">
        <f t="shared" si="30"/>
        <v>65</v>
      </c>
      <c r="K79" s="316">
        <f t="shared" si="31"/>
        <v>260</v>
      </c>
      <c r="L79" s="333">
        <v>260</v>
      </c>
      <c r="M79" s="338">
        <f t="shared" si="39"/>
        <v>130</v>
      </c>
      <c r="N79" s="316">
        <f t="shared" si="32"/>
        <v>65</v>
      </c>
      <c r="O79" s="316">
        <f t="shared" si="33"/>
        <v>260</v>
      </c>
      <c r="P79" s="333">
        <v>260</v>
      </c>
      <c r="Q79" s="338">
        <f t="shared" si="40"/>
        <v>130</v>
      </c>
      <c r="R79" s="316">
        <f t="shared" si="34"/>
        <v>130</v>
      </c>
      <c r="S79" s="316">
        <f t="shared" si="35"/>
        <v>520</v>
      </c>
      <c r="T79" s="333">
        <v>520</v>
      </c>
      <c r="U79" s="338">
        <f t="shared" si="41"/>
        <v>260</v>
      </c>
    </row>
    <row r="80" spans="1:21">
      <c r="A80" s="49" t="s">
        <v>233</v>
      </c>
      <c r="B80" s="56">
        <v>5</v>
      </c>
      <c r="C80" s="345" t="s">
        <v>134</v>
      </c>
      <c r="D80" s="77" t="s">
        <v>646</v>
      </c>
      <c r="E80" s="84">
        <v>1</v>
      </c>
      <c r="F80" s="316">
        <f t="shared" si="36"/>
        <v>50</v>
      </c>
      <c r="G80" s="316">
        <f t="shared" si="37"/>
        <v>200</v>
      </c>
      <c r="H80">
        <v>200</v>
      </c>
      <c r="I80" s="357">
        <f t="shared" si="38"/>
        <v>100</v>
      </c>
      <c r="J80" s="316">
        <f t="shared" si="30"/>
        <v>187.5</v>
      </c>
      <c r="K80" s="316">
        <f t="shared" si="31"/>
        <v>750</v>
      </c>
      <c r="L80" s="332">
        <v>750</v>
      </c>
      <c r="M80" s="338">
        <f t="shared" si="39"/>
        <v>375</v>
      </c>
      <c r="N80" s="316">
        <f t="shared" si="32"/>
        <v>262.5</v>
      </c>
      <c r="O80" s="316">
        <f t="shared" si="33"/>
        <v>1050</v>
      </c>
      <c r="P80" s="332">
        <v>1050</v>
      </c>
      <c r="Q80" s="338">
        <f t="shared" si="40"/>
        <v>525</v>
      </c>
      <c r="R80" s="316">
        <f t="shared" si="34"/>
        <v>105</v>
      </c>
      <c r="S80" s="316">
        <f t="shared" si="35"/>
        <v>420</v>
      </c>
      <c r="T80" s="332">
        <v>420</v>
      </c>
      <c r="U80" s="338">
        <f t="shared" si="41"/>
        <v>210</v>
      </c>
    </row>
    <row r="81" spans="1:29">
      <c r="A81" s="49" t="s">
        <v>233</v>
      </c>
      <c r="B81" s="56">
        <v>5</v>
      </c>
      <c r="C81" s="345" t="s">
        <v>135</v>
      </c>
      <c r="D81" s="77" t="s">
        <v>666</v>
      </c>
      <c r="E81" s="84">
        <v>2</v>
      </c>
      <c r="F81" s="316">
        <f t="shared" si="36"/>
        <v>75</v>
      </c>
      <c r="G81" s="316">
        <f t="shared" si="37"/>
        <v>300</v>
      </c>
      <c r="H81">
        <v>300</v>
      </c>
      <c r="I81" s="357">
        <f t="shared" si="38"/>
        <v>150</v>
      </c>
      <c r="J81" s="316">
        <f t="shared" si="30"/>
        <v>35</v>
      </c>
      <c r="K81" s="316">
        <f t="shared" si="31"/>
        <v>140</v>
      </c>
      <c r="L81" s="332">
        <v>140</v>
      </c>
      <c r="M81" s="338">
        <f t="shared" si="39"/>
        <v>70</v>
      </c>
      <c r="N81" s="316">
        <f t="shared" si="32"/>
        <v>32.5</v>
      </c>
      <c r="O81" s="316">
        <f t="shared" si="33"/>
        <v>130</v>
      </c>
      <c r="P81" s="332">
        <v>130</v>
      </c>
      <c r="Q81" s="338">
        <f t="shared" si="40"/>
        <v>65</v>
      </c>
      <c r="R81" s="316">
        <f t="shared" si="34"/>
        <v>20</v>
      </c>
      <c r="S81" s="316">
        <f t="shared" si="35"/>
        <v>80</v>
      </c>
      <c r="T81" s="332">
        <v>80</v>
      </c>
      <c r="U81" s="338">
        <f t="shared" si="41"/>
        <v>40</v>
      </c>
    </row>
    <row r="82" spans="1:29">
      <c r="A82" s="49" t="s">
        <v>233</v>
      </c>
      <c r="B82" s="56">
        <v>5</v>
      </c>
      <c r="C82" s="345" t="s">
        <v>572</v>
      </c>
      <c r="D82" s="77" t="s">
        <v>669</v>
      </c>
      <c r="E82" s="348">
        <v>1</v>
      </c>
      <c r="F82" s="316">
        <f t="shared" si="36"/>
        <v>20</v>
      </c>
      <c r="G82" s="316">
        <f t="shared" si="37"/>
        <v>80</v>
      </c>
      <c r="H82" s="332">
        <v>80</v>
      </c>
      <c r="I82" s="357">
        <f t="shared" si="38"/>
        <v>40</v>
      </c>
      <c r="J82" s="316">
        <f t="shared" si="30"/>
        <v>60</v>
      </c>
      <c r="K82" s="316">
        <f t="shared" si="31"/>
        <v>240</v>
      </c>
      <c r="L82" s="332">
        <v>240</v>
      </c>
      <c r="M82" s="338">
        <f t="shared" si="39"/>
        <v>120</v>
      </c>
      <c r="N82" s="316">
        <f t="shared" si="32"/>
        <v>45</v>
      </c>
      <c r="O82" s="316">
        <f t="shared" si="33"/>
        <v>180</v>
      </c>
      <c r="P82" s="332">
        <v>180</v>
      </c>
      <c r="Q82" s="338">
        <f t="shared" si="40"/>
        <v>90</v>
      </c>
      <c r="R82" s="316">
        <f t="shared" si="34"/>
        <v>0</v>
      </c>
      <c r="S82" s="316">
        <f t="shared" si="35"/>
        <v>0</v>
      </c>
      <c r="T82" s="333">
        <v>0</v>
      </c>
      <c r="U82" s="338">
        <f t="shared" si="41"/>
        <v>0</v>
      </c>
    </row>
    <row r="83" spans="1:29">
      <c r="A83" s="49" t="s">
        <v>233</v>
      </c>
      <c r="B83" s="56">
        <v>5</v>
      </c>
      <c r="C83" s="345" t="s">
        <v>140</v>
      </c>
      <c r="D83" s="77" t="s">
        <v>670</v>
      </c>
      <c r="E83" s="348">
        <v>3</v>
      </c>
      <c r="F83" s="316">
        <f t="shared" si="36"/>
        <v>12.5</v>
      </c>
      <c r="G83" s="316">
        <f t="shared" si="37"/>
        <v>50</v>
      </c>
      <c r="H83">
        <v>50</v>
      </c>
      <c r="I83" s="357">
        <f t="shared" si="38"/>
        <v>25</v>
      </c>
      <c r="J83" s="316">
        <f t="shared" si="30"/>
        <v>17.5</v>
      </c>
      <c r="K83" s="316">
        <f t="shared" si="31"/>
        <v>70</v>
      </c>
      <c r="L83" s="332">
        <v>70</v>
      </c>
      <c r="M83" s="338">
        <f t="shared" si="39"/>
        <v>35</v>
      </c>
      <c r="N83" s="316">
        <f t="shared" si="32"/>
        <v>17.5</v>
      </c>
      <c r="O83" s="316">
        <f t="shared" si="33"/>
        <v>70</v>
      </c>
      <c r="P83" s="332">
        <v>70</v>
      </c>
      <c r="Q83" s="338">
        <f t="shared" si="40"/>
        <v>35</v>
      </c>
      <c r="R83" s="316">
        <f t="shared" si="34"/>
        <v>16.25</v>
      </c>
      <c r="S83" s="316">
        <f t="shared" si="35"/>
        <v>65</v>
      </c>
      <c r="T83" s="332">
        <v>65</v>
      </c>
      <c r="U83" s="338">
        <f t="shared" si="41"/>
        <v>32.5</v>
      </c>
    </row>
    <row r="84" spans="1:29" s="350" customFormat="1">
      <c r="A84" s="343" t="s">
        <v>141</v>
      </c>
      <c r="B84" s="358"/>
      <c r="C84" s="359"/>
      <c r="D84" s="360"/>
      <c r="E84" s="361"/>
      <c r="F84" s="355">
        <f>I84-(I84*0.2)</f>
        <v>168</v>
      </c>
      <c r="G84" s="355">
        <f>I84+(I84*0.2)</f>
        <v>252</v>
      </c>
      <c r="H84" s="350">
        <f>SUM(H85:H88)</f>
        <v>420</v>
      </c>
      <c r="I84" s="357">
        <f>H84/2</f>
        <v>210</v>
      </c>
      <c r="J84" s="355">
        <f>M84-(M84*0.2)</f>
        <v>284</v>
      </c>
      <c r="K84" s="355">
        <f>M84+(M84*0.2)</f>
        <v>426</v>
      </c>
      <c r="L84" s="350">
        <f>SUM(L85:L88)</f>
        <v>710</v>
      </c>
      <c r="M84" s="357">
        <f>L84/2</f>
        <v>355</v>
      </c>
      <c r="N84" s="355">
        <f>Q84-(Q84*0.2)</f>
        <v>248</v>
      </c>
      <c r="O84" s="355">
        <f>Q84+(Q84*0.2)</f>
        <v>372</v>
      </c>
      <c r="P84" s="350">
        <f>SUM(P85:P88)</f>
        <v>620</v>
      </c>
      <c r="Q84" s="357">
        <f>P84/2</f>
        <v>310</v>
      </c>
      <c r="R84" s="355">
        <f>U84-(U84*0.2)</f>
        <v>212</v>
      </c>
      <c r="S84" s="355">
        <f>U84+(U84*0.2)</f>
        <v>318</v>
      </c>
      <c r="T84" s="350">
        <f>SUM(T85:T88)</f>
        <v>530</v>
      </c>
      <c r="U84" s="357">
        <f>T84/2</f>
        <v>265</v>
      </c>
      <c r="V84" s="364"/>
      <c r="W84" s="364"/>
      <c r="X84" s="364"/>
      <c r="Y84" s="364"/>
      <c r="Z84" s="364"/>
      <c r="AA84" s="364"/>
      <c r="AB84" s="364"/>
      <c r="AC84" s="364"/>
    </row>
    <row r="85" spans="1:29">
      <c r="A85" s="344" t="s">
        <v>141</v>
      </c>
      <c r="B85" s="56">
        <v>6</v>
      </c>
      <c r="C85" s="8" t="s">
        <v>142</v>
      </c>
      <c r="D85" s="68" t="s">
        <v>672</v>
      </c>
      <c r="E85" s="71"/>
      <c r="F85" s="316">
        <f t="shared" si="36"/>
        <v>37.5</v>
      </c>
      <c r="G85" s="316">
        <f t="shared" si="37"/>
        <v>150</v>
      </c>
      <c r="H85">
        <v>150</v>
      </c>
      <c r="I85" s="357">
        <f t="shared" si="38"/>
        <v>75</v>
      </c>
      <c r="J85" s="316">
        <f t="shared" ref="J85:J88" si="42">M85*0.5</f>
        <v>15</v>
      </c>
      <c r="K85" s="316">
        <f t="shared" ref="K85:K88" si="43">M85*2</f>
        <v>60</v>
      </c>
      <c r="L85" s="333">
        <v>60</v>
      </c>
      <c r="M85" s="338">
        <f t="shared" si="39"/>
        <v>30</v>
      </c>
      <c r="N85" s="316">
        <f t="shared" ref="N85:N88" si="44">Q85*0.5</f>
        <v>22.5</v>
      </c>
      <c r="O85" s="316">
        <f t="shared" ref="O85:O88" si="45">Q85*2</f>
        <v>90</v>
      </c>
      <c r="P85" s="333">
        <v>90</v>
      </c>
      <c r="Q85" s="338">
        <f t="shared" si="40"/>
        <v>45</v>
      </c>
      <c r="R85" s="316">
        <f t="shared" ref="R85:R88" si="46">U85*0.5</f>
        <v>57.5</v>
      </c>
      <c r="S85" s="316">
        <f t="shared" ref="S85:S88" si="47">U85*2</f>
        <v>230</v>
      </c>
      <c r="T85" s="332">
        <v>230</v>
      </c>
      <c r="U85" s="338">
        <f t="shared" si="41"/>
        <v>115</v>
      </c>
    </row>
    <row r="86" spans="1:29">
      <c r="A86" s="344" t="s">
        <v>141</v>
      </c>
      <c r="B86" s="331">
        <v>6</v>
      </c>
      <c r="C86" s="8" t="s">
        <v>143</v>
      </c>
      <c r="D86" s="68" t="s">
        <v>673</v>
      </c>
      <c r="E86" s="71">
        <v>1</v>
      </c>
      <c r="F86" s="316">
        <f t="shared" si="36"/>
        <v>37.5</v>
      </c>
      <c r="G86" s="316">
        <f t="shared" si="37"/>
        <v>150</v>
      </c>
      <c r="H86">
        <v>150</v>
      </c>
      <c r="I86" s="357">
        <f t="shared" si="38"/>
        <v>75</v>
      </c>
      <c r="J86" s="316">
        <f t="shared" si="42"/>
        <v>55</v>
      </c>
      <c r="K86" s="316">
        <f t="shared" si="43"/>
        <v>220</v>
      </c>
      <c r="L86" s="332">
        <v>220</v>
      </c>
      <c r="M86" s="338">
        <f t="shared" si="39"/>
        <v>110</v>
      </c>
      <c r="N86" s="316">
        <f t="shared" si="44"/>
        <v>32.5</v>
      </c>
      <c r="O86" s="316">
        <f t="shared" si="45"/>
        <v>130</v>
      </c>
      <c r="P86" s="332">
        <v>130</v>
      </c>
      <c r="Q86" s="338">
        <f t="shared" si="40"/>
        <v>65</v>
      </c>
      <c r="R86" s="316">
        <f t="shared" si="46"/>
        <v>0</v>
      </c>
      <c r="S86" s="316">
        <f t="shared" si="47"/>
        <v>0</v>
      </c>
      <c r="T86" s="333">
        <v>0</v>
      </c>
      <c r="U86" s="338">
        <f t="shared" si="41"/>
        <v>0</v>
      </c>
    </row>
    <row r="87" spans="1:29">
      <c r="A87" s="344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316">
        <f t="shared" si="36"/>
        <v>15</v>
      </c>
      <c r="G87" s="316">
        <f t="shared" si="37"/>
        <v>60</v>
      </c>
      <c r="H87">
        <v>60</v>
      </c>
      <c r="I87" s="357">
        <f t="shared" si="38"/>
        <v>30</v>
      </c>
      <c r="J87" s="316">
        <f t="shared" si="42"/>
        <v>37.5</v>
      </c>
      <c r="K87" s="316">
        <f t="shared" si="43"/>
        <v>150</v>
      </c>
      <c r="L87" s="332">
        <v>150</v>
      </c>
      <c r="M87" s="338">
        <f t="shared" si="39"/>
        <v>75</v>
      </c>
      <c r="N87" s="316">
        <f t="shared" si="44"/>
        <v>50</v>
      </c>
      <c r="O87" s="316">
        <f t="shared" si="45"/>
        <v>200</v>
      </c>
      <c r="P87" s="332">
        <v>200</v>
      </c>
      <c r="Q87" s="338">
        <f t="shared" si="40"/>
        <v>100</v>
      </c>
      <c r="R87" s="316">
        <f t="shared" si="46"/>
        <v>75</v>
      </c>
      <c r="S87" s="316">
        <f t="shared" si="47"/>
        <v>300</v>
      </c>
      <c r="T87" s="333">
        <v>300</v>
      </c>
      <c r="U87" s="338">
        <f t="shared" si="41"/>
        <v>150</v>
      </c>
    </row>
    <row r="88" spans="1:29">
      <c r="A88" s="344" t="s">
        <v>141</v>
      </c>
      <c r="B88" s="331">
        <v>6</v>
      </c>
      <c r="C88" s="8" t="s">
        <v>145</v>
      </c>
      <c r="D88" s="68" t="s">
        <v>675</v>
      </c>
      <c r="E88" s="71">
        <v>1</v>
      </c>
      <c r="F88" s="316">
        <f t="shared" si="36"/>
        <v>15</v>
      </c>
      <c r="G88" s="316">
        <f t="shared" si="37"/>
        <v>60</v>
      </c>
      <c r="H88">
        <v>60</v>
      </c>
      <c r="I88" s="357">
        <f t="shared" si="38"/>
        <v>30</v>
      </c>
      <c r="J88" s="316">
        <f t="shared" si="42"/>
        <v>70</v>
      </c>
      <c r="K88" s="316">
        <f t="shared" si="43"/>
        <v>280</v>
      </c>
      <c r="L88" s="332">
        <v>280</v>
      </c>
      <c r="M88" s="338">
        <f t="shared" si="39"/>
        <v>140</v>
      </c>
      <c r="N88" s="316">
        <f t="shared" si="44"/>
        <v>50</v>
      </c>
      <c r="O88" s="316">
        <f t="shared" si="45"/>
        <v>200</v>
      </c>
      <c r="P88" s="333">
        <v>200</v>
      </c>
      <c r="Q88" s="338">
        <f t="shared" si="40"/>
        <v>100</v>
      </c>
      <c r="R88" s="316">
        <f t="shared" si="46"/>
        <v>0</v>
      </c>
      <c r="S88" s="316">
        <f t="shared" si="47"/>
        <v>0</v>
      </c>
      <c r="T88" s="333">
        <v>0</v>
      </c>
      <c r="U88" s="338">
        <f t="shared" si="41"/>
        <v>0</v>
      </c>
    </row>
    <row r="89" spans="1:29" s="350" customFormat="1">
      <c r="A89" s="343" t="s">
        <v>146</v>
      </c>
      <c r="B89" s="326"/>
      <c r="C89" s="351"/>
      <c r="D89" s="352"/>
      <c r="E89" s="362"/>
      <c r="F89" s="355">
        <f>I89-(I89*0.2)</f>
        <v>248</v>
      </c>
      <c r="G89" s="355">
        <f>I89+(I89*0.2)</f>
        <v>372</v>
      </c>
      <c r="H89" s="350">
        <f>SUM(H90:H94)</f>
        <v>620</v>
      </c>
      <c r="I89" s="357">
        <f>H89/2</f>
        <v>310</v>
      </c>
      <c r="J89" s="355">
        <f>M89-(M89*0.2)</f>
        <v>688</v>
      </c>
      <c r="K89" s="355">
        <f>M89+(M89*0.2)</f>
        <v>1032</v>
      </c>
      <c r="L89" s="350">
        <f>SUM(L90:L94)</f>
        <v>1720</v>
      </c>
      <c r="M89" s="357">
        <f>L89/2</f>
        <v>860</v>
      </c>
      <c r="N89" s="355">
        <f>Q89-(Q89*0.2)</f>
        <v>1260</v>
      </c>
      <c r="O89" s="355">
        <f>Q89+(Q89*0.2)</f>
        <v>1890</v>
      </c>
      <c r="P89" s="350">
        <f>SUM(P90:P94)</f>
        <v>3150</v>
      </c>
      <c r="Q89" s="357">
        <f>P89/2</f>
        <v>1575</v>
      </c>
      <c r="R89" s="355">
        <f>U89-(U89*0.2)</f>
        <v>400</v>
      </c>
      <c r="S89" s="355">
        <f>U89+(U89*0.2)</f>
        <v>600</v>
      </c>
      <c r="T89" s="350">
        <f>SUM(T90:T94)</f>
        <v>1000</v>
      </c>
      <c r="U89" s="357">
        <f>T89/2</f>
        <v>500</v>
      </c>
      <c r="V89" s="364"/>
      <c r="W89" s="364"/>
      <c r="X89" s="364"/>
      <c r="Y89" s="364"/>
      <c r="Z89" s="364"/>
      <c r="AA89" s="364"/>
      <c r="AB89" s="364"/>
      <c r="AC89" s="364"/>
    </row>
    <row r="90" spans="1:29">
      <c r="A90" s="344" t="s">
        <v>146</v>
      </c>
      <c r="B90" s="56">
        <v>7</v>
      </c>
      <c r="C90" s="8" t="s">
        <v>147</v>
      </c>
      <c r="D90" s="68" t="s">
        <v>676</v>
      </c>
      <c r="E90" s="71"/>
      <c r="F90" s="316">
        <f t="shared" si="36"/>
        <v>37.5</v>
      </c>
      <c r="G90" s="316">
        <f t="shared" si="37"/>
        <v>150</v>
      </c>
      <c r="H90">
        <v>150</v>
      </c>
      <c r="I90" s="357">
        <f t="shared" si="38"/>
        <v>75</v>
      </c>
      <c r="J90" s="316">
        <f t="shared" ref="J90:J94" si="48">M90*0.5</f>
        <v>50</v>
      </c>
      <c r="K90" s="316">
        <f t="shared" ref="K90:K94" si="49">M90*2</f>
        <v>200</v>
      </c>
      <c r="L90" s="332">
        <v>200</v>
      </c>
      <c r="M90" s="338">
        <f t="shared" si="39"/>
        <v>100</v>
      </c>
      <c r="N90" s="316">
        <f t="shared" ref="N90:N94" si="50">Q90*0.5</f>
        <v>222.5</v>
      </c>
      <c r="O90" s="316">
        <f t="shared" ref="O90:O94" si="51">Q90*2</f>
        <v>890</v>
      </c>
      <c r="P90" s="333">
        <v>890</v>
      </c>
      <c r="Q90" s="338">
        <f t="shared" si="40"/>
        <v>445</v>
      </c>
      <c r="R90" s="316">
        <f t="shared" ref="R90:R94" si="52">U90*0.5</f>
        <v>0</v>
      </c>
      <c r="S90" s="316">
        <f t="shared" ref="S90:S94" si="53">U90*2</f>
        <v>0</v>
      </c>
      <c r="T90" s="333">
        <v>0</v>
      </c>
      <c r="U90" s="338">
        <f t="shared" si="41"/>
        <v>0</v>
      </c>
    </row>
    <row r="91" spans="1:29">
      <c r="A91" s="344" t="s">
        <v>146</v>
      </c>
      <c r="B91" s="331">
        <v>7</v>
      </c>
      <c r="C91" s="8" t="s">
        <v>148</v>
      </c>
      <c r="D91" s="68" t="s">
        <v>677</v>
      </c>
      <c r="E91" s="71">
        <v>2</v>
      </c>
      <c r="F91" s="316">
        <f t="shared" si="36"/>
        <v>0</v>
      </c>
      <c r="G91" s="316">
        <f t="shared" si="37"/>
        <v>0</v>
      </c>
      <c r="H91">
        <v>0</v>
      </c>
      <c r="I91" s="357">
        <f t="shared" si="38"/>
        <v>0</v>
      </c>
      <c r="J91" s="316">
        <f t="shared" si="48"/>
        <v>37.5</v>
      </c>
      <c r="K91" s="316">
        <f t="shared" si="49"/>
        <v>150</v>
      </c>
      <c r="L91" s="332">
        <v>150</v>
      </c>
      <c r="M91" s="338">
        <f t="shared" si="39"/>
        <v>75</v>
      </c>
      <c r="N91" s="316">
        <f t="shared" si="50"/>
        <v>50</v>
      </c>
      <c r="O91" s="316">
        <f t="shared" si="51"/>
        <v>200</v>
      </c>
      <c r="P91" s="333">
        <v>200</v>
      </c>
      <c r="Q91" s="338">
        <f t="shared" si="40"/>
        <v>100</v>
      </c>
      <c r="R91" s="316">
        <f t="shared" si="52"/>
        <v>15</v>
      </c>
      <c r="S91" s="316">
        <f t="shared" si="53"/>
        <v>60</v>
      </c>
      <c r="T91" s="333">
        <v>60</v>
      </c>
      <c r="U91" s="338">
        <f t="shared" si="41"/>
        <v>30</v>
      </c>
    </row>
    <row r="92" spans="1:29">
      <c r="A92" s="344" t="s">
        <v>146</v>
      </c>
      <c r="B92" s="56">
        <v>7</v>
      </c>
      <c r="C92" s="8" t="s">
        <v>149</v>
      </c>
      <c r="D92" s="68" t="s">
        <v>678</v>
      </c>
      <c r="E92" s="71">
        <v>1</v>
      </c>
      <c r="F92" s="316">
        <f t="shared" si="36"/>
        <v>60</v>
      </c>
      <c r="G92" s="316">
        <f t="shared" si="37"/>
        <v>240</v>
      </c>
      <c r="H92" s="332">
        <v>240</v>
      </c>
      <c r="I92" s="357">
        <f t="shared" si="38"/>
        <v>120</v>
      </c>
      <c r="J92" s="316">
        <f t="shared" si="48"/>
        <v>30</v>
      </c>
      <c r="K92" s="316">
        <f t="shared" si="49"/>
        <v>120</v>
      </c>
      <c r="L92" s="332">
        <v>120</v>
      </c>
      <c r="M92" s="338">
        <f t="shared" si="39"/>
        <v>60</v>
      </c>
      <c r="N92" s="316">
        <f t="shared" si="50"/>
        <v>90</v>
      </c>
      <c r="O92" s="316">
        <f t="shared" si="51"/>
        <v>360</v>
      </c>
      <c r="P92" s="333">
        <v>360</v>
      </c>
      <c r="Q92" s="338">
        <f t="shared" si="40"/>
        <v>180</v>
      </c>
      <c r="R92" s="316">
        <f t="shared" si="52"/>
        <v>47.5</v>
      </c>
      <c r="S92" s="316">
        <f t="shared" si="53"/>
        <v>190</v>
      </c>
      <c r="T92" s="333">
        <v>190</v>
      </c>
      <c r="U92" s="338">
        <f t="shared" si="41"/>
        <v>95</v>
      </c>
    </row>
    <row r="93" spans="1:29">
      <c r="A93" s="344" t="s">
        <v>146</v>
      </c>
      <c r="B93" s="331">
        <v>7</v>
      </c>
      <c r="C93" s="8" t="s">
        <v>150</v>
      </c>
      <c r="D93" s="68" t="s">
        <v>679</v>
      </c>
      <c r="E93" s="71">
        <v>1</v>
      </c>
      <c r="F93" s="316">
        <f t="shared" si="36"/>
        <v>17.5</v>
      </c>
      <c r="G93" s="316">
        <f t="shared" si="37"/>
        <v>70</v>
      </c>
      <c r="H93" s="332">
        <v>70</v>
      </c>
      <c r="I93" s="357">
        <f t="shared" si="38"/>
        <v>35</v>
      </c>
      <c r="J93" s="316">
        <f t="shared" si="48"/>
        <v>50</v>
      </c>
      <c r="K93" s="316">
        <f t="shared" si="49"/>
        <v>200</v>
      </c>
      <c r="L93" s="333">
        <v>200</v>
      </c>
      <c r="M93" s="338">
        <f t="shared" si="39"/>
        <v>100</v>
      </c>
      <c r="N93" s="316">
        <f t="shared" si="50"/>
        <v>137.5</v>
      </c>
      <c r="O93" s="316">
        <f t="shared" si="51"/>
        <v>550</v>
      </c>
      <c r="P93" s="333">
        <v>550</v>
      </c>
      <c r="Q93" s="338">
        <f t="shared" si="40"/>
        <v>275</v>
      </c>
      <c r="R93" s="316">
        <f t="shared" si="52"/>
        <v>67.5</v>
      </c>
      <c r="S93" s="316">
        <f t="shared" si="53"/>
        <v>270</v>
      </c>
      <c r="T93" s="333">
        <v>270</v>
      </c>
      <c r="U93" s="338">
        <f t="shared" si="41"/>
        <v>135</v>
      </c>
    </row>
    <row r="94" spans="1:29">
      <c r="A94" s="344" t="s">
        <v>146</v>
      </c>
      <c r="B94" s="56">
        <v>7</v>
      </c>
      <c r="C94" s="8" t="s">
        <v>151</v>
      </c>
      <c r="D94" s="68" t="s">
        <v>680</v>
      </c>
      <c r="E94" s="71">
        <v>1</v>
      </c>
      <c r="F94" s="316">
        <f t="shared" si="36"/>
        <v>40</v>
      </c>
      <c r="G94" s="316">
        <f t="shared" si="37"/>
        <v>160</v>
      </c>
      <c r="H94" s="333">
        <v>160</v>
      </c>
      <c r="I94" s="357">
        <f t="shared" si="38"/>
        <v>80</v>
      </c>
      <c r="J94" s="316">
        <f t="shared" si="48"/>
        <v>262.5</v>
      </c>
      <c r="K94" s="316">
        <f t="shared" si="49"/>
        <v>1050</v>
      </c>
      <c r="L94" s="333">
        <v>1050</v>
      </c>
      <c r="M94" s="338">
        <f t="shared" si="39"/>
        <v>525</v>
      </c>
      <c r="N94" s="316">
        <f t="shared" si="50"/>
        <v>287.5</v>
      </c>
      <c r="O94" s="316">
        <f t="shared" si="51"/>
        <v>1150</v>
      </c>
      <c r="P94" s="333">
        <v>1150</v>
      </c>
      <c r="Q94" s="338">
        <f t="shared" si="40"/>
        <v>575</v>
      </c>
      <c r="R94" s="316">
        <f t="shared" si="52"/>
        <v>120</v>
      </c>
      <c r="S94" s="316">
        <f t="shared" si="53"/>
        <v>480</v>
      </c>
      <c r="T94" s="333">
        <v>480</v>
      </c>
      <c r="U94" s="338">
        <f t="shared" si="41"/>
        <v>240</v>
      </c>
    </row>
    <row r="95" spans="1:29" s="350" customFormat="1">
      <c r="A95" s="343" t="s">
        <v>152</v>
      </c>
      <c r="B95" s="358"/>
      <c r="C95" s="351"/>
      <c r="D95" s="352"/>
      <c r="E95" s="362"/>
      <c r="F95" s="355">
        <f>I95-(I95*0.2)</f>
        <v>440</v>
      </c>
      <c r="G95" s="355">
        <f>I95+(I95*0.2)</f>
        <v>660</v>
      </c>
      <c r="H95" s="350">
        <f>SUM(H96:H102)</f>
        <v>1100</v>
      </c>
      <c r="I95" s="357">
        <f>H95/2</f>
        <v>550</v>
      </c>
      <c r="J95" s="355">
        <f>M95-(M95*0.2)</f>
        <v>904</v>
      </c>
      <c r="K95" s="355">
        <f>M95+(M95*0.2)</f>
        <v>1356</v>
      </c>
      <c r="L95" s="350">
        <f>SUM(L96:L102)</f>
        <v>2260</v>
      </c>
      <c r="M95" s="357">
        <f>L95/2</f>
        <v>1130</v>
      </c>
      <c r="N95" s="355">
        <f>Q95-(Q95*0.2)</f>
        <v>1560</v>
      </c>
      <c r="O95" s="355">
        <f>Q95+(Q95*0.2)</f>
        <v>2340</v>
      </c>
      <c r="P95" s="350">
        <f>SUM(P96:P102)</f>
        <v>3900</v>
      </c>
      <c r="Q95" s="357">
        <f>P95/2</f>
        <v>1950</v>
      </c>
      <c r="R95" s="355">
        <f>U95-(U95*0.2)</f>
        <v>584</v>
      </c>
      <c r="S95" s="355">
        <f>U95+(U95*0.2)</f>
        <v>876</v>
      </c>
      <c r="T95" s="350">
        <f>SUM(T96:T102)</f>
        <v>1460</v>
      </c>
      <c r="U95" s="357">
        <f>T95/2</f>
        <v>730</v>
      </c>
      <c r="V95" s="364"/>
      <c r="W95" s="364"/>
      <c r="X95" s="364"/>
      <c r="Y95" s="364"/>
      <c r="Z95" s="364"/>
      <c r="AA95" s="364"/>
      <c r="AB95" s="364"/>
      <c r="AC95" s="364"/>
    </row>
    <row r="96" spans="1:29">
      <c r="A96" s="49" t="s">
        <v>152</v>
      </c>
      <c r="B96" s="56">
        <v>8</v>
      </c>
      <c r="C96" s="8" t="s">
        <v>153</v>
      </c>
      <c r="D96" s="68" t="s">
        <v>681</v>
      </c>
      <c r="E96" s="71"/>
      <c r="F96" s="316">
        <f t="shared" si="36"/>
        <v>25</v>
      </c>
      <c r="G96" s="316">
        <f t="shared" si="37"/>
        <v>100</v>
      </c>
      <c r="H96" s="333">
        <v>100</v>
      </c>
      <c r="I96" s="357">
        <f t="shared" si="38"/>
        <v>50</v>
      </c>
      <c r="J96" s="316">
        <f t="shared" ref="J96:J102" si="54">M96*0.5</f>
        <v>37.5</v>
      </c>
      <c r="K96" s="316">
        <f t="shared" ref="K96:K102" si="55">M96*2</f>
        <v>150</v>
      </c>
      <c r="L96">
        <v>150</v>
      </c>
      <c r="M96" s="338">
        <f t="shared" si="39"/>
        <v>75</v>
      </c>
      <c r="N96" s="316">
        <f t="shared" ref="N96:N102" si="56">Q96*0.5</f>
        <v>25</v>
      </c>
      <c r="O96" s="316">
        <f t="shared" ref="O96:O102" si="57">Q96*2</f>
        <v>100</v>
      </c>
      <c r="P96" s="333">
        <v>100</v>
      </c>
      <c r="Q96" s="338">
        <f t="shared" si="40"/>
        <v>50</v>
      </c>
      <c r="R96" s="316">
        <f t="shared" ref="R96:R102" si="58">U96*0.5</f>
        <v>37.5</v>
      </c>
      <c r="S96" s="316">
        <f t="shared" ref="S96:S102" si="59">U96*2</f>
        <v>150</v>
      </c>
      <c r="T96" s="333">
        <v>150</v>
      </c>
      <c r="U96" s="338">
        <f t="shared" si="41"/>
        <v>75</v>
      </c>
    </row>
    <row r="97" spans="1:29">
      <c r="A97" s="49" t="s">
        <v>152</v>
      </c>
      <c r="B97" s="331">
        <v>8</v>
      </c>
      <c r="C97" s="8" t="s">
        <v>375</v>
      </c>
      <c r="D97" s="68" t="s">
        <v>682</v>
      </c>
      <c r="E97" s="71">
        <v>1</v>
      </c>
      <c r="F97" s="316">
        <f t="shared" si="36"/>
        <v>20</v>
      </c>
      <c r="G97" s="316">
        <f t="shared" si="37"/>
        <v>80</v>
      </c>
      <c r="H97" s="333">
        <v>80</v>
      </c>
      <c r="I97" s="357">
        <f t="shared" si="38"/>
        <v>40</v>
      </c>
      <c r="J97" s="316">
        <f t="shared" si="54"/>
        <v>50</v>
      </c>
      <c r="K97" s="316">
        <f t="shared" si="55"/>
        <v>200</v>
      </c>
      <c r="L97">
        <v>200</v>
      </c>
      <c r="M97" s="338">
        <f t="shared" si="39"/>
        <v>100</v>
      </c>
      <c r="N97" s="316">
        <f t="shared" si="56"/>
        <v>287.5</v>
      </c>
      <c r="O97" s="316">
        <f t="shared" si="57"/>
        <v>1150</v>
      </c>
      <c r="P97">
        <v>1150</v>
      </c>
      <c r="Q97" s="338">
        <f t="shared" si="40"/>
        <v>575</v>
      </c>
      <c r="R97" s="316">
        <f t="shared" si="58"/>
        <v>50</v>
      </c>
      <c r="S97" s="316">
        <f t="shared" si="59"/>
        <v>200</v>
      </c>
      <c r="T97">
        <v>200</v>
      </c>
      <c r="U97" s="338">
        <f t="shared" si="41"/>
        <v>100</v>
      </c>
    </row>
    <row r="98" spans="1:29">
      <c r="A98" s="49" t="s">
        <v>152</v>
      </c>
      <c r="B98" s="56">
        <v>8</v>
      </c>
      <c r="C98" s="8" t="s">
        <v>155</v>
      </c>
      <c r="D98" s="68" t="s">
        <v>683</v>
      </c>
      <c r="E98" s="71">
        <v>2</v>
      </c>
      <c r="F98" s="316">
        <f t="shared" si="36"/>
        <v>125</v>
      </c>
      <c r="G98" s="316">
        <f t="shared" si="37"/>
        <v>500</v>
      </c>
      <c r="H98" s="333">
        <v>500</v>
      </c>
      <c r="I98" s="357">
        <f t="shared" si="38"/>
        <v>250</v>
      </c>
      <c r="J98" s="316">
        <f t="shared" si="54"/>
        <v>0</v>
      </c>
      <c r="K98" s="316">
        <f t="shared" si="55"/>
        <v>0</v>
      </c>
      <c r="L98">
        <v>0</v>
      </c>
      <c r="M98" s="338">
        <f t="shared" si="39"/>
        <v>0</v>
      </c>
      <c r="N98" s="316">
        <f t="shared" si="56"/>
        <v>0</v>
      </c>
      <c r="O98" s="316">
        <f t="shared" si="57"/>
        <v>0</v>
      </c>
      <c r="P98">
        <v>0</v>
      </c>
      <c r="Q98" s="338">
        <f t="shared" si="40"/>
        <v>0</v>
      </c>
      <c r="R98" s="316">
        <f t="shared" si="58"/>
        <v>30</v>
      </c>
      <c r="S98" s="316">
        <f t="shared" si="59"/>
        <v>120</v>
      </c>
      <c r="T98">
        <v>120</v>
      </c>
      <c r="U98" s="338">
        <f t="shared" si="41"/>
        <v>60</v>
      </c>
    </row>
    <row r="99" spans="1:29">
      <c r="A99" s="49" t="s">
        <v>152</v>
      </c>
      <c r="B99" s="331">
        <v>8</v>
      </c>
      <c r="C99" s="8" t="s">
        <v>156</v>
      </c>
      <c r="D99" s="68" t="s">
        <v>684</v>
      </c>
      <c r="E99" s="71">
        <v>2</v>
      </c>
      <c r="F99" s="316">
        <f t="shared" si="36"/>
        <v>30</v>
      </c>
      <c r="G99" s="316">
        <f t="shared" si="37"/>
        <v>120</v>
      </c>
      <c r="H99" s="333">
        <v>120</v>
      </c>
      <c r="I99" s="357">
        <f t="shared" si="38"/>
        <v>60</v>
      </c>
      <c r="J99" s="316">
        <f t="shared" si="54"/>
        <v>140</v>
      </c>
      <c r="K99" s="316">
        <f t="shared" si="55"/>
        <v>560</v>
      </c>
      <c r="L99">
        <v>560</v>
      </c>
      <c r="M99" s="338">
        <f t="shared" si="39"/>
        <v>280</v>
      </c>
      <c r="N99" s="316">
        <f t="shared" si="56"/>
        <v>275</v>
      </c>
      <c r="O99" s="316">
        <f t="shared" si="57"/>
        <v>1100</v>
      </c>
      <c r="P99">
        <v>1100</v>
      </c>
      <c r="Q99" s="338">
        <f t="shared" si="40"/>
        <v>550</v>
      </c>
      <c r="R99" s="316">
        <f t="shared" si="58"/>
        <v>67.5</v>
      </c>
      <c r="S99" s="316">
        <f t="shared" si="59"/>
        <v>270</v>
      </c>
      <c r="T99">
        <v>270</v>
      </c>
      <c r="U99" s="338">
        <f t="shared" si="41"/>
        <v>135</v>
      </c>
    </row>
    <row r="100" spans="1:29">
      <c r="A100" s="49" t="s">
        <v>152</v>
      </c>
      <c r="B100" s="56">
        <v>8</v>
      </c>
      <c r="C100" s="8" t="s">
        <v>157</v>
      </c>
      <c r="D100" s="68" t="s">
        <v>685</v>
      </c>
      <c r="E100" s="71">
        <v>2</v>
      </c>
      <c r="F100" s="316">
        <f t="shared" si="36"/>
        <v>25</v>
      </c>
      <c r="G100" s="316">
        <f t="shared" si="37"/>
        <v>100</v>
      </c>
      <c r="H100" s="333">
        <v>100</v>
      </c>
      <c r="I100" s="357">
        <f t="shared" si="38"/>
        <v>50</v>
      </c>
      <c r="J100" s="316">
        <f t="shared" si="54"/>
        <v>225</v>
      </c>
      <c r="K100" s="316">
        <f t="shared" si="55"/>
        <v>900</v>
      </c>
      <c r="L100">
        <v>900</v>
      </c>
      <c r="M100" s="338">
        <f t="shared" si="39"/>
        <v>450</v>
      </c>
      <c r="N100" s="316">
        <f t="shared" si="56"/>
        <v>225</v>
      </c>
      <c r="O100" s="316">
        <f t="shared" si="57"/>
        <v>900</v>
      </c>
      <c r="P100">
        <v>900</v>
      </c>
      <c r="Q100" s="338">
        <f t="shared" si="40"/>
        <v>450</v>
      </c>
      <c r="R100" s="316">
        <f t="shared" si="58"/>
        <v>100</v>
      </c>
      <c r="S100" s="316">
        <f t="shared" si="59"/>
        <v>400</v>
      </c>
      <c r="T100">
        <v>400</v>
      </c>
      <c r="U100" s="338">
        <f t="shared" si="41"/>
        <v>200</v>
      </c>
    </row>
    <row r="101" spans="1:29">
      <c r="A101" s="49" t="s">
        <v>152</v>
      </c>
      <c r="B101" s="331">
        <v>8</v>
      </c>
      <c r="C101" s="8" t="s">
        <v>158</v>
      </c>
      <c r="D101" s="68" t="s">
        <v>686</v>
      </c>
      <c r="E101" s="71">
        <v>1</v>
      </c>
      <c r="F101" s="316">
        <f t="shared" si="36"/>
        <v>15</v>
      </c>
      <c r="G101" s="316">
        <f t="shared" si="37"/>
        <v>60</v>
      </c>
      <c r="H101" s="333">
        <v>60</v>
      </c>
      <c r="I101" s="357">
        <f t="shared" si="38"/>
        <v>30</v>
      </c>
      <c r="J101" s="316">
        <f t="shared" si="54"/>
        <v>75</v>
      </c>
      <c r="K101" s="316">
        <f t="shared" si="55"/>
        <v>300</v>
      </c>
      <c r="L101" s="332">
        <v>300</v>
      </c>
      <c r="M101" s="338">
        <f t="shared" si="39"/>
        <v>150</v>
      </c>
      <c r="N101" s="316">
        <f t="shared" si="56"/>
        <v>37.5</v>
      </c>
      <c r="O101" s="316">
        <f t="shared" si="57"/>
        <v>150</v>
      </c>
      <c r="P101" s="332">
        <v>150</v>
      </c>
      <c r="Q101" s="338">
        <f t="shared" si="40"/>
        <v>75</v>
      </c>
      <c r="R101" s="316">
        <f t="shared" si="58"/>
        <v>42.5</v>
      </c>
      <c r="S101" s="316">
        <f t="shared" si="59"/>
        <v>170</v>
      </c>
      <c r="T101" s="332">
        <v>170</v>
      </c>
      <c r="U101" s="338">
        <f t="shared" si="41"/>
        <v>85</v>
      </c>
    </row>
    <row r="102" spans="1:29">
      <c r="A102" s="49" t="s">
        <v>152</v>
      </c>
      <c r="B102" s="56">
        <v>8</v>
      </c>
      <c r="C102" s="8" t="s">
        <v>159</v>
      </c>
      <c r="D102" s="68" t="s">
        <v>687</v>
      </c>
      <c r="E102" s="71">
        <v>1</v>
      </c>
      <c r="F102" s="316">
        <f t="shared" si="36"/>
        <v>35</v>
      </c>
      <c r="G102" s="316">
        <f t="shared" si="37"/>
        <v>140</v>
      </c>
      <c r="H102" s="333">
        <v>140</v>
      </c>
      <c r="I102" s="357">
        <f t="shared" si="38"/>
        <v>70</v>
      </c>
      <c r="J102" s="316">
        <f t="shared" si="54"/>
        <v>37.5</v>
      </c>
      <c r="K102" s="316">
        <f t="shared" si="55"/>
        <v>150</v>
      </c>
      <c r="L102" s="332">
        <v>150</v>
      </c>
      <c r="M102" s="338">
        <f t="shared" si="39"/>
        <v>75</v>
      </c>
      <c r="N102" s="316">
        <f t="shared" si="56"/>
        <v>125</v>
      </c>
      <c r="O102" s="316">
        <f t="shared" si="57"/>
        <v>500</v>
      </c>
      <c r="P102" s="332">
        <v>500</v>
      </c>
      <c r="Q102" s="338">
        <f t="shared" si="40"/>
        <v>250</v>
      </c>
      <c r="R102" s="316">
        <f t="shared" si="58"/>
        <v>37.5</v>
      </c>
      <c r="S102" s="316">
        <f t="shared" si="59"/>
        <v>150</v>
      </c>
      <c r="T102" s="332">
        <v>150</v>
      </c>
      <c r="U102" s="338">
        <f t="shared" si="41"/>
        <v>75</v>
      </c>
    </row>
    <row r="103" spans="1:29" s="350" customFormat="1">
      <c r="A103" s="343" t="s">
        <v>160</v>
      </c>
      <c r="B103" s="358"/>
      <c r="C103" s="351"/>
      <c r="D103" s="352"/>
      <c r="E103" s="362"/>
      <c r="F103" s="355">
        <f>I103-(I103*0.2)</f>
        <v>1380</v>
      </c>
      <c r="G103" s="355">
        <f>I103+(I103*0.2)</f>
        <v>2070</v>
      </c>
      <c r="H103" s="350">
        <f>SUM(H104:H109)</f>
        <v>3450</v>
      </c>
      <c r="I103" s="357">
        <f>H103/2</f>
        <v>1725</v>
      </c>
      <c r="J103" s="355">
        <f>M103-(M103*0.2)</f>
        <v>286</v>
      </c>
      <c r="K103" s="355">
        <f>M103+(M103*0.2)</f>
        <v>429</v>
      </c>
      <c r="L103" s="350">
        <f>SUM(L104:L109)</f>
        <v>715</v>
      </c>
      <c r="M103" s="357">
        <f>L103/2</f>
        <v>357.5</v>
      </c>
      <c r="N103" s="355">
        <f>Q103-(Q103*0.2)</f>
        <v>286</v>
      </c>
      <c r="O103" s="355">
        <f>Q103+(Q103*0.2)</f>
        <v>429</v>
      </c>
      <c r="P103" s="350">
        <f>SUM(P104:P109)</f>
        <v>715</v>
      </c>
      <c r="Q103" s="357">
        <f>P103/2</f>
        <v>357.5</v>
      </c>
      <c r="R103" s="355">
        <f>U103-(U103*0.2)</f>
        <v>158</v>
      </c>
      <c r="S103" s="355">
        <f>U103+(U103*0.2)</f>
        <v>237</v>
      </c>
      <c r="T103" s="350">
        <f>SUM(T104:T109)</f>
        <v>395</v>
      </c>
      <c r="U103" s="357">
        <f>T103/2</f>
        <v>197.5</v>
      </c>
      <c r="V103" s="364"/>
      <c r="W103" s="364"/>
      <c r="X103" s="364"/>
      <c r="Y103" s="364"/>
      <c r="Z103" s="364"/>
      <c r="AA103" s="364"/>
      <c r="AB103" s="364"/>
      <c r="AC103" s="364"/>
    </row>
    <row r="104" spans="1:29">
      <c r="A104" s="344" t="s">
        <v>160</v>
      </c>
      <c r="B104" s="56">
        <v>9</v>
      </c>
      <c r="C104" s="346" t="s">
        <v>161</v>
      </c>
      <c r="D104" s="79" t="s">
        <v>688</v>
      </c>
      <c r="E104" s="349"/>
      <c r="F104" s="316">
        <f t="shared" si="36"/>
        <v>31.25</v>
      </c>
      <c r="G104" s="316">
        <f t="shared" si="37"/>
        <v>125</v>
      </c>
      <c r="H104" s="333">
        <v>125</v>
      </c>
      <c r="I104" s="357">
        <f t="shared" si="38"/>
        <v>62.5</v>
      </c>
      <c r="J104" s="316">
        <f t="shared" ref="J104:J109" si="60">M104*0.5</f>
        <v>55</v>
      </c>
      <c r="K104" s="316">
        <f t="shared" ref="K104:K109" si="61">M104*2</f>
        <v>220</v>
      </c>
      <c r="L104" s="333">
        <v>220</v>
      </c>
      <c r="M104" s="338">
        <f t="shared" si="39"/>
        <v>110</v>
      </c>
      <c r="N104" s="316">
        <f t="shared" ref="N104:N109" si="62">Q104*0.5</f>
        <v>55</v>
      </c>
      <c r="O104" s="316">
        <f t="shared" ref="O104:O109" si="63">Q104*2</f>
        <v>220</v>
      </c>
      <c r="P104" s="332">
        <v>220</v>
      </c>
      <c r="Q104" s="338">
        <f t="shared" si="40"/>
        <v>110</v>
      </c>
      <c r="R104" s="316">
        <f t="shared" ref="R104:R109" si="64">U104*0.5</f>
        <v>37.5</v>
      </c>
      <c r="S104" s="316">
        <f t="shared" ref="S104:S109" si="65">U104*2</f>
        <v>150</v>
      </c>
      <c r="T104" s="332">
        <v>150</v>
      </c>
      <c r="U104" s="338">
        <f t="shared" si="41"/>
        <v>75</v>
      </c>
    </row>
    <row r="105" spans="1:29">
      <c r="A105" s="344" t="s">
        <v>160</v>
      </c>
      <c r="B105" s="331">
        <v>9</v>
      </c>
      <c r="C105" s="8" t="s">
        <v>162</v>
      </c>
      <c r="D105" s="68" t="s">
        <v>689</v>
      </c>
      <c r="E105" s="71">
        <v>1</v>
      </c>
      <c r="F105" s="316">
        <f t="shared" si="36"/>
        <v>437.5</v>
      </c>
      <c r="G105" s="316">
        <f t="shared" si="37"/>
        <v>1750</v>
      </c>
      <c r="H105" s="333">
        <v>1750</v>
      </c>
      <c r="I105" s="357">
        <f t="shared" si="38"/>
        <v>875</v>
      </c>
      <c r="J105" s="316">
        <f t="shared" si="60"/>
        <v>12.5</v>
      </c>
      <c r="K105" s="316">
        <f t="shared" si="61"/>
        <v>50</v>
      </c>
      <c r="L105" s="333">
        <v>50</v>
      </c>
      <c r="M105" s="338">
        <f t="shared" si="39"/>
        <v>25</v>
      </c>
      <c r="N105" s="316">
        <f t="shared" si="62"/>
        <v>12.5</v>
      </c>
      <c r="O105" s="316">
        <f t="shared" si="63"/>
        <v>50</v>
      </c>
      <c r="P105" s="333">
        <v>50</v>
      </c>
      <c r="Q105" s="338">
        <f t="shared" si="40"/>
        <v>25</v>
      </c>
      <c r="R105" s="316">
        <f t="shared" si="64"/>
        <v>0</v>
      </c>
      <c r="S105" s="316">
        <f t="shared" si="65"/>
        <v>0</v>
      </c>
      <c r="T105" s="333">
        <v>0</v>
      </c>
      <c r="U105" s="338">
        <f t="shared" si="41"/>
        <v>0</v>
      </c>
    </row>
    <row r="106" spans="1:29">
      <c r="A106" s="344" t="s">
        <v>160</v>
      </c>
      <c r="B106" s="56">
        <v>9</v>
      </c>
      <c r="C106" s="8" t="s">
        <v>163</v>
      </c>
      <c r="D106" s="79" t="s">
        <v>690</v>
      </c>
      <c r="E106" s="71">
        <v>2</v>
      </c>
      <c r="F106" s="316">
        <f t="shared" si="36"/>
        <v>150</v>
      </c>
      <c r="G106" s="316">
        <f t="shared" si="37"/>
        <v>600</v>
      </c>
      <c r="H106" s="332">
        <v>600</v>
      </c>
      <c r="I106" s="357">
        <f t="shared" si="38"/>
        <v>300</v>
      </c>
      <c r="J106" s="316">
        <f t="shared" si="60"/>
        <v>0</v>
      </c>
      <c r="K106" s="316">
        <f t="shared" si="61"/>
        <v>0</v>
      </c>
      <c r="L106" s="333">
        <v>0</v>
      </c>
      <c r="M106" s="338">
        <f t="shared" si="39"/>
        <v>0</v>
      </c>
      <c r="N106" s="316">
        <f t="shared" si="62"/>
        <v>0</v>
      </c>
      <c r="O106" s="316">
        <f t="shared" si="63"/>
        <v>0</v>
      </c>
      <c r="P106" s="333">
        <v>0</v>
      </c>
      <c r="Q106" s="338">
        <f t="shared" si="40"/>
        <v>0</v>
      </c>
      <c r="R106" s="316">
        <f t="shared" si="64"/>
        <v>0</v>
      </c>
      <c r="S106" s="316">
        <f t="shared" si="65"/>
        <v>0</v>
      </c>
      <c r="T106" s="333">
        <v>0</v>
      </c>
      <c r="U106" s="338">
        <f t="shared" si="41"/>
        <v>0</v>
      </c>
    </row>
    <row r="107" spans="1:29">
      <c r="A107" s="344" t="s">
        <v>160</v>
      </c>
      <c r="B107" s="331">
        <v>9</v>
      </c>
      <c r="C107" s="8" t="s">
        <v>164</v>
      </c>
      <c r="D107" s="68" t="s">
        <v>691</v>
      </c>
      <c r="E107" s="71">
        <v>2</v>
      </c>
      <c r="F107" s="316">
        <f t="shared" si="36"/>
        <v>112.5</v>
      </c>
      <c r="G107" s="316">
        <f t="shared" si="37"/>
        <v>450</v>
      </c>
      <c r="H107" s="332">
        <v>450</v>
      </c>
      <c r="I107" s="357">
        <f t="shared" si="38"/>
        <v>225</v>
      </c>
      <c r="J107" s="316">
        <f t="shared" si="60"/>
        <v>10</v>
      </c>
      <c r="K107" s="316">
        <f t="shared" si="61"/>
        <v>40</v>
      </c>
      <c r="L107" s="332">
        <v>40</v>
      </c>
      <c r="M107" s="338">
        <f t="shared" si="39"/>
        <v>20</v>
      </c>
      <c r="N107" s="316">
        <f t="shared" si="62"/>
        <v>10</v>
      </c>
      <c r="O107" s="316">
        <f t="shared" si="63"/>
        <v>40</v>
      </c>
      <c r="P107" s="332">
        <v>40</v>
      </c>
      <c r="Q107" s="338">
        <f t="shared" si="40"/>
        <v>20</v>
      </c>
      <c r="R107" s="316">
        <f t="shared" si="64"/>
        <v>13.75</v>
      </c>
      <c r="S107" s="316">
        <f t="shared" si="65"/>
        <v>55</v>
      </c>
      <c r="T107" s="333">
        <v>55</v>
      </c>
      <c r="U107" s="338">
        <f t="shared" si="41"/>
        <v>27.5</v>
      </c>
    </row>
    <row r="108" spans="1:29">
      <c r="A108" s="344" t="s">
        <v>160</v>
      </c>
      <c r="B108" s="56">
        <v>9</v>
      </c>
      <c r="C108" s="8" t="s">
        <v>165</v>
      </c>
      <c r="D108" s="79" t="s">
        <v>692</v>
      </c>
      <c r="E108" s="71">
        <v>1</v>
      </c>
      <c r="F108" s="316">
        <f t="shared" si="36"/>
        <v>125</v>
      </c>
      <c r="G108" s="316">
        <f t="shared" si="37"/>
        <v>500</v>
      </c>
      <c r="H108" s="333">
        <v>500</v>
      </c>
      <c r="I108" s="357">
        <f t="shared" si="38"/>
        <v>250</v>
      </c>
      <c r="J108" s="316">
        <f t="shared" si="60"/>
        <v>37.5</v>
      </c>
      <c r="K108" s="316">
        <f t="shared" si="61"/>
        <v>150</v>
      </c>
      <c r="L108" s="332">
        <v>150</v>
      </c>
      <c r="M108" s="338">
        <f t="shared" si="39"/>
        <v>75</v>
      </c>
      <c r="N108" s="316">
        <f t="shared" si="62"/>
        <v>37.5</v>
      </c>
      <c r="O108" s="316">
        <f t="shared" si="63"/>
        <v>150</v>
      </c>
      <c r="P108" s="332">
        <v>150</v>
      </c>
      <c r="Q108" s="338">
        <f t="shared" si="40"/>
        <v>75</v>
      </c>
      <c r="R108" s="316">
        <f t="shared" si="64"/>
        <v>17.5</v>
      </c>
      <c r="S108" s="316">
        <f t="shared" si="65"/>
        <v>70</v>
      </c>
      <c r="T108" s="333">
        <v>70</v>
      </c>
      <c r="U108" s="338">
        <f t="shared" si="41"/>
        <v>35</v>
      </c>
    </row>
    <row r="109" spans="1:29">
      <c r="A109" s="344" t="s">
        <v>160</v>
      </c>
      <c r="B109" s="331">
        <v>9</v>
      </c>
      <c r="C109" s="8" t="s">
        <v>166</v>
      </c>
      <c r="D109" s="68" t="s">
        <v>693</v>
      </c>
      <c r="E109" s="71">
        <v>3</v>
      </c>
      <c r="F109" s="316">
        <f t="shared" si="36"/>
        <v>6.25</v>
      </c>
      <c r="G109" s="316">
        <f t="shared" si="37"/>
        <v>25</v>
      </c>
      <c r="H109" s="333">
        <v>25</v>
      </c>
      <c r="I109" s="357">
        <f t="shared" si="38"/>
        <v>12.5</v>
      </c>
      <c r="J109" s="316">
        <f t="shared" si="60"/>
        <v>63.75</v>
      </c>
      <c r="K109" s="316">
        <f t="shared" si="61"/>
        <v>255</v>
      </c>
      <c r="L109" s="333">
        <v>255</v>
      </c>
      <c r="M109" s="338">
        <f t="shared" si="39"/>
        <v>127.5</v>
      </c>
      <c r="N109" s="316">
        <f t="shared" si="62"/>
        <v>63.75</v>
      </c>
      <c r="O109" s="316">
        <f t="shared" si="63"/>
        <v>255</v>
      </c>
      <c r="P109" s="333">
        <v>255</v>
      </c>
      <c r="Q109" s="338">
        <f t="shared" si="40"/>
        <v>127.5</v>
      </c>
      <c r="R109" s="316">
        <f t="shared" si="64"/>
        <v>30</v>
      </c>
      <c r="S109" s="316">
        <f t="shared" si="65"/>
        <v>120</v>
      </c>
      <c r="T109" s="333">
        <v>120</v>
      </c>
      <c r="U109" s="338">
        <f t="shared" si="41"/>
        <v>60</v>
      </c>
    </row>
    <row r="110" spans="1:29" s="350" customFormat="1">
      <c r="A110" s="343" t="s">
        <v>167</v>
      </c>
      <c r="B110" s="326"/>
      <c r="C110" s="351"/>
      <c r="D110" s="352"/>
      <c r="E110" s="362"/>
      <c r="F110" s="355">
        <f>I110-(I110*0.2)</f>
        <v>440</v>
      </c>
      <c r="G110" s="355">
        <f>I110+(I110*0.2)</f>
        <v>660</v>
      </c>
      <c r="H110" s="350">
        <f>SUM(H111:H115)</f>
        <v>1100</v>
      </c>
      <c r="I110" s="357">
        <f>H110/2</f>
        <v>550</v>
      </c>
      <c r="J110" s="355">
        <f>M110-(M110*0.2)</f>
        <v>994</v>
      </c>
      <c r="K110" s="355">
        <f>M110+(M110*0.2)</f>
        <v>1491</v>
      </c>
      <c r="L110" s="350">
        <f>SUM(L111:L115)</f>
        <v>2485</v>
      </c>
      <c r="M110" s="357">
        <f>L110/2</f>
        <v>1242.5</v>
      </c>
      <c r="N110" s="355">
        <f>Q110-(Q110*0.2)</f>
        <v>994</v>
      </c>
      <c r="O110" s="355">
        <f>Q110+(Q110*0.2)</f>
        <v>1491</v>
      </c>
      <c r="P110" s="350">
        <f>SUM(P111:P115)</f>
        <v>2485</v>
      </c>
      <c r="Q110" s="357">
        <f>P110/2</f>
        <v>1242.5</v>
      </c>
      <c r="R110" s="355">
        <f>U110-(U110*0.2)</f>
        <v>158</v>
      </c>
      <c r="S110" s="355">
        <f>U110+(U110*0.2)</f>
        <v>237</v>
      </c>
      <c r="T110" s="350">
        <f>SUM(T111:T115)</f>
        <v>395</v>
      </c>
      <c r="U110" s="357">
        <f>T110/2</f>
        <v>197.5</v>
      </c>
      <c r="V110" s="364"/>
      <c r="W110" s="364"/>
      <c r="X110" s="364"/>
      <c r="Y110" s="364"/>
      <c r="Z110" s="364"/>
      <c r="AA110" s="364"/>
      <c r="AB110" s="364"/>
      <c r="AC110" s="364"/>
    </row>
    <row r="111" spans="1:29">
      <c r="A111" s="344" t="s">
        <v>167</v>
      </c>
      <c r="B111" s="56">
        <v>10</v>
      </c>
      <c r="C111" s="8" t="s">
        <v>168</v>
      </c>
      <c r="D111" s="68" t="s">
        <v>694</v>
      </c>
      <c r="E111" s="71"/>
      <c r="F111" s="316">
        <f t="shared" si="36"/>
        <v>62.5</v>
      </c>
      <c r="G111" s="316">
        <f t="shared" si="37"/>
        <v>250</v>
      </c>
      <c r="H111" s="333">
        <v>250</v>
      </c>
      <c r="I111" s="357">
        <f t="shared" si="38"/>
        <v>125</v>
      </c>
      <c r="J111" s="316">
        <f t="shared" ref="J111:J115" si="66">M111*0.5</f>
        <v>45</v>
      </c>
      <c r="K111" s="316">
        <f t="shared" ref="K111:K115" si="67">M111*2</f>
        <v>180</v>
      </c>
      <c r="L111" s="333">
        <v>180</v>
      </c>
      <c r="M111" s="338">
        <f t="shared" si="39"/>
        <v>90</v>
      </c>
      <c r="N111" s="316">
        <f t="shared" ref="N111:N115" si="68">Q111*0.5</f>
        <v>45</v>
      </c>
      <c r="O111" s="316">
        <f t="shared" ref="O111:O115" si="69">Q111*2</f>
        <v>180</v>
      </c>
      <c r="P111" s="333">
        <v>180</v>
      </c>
      <c r="Q111" s="338">
        <f t="shared" si="40"/>
        <v>90</v>
      </c>
      <c r="R111" s="316">
        <f t="shared" ref="R111:R115" si="70">U111*0.5</f>
        <v>0</v>
      </c>
      <c r="S111" s="316">
        <f t="shared" ref="S111:S115" si="71">U111*2</f>
        <v>0</v>
      </c>
      <c r="T111" s="333">
        <v>0</v>
      </c>
      <c r="U111" s="338">
        <f t="shared" si="41"/>
        <v>0</v>
      </c>
    </row>
    <row r="112" spans="1:29">
      <c r="A112" s="344" t="s">
        <v>167</v>
      </c>
      <c r="B112" s="56">
        <v>10</v>
      </c>
      <c r="C112" s="8" t="s">
        <v>171</v>
      </c>
      <c r="D112" s="68" t="s">
        <v>695</v>
      </c>
      <c r="E112" s="71">
        <v>1</v>
      </c>
      <c r="F112" s="316">
        <f t="shared" si="36"/>
        <v>62.5</v>
      </c>
      <c r="G112" s="316">
        <f t="shared" si="37"/>
        <v>250</v>
      </c>
      <c r="H112" s="333">
        <v>250</v>
      </c>
      <c r="I112" s="357">
        <f t="shared" si="38"/>
        <v>125</v>
      </c>
      <c r="J112" s="316">
        <f t="shared" si="66"/>
        <v>125</v>
      </c>
      <c r="K112" s="316">
        <f t="shared" si="67"/>
        <v>500</v>
      </c>
      <c r="L112" s="333">
        <v>500</v>
      </c>
      <c r="M112" s="338">
        <f t="shared" si="39"/>
        <v>250</v>
      </c>
      <c r="N112" s="316">
        <f t="shared" si="68"/>
        <v>125</v>
      </c>
      <c r="O112" s="316">
        <f t="shared" si="69"/>
        <v>500</v>
      </c>
      <c r="P112" s="333">
        <v>500</v>
      </c>
      <c r="Q112" s="338">
        <f t="shared" si="40"/>
        <v>250</v>
      </c>
      <c r="R112" s="316">
        <f t="shared" si="70"/>
        <v>0</v>
      </c>
      <c r="S112" s="316">
        <f t="shared" si="71"/>
        <v>0</v>
      </c>
      <c r="T112" s="333">
        <v>0</v>
      </c>
      <c r="U112" s="338">
        <f t="shared" si="41"/>
        <v>0</v>
      </c>
    </row>
    <row r="113" spans="1:29">
      <c r="A113" s="344" t="s">
        <v>167</v>
      </c>
      <c r="B113" s="331">
        <v>10</v>
      </c>
      <c r="C113" s="8" t="s">
        <v>172</v>
      </c>
      <c r="D113" s="68" t="s">
        <v>696</v>
      </c>
      <c r="E113" s="71">
        <v>1</v>
      </c>
      <c r="F113" s="316">
        <f t="shared" si="36"/>
        <v>37.5</v>
      </c>
      <c r="G113" s="316">
        <f t="shared" si="37"/>
        <v>150</v>
      </c>
      <c r="H113" s="333">
        <v>150</v>
      </c>
      <c r="I113" s="357">
        <f t="shared" si="38"/>
        <v>75</v>
      </c>
      <c r="J113" s="316">
        <f t="shared" si="66"/>
        <v>55</v>
      </c>
      <c r="K113" s="316">
        <f t="shared" si="67"/>
        <v>220</v>
      </c>
      <c r="L113" s="333">
        <v>220</v>
      </c>
      <c r="M113" s="338">
        <f t="shared" si="39"/>
        <v>110</v>
      </c>
      <c r="N113" s="316">
        <f t="shared" si="68"/>
        <v>55</v>
      </c>
      <c r="O113" s="316">
        <f t="shared" si="69"/>
        <v>220</v>
      </c>
      <c r="P113" s="333">
        <v>220</v>
      </c>
      <c r="Q113" s="338">
        <f t="shared" si="40"/>
        <v>110</v>
      </c>
      <c r="R113" s="316">
        <f t="shared" si="70"/>
        <v>78.75</v>
      </c>
      <c r="S113" s="316">
        <f t="shared" si="71"/>
        <v>315</v>
      </c>
      <c r="T113" s="333">
        <v>315</v>
      </c>
      <c r="U113" s="338">
        <f t="shared" si="41"/>
        <v>157.5</v>
      </c>
    </row>
    <row r="114" spans="1:29">
      <c r="A114" s="344" t="s">
        <v>167</v>
      </c>
      <c r="B114" s="56">
        <v>10</v>
      </c>
      <c r="C114" s="8" t="s">
        <v>173</v>
      </c>
      <c r="D114" s="68" t="s">
        <v>697</v>
      </c>
      <c r="E114" s="71">
        <v>1</v>
      </c>
      <c r="F114" s="316">
        <f t="shared" si="36"/>
        <v>37.5</v>
      </c>
      <c r="G114" s="316">
        <f t="shared" si="37"/>
        <v>150</v>
      </c>
      <c r="H114" s="333">
        <v>150</v>
      </c>
      <c r="I114" s="357">
        <f t="shared" si="38"/>
        <v>75</v>
      </c>
      <c r="J114" s="316">
        <f t="shared" si="66"/>
        <v>33.75</v>
      </c>
      <c r="K114" s="316">
        <f t="shared" si="67"/>
        <v>135</v>
      </c>
      <c r="L114" s="333">
        <v>135</v>
      </c>
      <c r="M114" s="338">
        <f t="shared" si="39"/>
        <v>67.5</v>
      </c>
      <c r="N114" s="316">
        <f t="shared" si="68"/>
        <v>33.75</v>
      </c>
      <c r="O114" s="316">
        <f t="shared" si="69"/>
        <v>135</v>
      </c>
      <c r="P114" s="333">
        <v>135</v>
      </c>
      <c r="Q114" s="338">
        <f t="shared" si="40"/>
        <v>67.5</v>
      </c>
      <c r="R114" s="316">
        <f t="shared" si="70"/>
        <v>20</v>
      </c>
      <c r="S114" s="316">
        <f t="shared" si="71"/>
        <v>80</v>
      </c>
      <c r="T114" s="333">
        <v>80</v>
      </c>
      <c r="U114" s="338">
        <f t="shared" si="41"/>
        <v>40</v>
      </c>
    </row>
    <row r="115" spans="1:29">
      <c r="A115" s="344" t="s">
        <v>167</v>
      </c>
      <c r="B115" s="331">
        <v>10</v>
      </c>
      <c r="C115" s="8" t="s">
        <v>174</v>
      </c>
      <c r="D115" s="68" t="s">
        <v>698</v>
      </c>
      <c r="E115" s="71">
        <v>1</v>
      </c>
      <c r="F115" s="316">
        <f t="shared" si="36"/>
        <v>75</v>
      </c>
      <c r="G115" s="316">
        <f t="shared" si="37"/>
        <v>300</v>
      </c>
      <c r="H115" s="333">
        <v>300</v>
      </c>
      <c r="I115" s="357">
        <f t="shared" si="38"/>
        <v>150</v>
      </c>
      <c r="J115" s="316">
        <f t="shared" si="66"/>
        <v>362.5</v>
      </c>
      <c r="K115" s="316">
        <f t="shared" si="67"/>
        <v>1450</v>
      </c>
      <c r="L115" s="333">
        <v>1450</v>
      </c>
      <c r="M115" s="338">
        <f t="shared" si="39"/>
        <v>725</v>
      </c>
      <c r="N115" s="316">
        <f t="shared" si="68"/>
        <v>362.5</v>
      </c>
      <c r="O115" s="316">
        <f t="shared" si="69"/>
        <v>1450</v>
      </c>
      <c r="P115">
        <v>1450</v>
      </c>
      <c r="Q115" s="338">
        <f t="shared" si="40"/>
        <v>725</v>
      </c>
      <c r="R115" s="316">
        <f t="shared" si="70"/>
        <v>0</v>
      </c>
      <c r="S115" s="316">
        <f t="shared" si="71"/>
        <v>0</v>
      </c>
      <c r="T115" s="333">
        <v>0</v>
      </c>
      <c r="U115" s="338">
        <f t="shared" si="41"/>
        <v>0</v>
      </c>
    </row>
    <row r="116" spans="1:29" s="350" customFormat="1">
      <c r="A116" s="343" t="s">
        <v>175</v>
      </c>
      <c r="B116" s="326"/>
      <c r="C116" s="351"/>
      <c r="D116" s="352"/>
      <c r="E116" s="362"/>
      <c r="F116" s="355">
        <f>I116-(I116*0.2)</f>
        <v>2088</v>
      </c>
      <c r="G116" s="355">
        <f>I116+(I116*0.2)</f>
        <v>3132</v>
      </c>
      <c r="H116" s="350">
        <f>SUM(H117:H118)</f>
        <v>5220</v>
      </c>
      <c r="I116" s="357">
        <f>H116/2</f>
        <v>2610</v>
      </c>
      <c r="J116" s="355">
        <f>M116-(M116*0.2)</f>
        <v>180</v>
      </c>
      <c r="K116" s="355">
        <f>M116+(M116*0.2)</f>
        <v>270</v>
      </c>
      <c r="L116" s="350">
        <f>SUM(L117:L118)</f>
        <v>450</v>
      </c>
      <c r="M116" s="357">
        <f>L116/2</f>
        <v>225</v>
      </c>
      <c r="N116" s="355">
        <f>Q116-(Q116*0.2)</f>
        <v>180</v>
      </c>
      <c r="O116" s="355">
        <f>Q116+(Q116*0.2)</f>
        <v>270</v>
      </c>
      <c r="P116" s="350">
        <f>SUM(P117:P118)</f>
        <v>450</v>
      </c>
      <c r="Q116" s="357">
        <f>P116/2</f>
        <v>225</v>
      </c>
      <c r="R116" s="355">
        <f>U116-(U116*0.2)</f>
        <v>280</v>
      </c>
      <c r="S116" s="355">
        <f>U116+(U116*0.2)</f>
        <v>420</v>
      </c>
      <c r="T116" s="350">
        <f>SUM(T117:T118)</f>
        <v>700</v>
      </c>
      <c r="U116" s="357">
        <f>T116/2</f>
        <v>350</v>
      </c>
      <c r="V116" s="364"/>
      <c r="W116" s="364"/>
      <c r="X116" s="364"/>
      <c r="Y116" s="364"/>
      <c r="Z116" s="364"/>
      <c r="AA116" s="364"/>
      <c r="AB116" s="364"/>
      <c r="AC116" s="364"/>
    </row>
    <row r="117" spans="1:29">
      <c r="A117" s="344" t="s">
        <v>175</v>
      </c>
      <c r="B117" s="56">
        <v>11</v>
      </c>
      <c r="C117" s="345" t="s">
        <v>176</v>
      </c>
      <c r="D117" s="77" t="s">
        <v>718</v>
      </c>
      <c r="E117" s="348">
        <v>1</v>
      </c>
      <c r="F117" s="316">
        <f t="shared" si="36"/>
        <v>105</v>
      </c>
      <c r="G117" s="316">
        <f t="shared" si="37"/>
        <v>420</v>
      </c>
      <c r="H117" s="333">
        <v>420</v>
      </c>
      <c r="I117" s="357">
        <f t="shared" si="38"/>
        <v>210</v>
      </c>
      <c r="J117" s="316">
        <f t="shared" ref="J117:J118" si="72">M117*0.5</f>
        <v>75</v>
      </c>
      <c r="K117" s="316">
        <f t="shared" ref="K117:K118" si="73">M117*2</f>
        <v>300</v>
      </c>
      <c r="L117" s="332">
        <v>300</v>
      </c>
      <c r="M117" s="338">
        <f t="shared" si="39"/>
        <v>150</v>
      </c>
      <c r="N117" s="316">
        <f t="shared" ref="N117:N118" si="74">Q117*0.5</f>
        <v>75</v>
      </c>
      <c r="O117" s="316">
        <f t="shared" ref="O117:O118" si="75">Q117*2</f>
        <v>300</v>
      </c>
      <c r="P117" s="332">
        <v>300</v>
      </c>
      <c r="Q117" s="338">
        <f t="shared" si="40"/>
        <v>150</v>
      </c>
      <c r="R117" s="316">
        <f t="shared" ref="R117:R118" si="76">U117*0.5</f>
        <v>175</v>
      </c>
      <c r="S117" s="316">
        <f t="shared" ref="S117:S118" si="77">U117*2</f>
        <v>700</v>
      </c>
      <c r="T117" s="333">
        <v>700</v>
      </c>
      <c r="U117" s="338">
        <f t="shared" si="41"/>
        <v>350</v>
      </c>
    </row>
    <row r="118" spans="1:29">
      <c r="A118" s="344" t="s">
        <v>175</v>
      </c>
      <c r="B118" s="56">
        <v>11</v>
      </c>
      <c r="C118" s="345" t="s">
        <v>177</v>
      </c>
      <c r="D118" s="77" t="s">
        <v>699</v>
      </c>
      <c r="E118" s="348">
        <v>1</v>
      </c>
      <c r="F118" s="316">
        <f t="shared" si="36"/>
        <v>1200</v>
      </c>
      <c r="G118" s="316">
        <f t="shared" si="37"/>
        <v>4800</v>
      </c>
      <c r="H118" s="333">
        <v>4800</v>
      </c>
      <c r="I118" s="357">
        <f t="shared" si="38"/>
        <v>2400</v>
      </c>
      <c r="J118" s="316">
        <f t="shared" si="72"/>
        <v>37.5</v>
      </c>
      <c r="K118" s="316">
        <f t="shared" si="73"/>
        <v>150</v>
      </c>
      <c r="L118" s="332">
        <v>150</v>
      </c>
      <c r="M118" s="338">
        <f t="shared" si="39"/>
        <v>75</v>
      </c>
      <c r="N118" s="316">
        <f t="shared" si="74"/>
        <v>37.5</v>
      </c>
      <c r="O118" s="316">
        <f t="shared" si="75"/>
        <v>150</v>
      </c>
      <c r="P118" s="332">
        <v>150</v>
      </c>
      <c r="Q118" s="338">
        <f t="shared" si="40"/>
        <v>75</v>
      </c>
      <c r="R118" s="316">
        <f t="shared" si="76"/>
        <v>0</v>
      </c>
      <c r="S118" s="316">
        <f t="shared" si="77"/>
        <v>0</v>
      </c>
      <c r="T118" s="333">
        <v>0</v>
      </c>
      <c r="U118" s="338">
        <f t="shared" si="41"/>
        <v>0</v>
      </c>
    </row>
    <row r="120" spans="1:29" s="364" customFormat="1">
      <c r="A120" s="23"/>
      <c r="B120" s="331"/>
      <c r="C120" s="23"/>
      <c r="D120" s="331"/>
      <c r="E120" s="331"/>
      <c r="F120" s="365"/>
      <c r="G120" s="365"/>
      <c r="I120" s="365"/>
    </row>
    <row r="121" spans="1:29" s="364" customFormat="1">
      <c r="A121" s="23"/>
      <c r="B121" s="331"/>
      <c r="C121" s="23"/>
      <c r="D121" s="331"/>
      <c r="E121" s="331"/>
      <c r="F121" s="365"/>
      <c r="G121" s="365"/>
      <c r="I121" s="365"/>
    </row>
    <row r="122" spans="1:29" s="364" customFormat="1">
      <c r="A122" s="23"/>
      <c r="B122" s="331"/>
      <c r="C122" s="23"/>
      <c r="D122" s="331"/>
      <c r="E122" s="331"/>
      <c r="F122" s="365"/>
      <c r="G122" s="365"/>
      <c r="I122" s="365"/>
    </row>
    <row r="123" spans="1:29" s="364" customFormat="1">
      <c r="A123" s="23"/>
      <c r="B123" s="331"/>
      <c r="C123" s="23"/>
      <c r="D123" s="331"/>
      <c r="E123" s="331"/>
      <c r="F123" s="365"/>
      <c r="G123" s="365"/>
      <c r="I123" s="365"/>
    </row>
    <row r="124" spans="1:29" s="364" customFormat="1">
      <c r="A124" s="23"/>
      <c r="B124" s="331"/>
      <c r="C124" s="23"/>
      <c r="D124" s="331"/>
      <c r="E124" s="331"/>
      <c r="F124" s="365"/>
      <c r="G124" s="365"/>
      <c r="I124" s="365"/>
    </row>
    <row r="125" spans="1:29" s="364" customFormat="1">
      <c r="A125" s="23"/>
      <c r="B125" s="331"/>
      <c r="C125" s="23"/>
      <c r="D125" s="331"/>
      <c r="E125" s="331"/>
      <c r="F125" s="365"/>
      <c r="G125" s="365"/>
      <c r="I125" s="365"/>
    </row>
    <row r="126" spans="1:29" s="364" customFormat="1">
      <c r="A126" s="23"/>
      <c r="B126" s="331"/>
      <c r="C126" s="23"/>
      <c r="D126" s="331"/>
      <c r="E126" s="331"/>
      <c r="F126" s="365"/>
      <c r="G126" s="365"/>
      <c r="I126" s="365"/>
    </row>
    <row r="127" spans="1:29" s="364" customFormat="1">
      <c r="A127" s="23"/>
      <c r="B127" s="331"/>
      <c r="C127" s="23"/>
      <c r="D127" s="331"/>
      <c r="E127" s="331"/>
      <c r="F127" s="365"/>
      <c r="G127" s="365"/>
      <c r="I127" s="365"/>
    </row>
    <row r="128" spans="1:29" s="364" customFormat="1">
      <c r="A128" s="23"/>
      <c r="B128" s="331"/>
      <c r="C128" s="23"/>
      <c r="D128" s="331"/>
      <c r="E128" s="331"/>
      <c r="F128" s="365"/>
      <c r="G128" s="365"/>
      <c r="I128" s="365"/>
    </row>
    <row r="129" spans="1:9" s="364" customFormat="1">
      <c r="A129" s="23"/>
      <c r="B129" s="331"/>
      <c r="C129" s="23"/>
      <c r="D129" s="331"/>
      <c r="E129" s="331"/>
      <c r="F129" s="365"/>
      <c r="G129" s="365"/>
      <c r="I129" s="365"/>
    </row>
    <row r="130" spans="1:9" s="364" customFormat="1">
      <c r="A130" s="23"/>
      <c r="B130" s="331"/>
      <c r="C130" s="23"/>
      <c r="D130" s="331"/>
      <c r="E130" s="331"/>
      <c r="F130" s="365"/>
      <c r="G130" s="365"/>
      <c r="I130" s="365"/>
    </row>
    <row r="131" spans="1:9" s="364" customFormat="1">
      <c r="A131" s="23"/>
      <c r="B131" s="331"/>
      <c r="C131" s="23"/>
      <c r="D131" s="331"/>
      <c r="E131" s="331"/>
      <c r="F131" s="365"/>
      <c r="G131" s="365"/>
      <c r="I131" s="365"/>
    </row>
    <row r="132" spans="1:9" s="364" customFormat="1">
      <c r="A132" s="23"/>
      <c r="B132" s="331"/>
      <c r="C132" s="23"/>
      <c r="D132" s="331"/>
      <c r="E132" s="331"/>
      <c r="F132" s="365"/>
      <c r="G132" s="365"/>
      <c r="I132" s="365"/>
    </row>
    <row r="133" spans="1:9" s="364" customFormat="1">
      <c r="A133" s="23"/>
      <c r="B133" s="331"/>
      <c r="C133" s="23"/>
      <c r="D133" s="331"/>
      <c r="E133" s="331"/>
      <c r="F133" s="365"/>
      <c r="G133" s="365"/>
      <c r="I133" s="365"/>
    </row>
    <row r="134" spans="1:9" s="364" customFormat="1">
      <c r="A134" s="23"/>
      <c r="B134" s="331"/>
      <c r="C134" s="23"/>
      <c r="D134" s="331"/>
      <c r="E134" s="331"/>
      <c r="F134" s="365"/>
      <c r="G134" s="365"/>
      <c r="I134" s="365"/>
    </row>
    <row r="135" spans="1:9" s="364" customFormat="1">
      <c r="A135" s="23"/>
      <c r="B135" s="331"/>
      <c r="C135" s="23"/>
      <c r="D135" s="331"/>
      <c r="E135" s="331"/>
      <c r="F135" s="365"/>
      <c r="G135" s="365"/>
      <c r="I135" s="365"/>
    </row>
    <row r="136" spans="1:9" s="364" customFormat="1">
      <c r="A136" s="23"/>
      <c r="B136" s="331"/>
      <c r="C136" s="23"/>
      <c r="D136" s="331"/>
      <c r="E136" s="331"/>
      <c r="F136" s="365"/>
      <c r="G136" s="365"/>
      <c r="I136" s="365"/>
    </row>
    <row r="137" spans="1:9" s="364" customFormat="1">
      <c r="A137" s="23"/>
      <c r="B137" s="331"/>
      <c r="C137" s="23"/>
      <c r="D137" s="331"/>
      <c r="E137" s="331"/>
      <c r="F137" s="365"/>
      <c r="G137" s="365"/>
      <c r="I137" s="365"/>
    </row>
    <row r="138" spans="1:9" s="364" customFormat="1">
      <c r="A138" s="23"/>
      <c r="B138" s="331"/>
      <c r="C138" s="23"/>
      <c r="D138" s="331"/>
      <c r="E138" s="331"/>
      <c r="F138" s="365"/>
      <c r="G138" s="365"/>
      <c r="I138" s="365"/>
    </row>
    <row r="139" spans="1:9" s="364" customFormat="1">
      <c r="A139" s="23"/>
      <c r="B139" s="331"/>
      <c r="C139" s="23"/>
      <c r="D139" s="331"/>
      <c r="E139" s="331"/>
      <c r="F139" s="365"/>
      <c r="G139" s="365"/>
      <c r="I139" s="365"/>
    </row>
    <row r="140" spans="1:9" s="364" customFormat="1">
      <c r="A140" s="23"/>
      <c r="B140" s="331"/>
      <c r="C140" s="23"/>
      <c r="D140" s="331"/>
      <c r="E140" s="331"/>
      <c r="F140" s="365"/>
      <c r="G140" s="365"/>
      <c r="I140" s="365"/>
    </row>
    <row r="141" spans="1:9" s="364" customFormat="1">
      <c r="A141" s="23"/>
      <c r="B141" s="331"/>
      <c r="C141" s="23"/>
      <c r="D141" s="331"/>
      <c r="E141" s="331"/>
      <c r="F141" s="365"/>
      <c r="G141" s="365"/>
      <c r="I141" s="365"/>
    </row>
    <row r="142" spans="1:9" s="364" customFormat="1">
      <c r="A142" s="23"/>
      <c r="B142" s="331"/>
      <c r="C142" s="23"/>
      <c r="D142" s="331"/>
      <c r="E142" s="331"/>
      <c r="F142" s="365"/>
      <c r="G142" s="365"/>
      <c r="I142" s="365"/>
    </row>
    <row r="143" spans="1:9" s="364" customFormat="1">
      <c r="A143" s="23"/>
      <c r="B143" s="331"/>
      <c r="C143" s="23"/>
      <c r="D143" s="331"/>
      <c r="E143" s="331"/>
      <c r="F143" s="365"/>
      <c r="G143" s="365"/>
      <c r="I143" s="365"/>
    </row>
    <row r="144" spans="1:9" s="364" customFormat="1">
      <c r="A144" s="23"/>
      <c r="B144" s="331"/>
      <c r="C144" s="23"/>
      <c r="D144" s="331"/>
      <c r="E144" s="331"/>
      <c r="F144" s="365"/>
      <c r="G144" s="365"/>
      <c r="I144" s="365"/>
    </row>
    <row r="145" spans="1:9" s="364" customFormat="1">
      <c r="A145" s="23"/>
      <c r="B145" s="331"/>
      <c r="C145" s="23"/>
      <c r="D145" s="331"/>
      <c r="E145" s="331"/>
      <c r="F145" s="365"/>
      <c r="G145" s="365"/>
      <c r="I145" s="365"/>
    </row>
    <row r="146" spans="1:9" s="364" customFormat="1">
      <c r="A146" s="23"/>
      <c r="B146" s="331"/>
      <c r="C146" s="23"/>
      <c r="D146" s="331"/>
      <c r="E146" s="331"/>
      <c r="F146" s="365"/>
      <c r="G146" s="365"/>
      <c r="I146" s="365"/>
    </row>
    <row r="147" spans="1:9" s="364" customFormat="1">
      <c r="A147" s="23"/>
      <c r="B147" s="331"/>
      <c r="C147" s="23"/>
      <c r="D147" s="331"/>
      <c r="E147" s="331"/>
      <c r="F147" s="365"/>
      <c r="G147" s="365"/>
      <c r="I147" s="365"/>
    </row>
    <row r="148" spans="1:9" s="364" customFormat="1">
      <c r="A148" s="23"/>
      <c r="B148" s="331"/>
      <c r="C148" s="23"/>
      <c r="D148" s="331"/>
      <c r="E148" s="331"/>
      <c r="F148" s="365"/>
      <c r="G148" s="365"/>
      <c r="I148" s="365"/>
    </row>
    <row r="149" spans="1:9" s="364" customFormat="1">
      <c r="A149" s="23"/>
      <c r="B149" s="331"/>
      <c r="C149" s="23"/>
      <c r="D149" s="331"/>
      <c r="E149" s="331"/>
      <c r="F149" s="365"/>
      <c r="G149" s="365"/>
      <c r="I149" s="365"/>
    </row>
    <row r="150" spans="1:9" s="364" customFormat="1">
      <c r="A150" s="23"/>
      <c r="B150" s="331"/>
      <c r="C150" s="23"/>
      <c r="D150" s="331"/>
      <c r="E150" s="331"/>
      <c r="F150" s="365"/>
      <c r="G150" s="365"/>
      <c r="I150" s="365"/>
    </row>
    <row r="151" spans="1:9" s="364" customFormat="1">
      <c r="A151" s="23"/>
      <c r="B151" s="331"/>
      <c r="C151" s="23"/>
      <c r="D151" s="331"/>
      <c r="E151" s="331"/>
      <c r="F151" s="365"/>
      <c r="G151" s="365"/>
      <c r="I151" s="365"/>
    </row>
    <row r="152" spans="1:9" s="364" customFormat="1">
      <c r="A152" s="23"/>
      <c r="B152" s="331"/>
      <c r="C152" s="23"/>
      <c r="D152" s="331"/>
      <c r="E152" s="331"/>
      <c r="F152" s="365"/>
      <c r="G152" s="365"/>
      <c r="I152" s="365"/>
    </row>
    <row r="153" spans="1:9" s="364" customFormat="1">
      <c r="A153" s="23"/>
      <c r="B153" s="331"/>
      <c r="C153" s="23"/>
      <c r="D153" s="331"/>
      <c r="E153" s="331"/>
      <c r="F153" s="365"/>
      <c r="G153" s="365"/>
      <c r="I153" s="365"/>
    </row>
    <row r="154" spans="1:9" s="364" customFormat="1">
      <c r="A154" s="23"/>
      <c r="B154" s="331"/>
      <c r="C154" s="23"/>
      <c r="D154" s="331"/>
      <c r="E154" s="331"/>
      <c r="F154" s="365"/>
      <c r="G154" s="365"/>
      <c r="I154" s="365"/>
    </row>
    <row r="155" spans="1:9" s="364" customFormat="1">
      <c r="A155" s="23"/>
      <c r="B155" s="331"/>
      <c r="C155" s="23"/>
      <c r="D155" s="331"/>
      <c r="E155" s="331"/>
      <c r="F155" s="365"/>
      <c r="G155" s="365"/>
      <c r="I155" s="365"/>
    </row>
    <row r="156" spans="1:9" s="364" customFormat="1">
      <c r="A156" s="23"/>
      <c r="B156" s="331"/>
      <c r="C156" s="23"/>
      <c r="D156" s="331"/>
      <c r="E156" s="331"/>
      <c r="F156" s="365"/>
      <c r="G156" s="365"/>
      <c r="I156" s="365"/>
    </row>
    <row r="157" spans="1:9" s="364" customFormat="1">
      <c r="A157" s="23"/>
      <c r="B157" s="331"/>
      <c r="C157" s="23"/>
      <c r="D157" s="331"/>
      <c r="E157" s="331"/>
      <c r="F157" s="365"/>
      <c r="G157" s="365"/>
      <c r="I157" s="365"/>
    </row>
    <row r="158" spans="1:9" s="364" customFormat="1">
      <c r="A158" s="23"/>
      <c r="B158" s="331"/>
      <c r="C158" s="23"/>
      <c r="D158" s="331"/>
      <c r="E158" s="331"/>
      <c r="F158" s="365"/>
      <c r="G158" s="365"/>
      <c r="I158" s="365"/>
    </row>
    <row r="159" spans="1:9" s="364" customFormat="1">
      <c r="A159" s="23"/>
      <c r="B159" s="331"/>
      <c r="C159" s="23"/>
      <c r="D159" s="331"/>
      <c r="E159" s="331"/>
      <c r="F159" s="365"/>
      <c r="G159" s="365"/>
      <c r="I159" s="365"/>
    </row>
    <row r="160" spans="1:9" s="364" customFormat="1">
      <c r="A160" s="23"/>
      <c r="B160" s="331"/>
      <c r="C160" s="23"/>
      <c r="D160" s="331"/>
      <c r="E160" s="331"/>
      <c r="F160" s="365"/>
      <c r="G160" s="365"/>
      <c r="I160" s="365"/>
    </row>
    <row r="161" spans="1:9" s="364" customFormat="1">
      <c r="A161" s="23"/>
      <c r="B161" s="331"/>
      <c r="C161" s="23"/>
      <c r="D161" s="331"/>
      <c r="E161" s="331"/>
      <c r="F161" s="365"/>
      <c r="G161" s="365"/>
      <c r="I161" s="365"/>
    </row>
    <row r="162" spans="1:9" s="364" customFormat="1">
      <c r="A162" s="23"/>
      <c r="B162" s="331"/>
      <c r="C162" s="23"/>
      <c r="D162" s="331"/>
      <c r="E162" s="331"/>
      <c r="F162" s="365"/>
      <c r="G162" s="365"/>
      <c r="I162" s="365"/>
    </row>
    <row r="163" spans="1:9" s="364" customFormat="1">
      <c r="A163" s="23"/>
      <c r="B163" s="331"/>
      <c r="C163" s="23"/>
      <c r="D163" s="331"/>
      <c r="E163" s="331"/>
      <c r="F163" s="365"/>
      <c r="G163" s="365"/>
      <c r="I163" s="365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I1" workbookViewId="0">
      <selection activeCell="W47" sqref="W47"/>
    </sheetView>
  </sheetViews>
  <sheetFormatPr baseColWidth="10" defaultColWidth="8.83203125" defaultRowHeight="14" x14ac:dyDescent="0"/>
  <cols>
    <col min="1" max="3" width="16" customWidth="1"/>
    <col min="4" max="4" width="9.5" customWidth="1"/>
    <col min="5" max="5" width="10.33203125" style="43" customWidth="1"/>
    <col min="6" max="6" width="10.6640625" customWidth="1"/>
    <col min="7" max="10" width="16" customWidth="1"/>
    <col min="11" max="11" width="14.83203125" customWidth="1"/>
    <col min="12" max="15" width="16" customWidth="1"/>
    <col min="16" max="16" width="13.5" customWidth="1"/>
    <col min="17" max="17" width="12.33203125" style="2" customWidth="1"/>
    <col min="18" max="18" width="14.6640625" customWidth="1"/>
  </cols>
  <sheetData>
    <row r="1" spans="1:18" s="50" customFormat="1">
      <c r="A1" s="50" t="s">
        <v>0</v>
      </c>
      <c r="B1" s="50" t="s">
        <v>1</v>
      </c>
      <c r="C1" s="50" t="s">
        <v>2</v>
      </c>
      <c r="D1" s="50" t="s">
        <v>21</v>
      </c>
      <c r="E1" s="51" t="s">
        <v>3</v>
      </c>
      <c r="F1" s="50" t="s">
        <v>4</v>
      </c>
      <c r="G1" s="50" t="s">
        <v>17</v>
      </c>
      <c r="H1" s="50" t="s">
        <v>18</v>
      </c>
      <c r="I1" s="50" t="s">
        <v>19</v>
      </c>
      <c r="J1" s="50" t="s">
        <v>24</v>
      </c>
      <c r="K1" s="50" t="s">
        <v>220</v>
      </c>
      <c r="L1" s="50" t="s">
        <v>20</v>
      </c>
      <c r="M1" s="50" t="s">
        <v>218</v>
      </c>
      <c r="N1" s="50" t="s">
        <v>219</v>
      </c>
      <c r="O1" s="50" t="s">
        <v>5</v>
      </c>
      <c r="P1" s="50" t="s">
        <v>11</v>
      </c>
      <c r="Q1" s="52" t="s">
        <v>15</v>
      </c>
      <c r="R1" s="50" t="s">
        <v>16</v>
      </c>
    </row>
    <row r="2" spans="1:18">
      <c r="A2" t="s">
        <v>6</v>
      </c>
      <c r="B2" t="s">
        <v>7</v>
      </c>
      <c r="C2" t="s">
        <v>8</v>
      </c>
      <c r="D2" s="1">
        <v>42478</v>
      </c>
      <c r="E2" s="43" t="s">
        <v>48</v>
      </c>
      <c r="F2">
        <v>5</v>
      </c>
      <c r="G2" t="s">
        <v>22</v>
      </c>
      <c r="H2" t="s">
        <v>9</v>
      </c>
      <c r="I2" t="s">
        <v>23</v>
      </c>
      <c r="J2" t="s">
        <v>27</v>
      </c>
      <c r="K2">
        <v>650</v>
      </c>
      <c r="L2" t="s">
        <v>25</v>
      </c>
      <c r="M2" s="68" t="s">
        <v>264</v>
      </c>
      <c r="O2" t="s">
        <v>10</v>
      </c>
      <c r="P2" t="s">
        <v>12</v>
      </c>
      <c r="Q2" s="2">
        <v>2</v>
      </c>
      <c r="R2" s="2">
        <f>Q2/K2*100</f>
        <v>0.30769230769230771</v>
      </c>
    </row>
    <row r="3" spans="1:18">
      <c r="A3" t="s">
        <v>6</v>
      </c>
      <c r="B3" t="s">
        <v>7</v>
      </c>
      <c r="C3" t="s">
        <v>8</v>
      </c>
      <c r="D3" s="1">
        <v>42478</v>
      </c>
      <c r="E3" s="43" t="s">
        <v>48</v>
      </c>
      <c r="F3">
        <v>5</v>
      </c>
      <c r="G3" t="s">
        <v>22</v>
      </c>
      <c r="H3" t="s">
        <v>9</v>
      </c>
      <c r="I3" t="s">
        <v>23</v>
      </c>
      <c r="J3" t="s">
        <v>27</v>
      </c>
      <c r="K3">
        <v>650</v>
      </c>
      <c r="L3" t="s">
        <v>25</v>
      </c>
      <c r="M3" s="68" t="s">
        <v>264</v>
      </c>
      <c r="O3" t="s">
        <v>10</v>
      </c>
      <c r="P3" t="s">
        <v>14</v>
      </c>
      <c r="Q3" s="2">
        <v>1.75</v>
      </c>
      <c r="R3" s="2">
        <f t="shared" ref="R3:R21" si="0">Q3/K3*100</f>
        <v>0.26923076923076922</v>
      </c>
    </row>
    <row r="4" spans="1:18">
      <c r="A4" t="s">
        <v>6</v>
      </c>
      <c r="B4" t="s">
        <v>7</v>
      </c>
      <c r="C4" t="s">
        <v>8</v>
      </c>
      <c r="D4" s="1">
        <v>42478</v>
      </c>
      <c r="E4" s="43" t="s">
        <v>48</v>
      </c>
      <c r="F4">
        <v>5</v>
      </c>
      <c r="G4" t="s">
        <v>22</v>
      </c>
      <c r="H4" t="s">
        <v>9</v>
      </c>
      <c r="I4" t="s">
        <v>23</v>
      </c>
      <c r="J4" t="s">
        <v>27</v>
      </c>
      <c r="K4">
        <v>700</v>
      </c>
      <c r="L4" t="s">
        <v>26</v>
      </c>
      <c r="M4" s="68" t="s">
        <v>264</v>
      </c>
      <c r="O4" t="s">
        <v>13</v>
      </c>
      <c r="P4" t="s">
        <v>12</v>
      </c>
      <c r="Q4" s="2">
        <v>2.5</v>
      </c>
      <c r="R4" s="2">
        <f t="shared" si="0"/>
        <v>0.35714285714285715</v>
      </c>
    </row>
    <row r="5" spans="1:18">
      <c r="A5" t="s">
        <v>6</v>
      </c>
      <c r="B5" t="s">
        <v>7</v>
      </c>
      <c r="C5" t="s">
        <v>8</v>
      </c>
      <c r="D5" s="1">
        <v>42478</v>
      </c>
      <c r="E5" s="43" t="s">
        <v>48</v>
      </c>
      <c r="F5">
        <v>5</v>
      </c>
      <c r="G5" t="s">
        <v>22</v>
      </c>
      <c r="H5" t="s">
        <v>9</v>
      </c>
      <c r="I5" t="s">
        <v>23</v>
      </c>
      <c r="J5" t="s">
        <v>637</v>
      </c>
      <c r="K5">
        <v>650</v>
      </c>
      <c r="L5" t="s">
        <v>28</v>
      </c>
      <c r="M5" s="68" t="s">
        <v>265</v>
      </c>
      <c r="O5" t="s">
        <v>10</v>
      </c>
      <c r="P5" t="s">
        <v>14</v>
      </c>
      <c r="Q5" s="2">
        <v>1.5</v>
      </c>
      <c r="R5" s="2">
        <f t="shared" si="0"/>
        <v>0.23076923076923078</v>
      </c>
    </row>
    <row r="6" spans="1:18">
      <c r="A6" t="s">
        <v>6</v>
      </c>
      <c r="B6" t="s">
        <v>7</v>
      </c>
      <c r="C6" t="s">
        <v>8</v>
      </c>
      <c r="D6" s="1">
        <v>42478</v>
      </c>
      <c r="E6" s="43" t="s">
        <v>48</v>
      </c>
      <c r="F6">
        <v>5</v>
      </c>
      <c r="G6" t="s">
        <v>22</v>
      </c>
      <c r="H6" t="s">
        <v>9</v>
      </c>
      <c r="I6" t="s">
        <v>23</v>
      </c>
      <c r="J6" t="s">
        <v>637</v>
      </c>
      <c r="K6">
        <v>700</v>
      </c>
      <c r="L6" t="s">
        <v>26</v>
      </c>
      <c r="M6" s="68" t="s">
        <v>265</v>
      </c>
      <c r="O6" t="s">
        <v>13</v>
      </c>
      <c r="P6" t="s">
        <v>12</v>
      </c>
      <c r="Q6" s="2">
        <v>3</v>
      </c>
      <c r="R6" s="2">
        <f t="shared" si="0"/>
        <v>0.4285714285714286</v>
      </c>
    </row>
    <row r="7" spans="1:18">
      <c r="A7" t="s">
        <v>6</v>
      </c>
      <c r="B7" t="s">
        <v>7</v>
      </c>
      <c r="C7" t="s">
        <v>8</v>
      </c>
      <c r="D7" s="1">
        <v>42478</v>
      </c>
      <c r="E7" s="43" t="s">
        <v>48</v>
      </c>
      <c r="F7">
        <v>5</v>
      </c>
      <c r="G7" t="s">
        <v>22</v>
      </c>
      <c r="H7" t="s">
        <v>9</v>
      </c>
      <c r="I7" t="s">
        <v>23</v>
      </c>
      <c r="J7" t="s">
        <v>637</v>
      </c>
      <c r="K7">
        <v>700</v>
      </c>
      <c r="L7" t="s">
        <v>26</v>
      </c>
      <c r="M7" s="68" t="s">
        <v>265</v>
      </c>
      <c r="O7" t="s">
        <v>13</v>
      </c>
      <c r="P7" t="s">
        <v>14</v>
      </c>
      <c r="Q7" s="2">
        <v>3.25</v>
      </c>
      <c r="R7" s="2">
        <f t="shared" si="0"/>
        <v>0.4642857142857143</v>
      </c>
    </row>
    <row r="8" spans="1:18">
      <c r="A8" t="s">
        <v>6</v>
      </c>
      <c r="B8" t="s">
        <v>7</v>
      </c>
      <c r="C8" t="s">
        <v>49</v>
      </c>
      <c r="D8" s="1">
        <v>42479</v>
      </c>
      <c r="E8" s="43" t="s">
        <v>48</v>
      </c>
      <c r="F8">
        <v>3</v>
      </c>
      <c r="G8" t="s">
        <v>22</v>
      </c>
      <c r="H8" t="s">
        <v>33</v>
      </c>
      <c r="I8" t="s">
        <v>23</v>
      </c>
      <c r="J8" t="s">
        <v>27</v>
      </c>
      <c r="K8">
        <v>650</v>
      </c>
      <c r="L8" t="s">
        <v>25</v>
      </c>
      <c r="M8" s="68" t="s">
        <v>264</v>
      </c>
      <c r="O8" t="s">
        <v>10</v>
      </c>
      <c r="P8" t="s">
        <v>14</v>
      </c>
      <c r="Q8" s="2">
        <v>1.9</v>
      </c>
      <c r="R8" s="2">
        <f t="shared" si="0"/>
        <v>0.29230769230769227</v>
      </c>
    </row>
    <row r="9" spans="1:18">
      <c r="A9" t="s">
        <v>6</v>
      </c>
      <c r="B9" t="s">
        <v>7</v>
      </c>
      <c r="C9" t="s">
        <v>49</v>
      </c>
      <c r="D9" s="1">
        <v>42479</v>
      </c>
      <c r="E9" s="43" t="s">
        <v>48</v>
      </c>
      <c r="F9">
        <v>3</v>
      </c>
      <c r="G9" t="s">
        <v>22</v>
      </c>
      <c r="H9" t="s">
        <v>33</v>
      </c>
      <c r="I9" t="s">
        <v>23</v>
      </c>
      <c r="J9" t="s">
        <v>27</v>
      </c>
      <c r="K9">
        <v>700</v>
      </c>
      <c r="L9" t="s">
        <v>34</v>
      </c>
      <c r="M9" s="68" t="s">
        <v>264</v>
      </c>
      <c r="O9" t="s">
        <v>13</v>
      </c>
      <c r="P9" t="s">
        <v>12</v>
      </c>
      <c r="Q9" s="2">
        <v>3.5</v>
      </c>
      <c r="R9" s="2">
        <f t="shared" si="0"/>
        <v>0.5</v>
      </c>
    </row>
    <row r="10" spans="1:18">
      <c r="A10" t="s">
        <v>6</v>
      </c>
      <c r="B10" t="s">
        <v>7</v>
      </c>
      <c r="C10" t="s">
        <v>49</v>
      </c>
      <c r="D10" s="1">
        <v>42479</v>
      </c>
      <c r="E10" s="43" t="s">
        <v>48</v>
      </c>
      <c r="F10">
        <v>3</v>
      </c>
      <c r="G10" t="s">
        <v>22</v>
      </c>
      <c r="H10" t="s">
        <v>33</v>
      </c>
      <c r="I10" t="s">
        <v>23</v>
      </c>
      <c r="J10" t="s">
        <v>27</v>
      </c>
      <c r="K10">
        <v>700</v>
      </c>
      <c r="L10" t="s">
        <v>34</v>
      </c>
      <c r="M10" s="68" t="s">
        <v>264</v>
      </c>
      <c r="O10" t="s">
        <v>13</v>
      </c>
      <c r="P10" t="s">
        <v>14</v>
      </c>
      <c r="Q10" s="2">
        <v>3.8</v>
      </c>
      <c r="R10" s="2">
        <f t="shared" si="0"/>
        <v>0.54285714285714282</v>
      </c>
    </row>
    <row r="11" spans="1:18">
      <c r="A11" t="s">
        <v>6</v>
      </c>
      <c r="B11" t="s">
        <v>7</v>
      </c>
      <c r="C11" t="s">
        <v>49</v>
      </c>
      <c r="D11" s="1">
        <v>42479</v>
      </c>
      <c r="E11" s="43" t="s">
        <v>48</v>
      </c>
      <c r="F11">
        <v>3</v>
      </c>
      <c r="G11" t="s">
        <v>22</v>
      </c>
      <c r="H11" t="s">
        <v>33</v>
      </c>
      <c r="I11" t="s">
        <v>23</v>
      </c>
      <c r="J11" t="s">
        <v>637</v>
      </c>
      <c r="K11">
        <v>750</v>
      </c>
      <c r="L11" t="s">
        <v>35</v>
      </c>
      <c r="M11" s="68" t="s">
        <v>265</v>
      </c>
      <c r="O11" t="s">
        <v>13</v>
      </c>
      <c r="P11" t="s">
        <v>14</v>
      </c>
      <c r="Q11" s="2">
        <v>4.2</v>
      </c>
      <c r="R11" s="2">
        <f t="shared" si="0"/>
        <v>0.55999999999999994</v>
      </c>
    </row>
    <row r="12" spans="1:18">
      <c r="A12" t="s">
        <v>6</v>
      </c>
      <c r="B12" t="s">
        <v>7</v>
      </c>
      <c r="C12" t="s">
        <v>49</v>
      </c>
      <c r="D12" s="1">
        <v>42479</v>
      </c>
      <c r="E12" s="43" t="s">
        <v>48</v>
      </c>
      <c r="F12">
        <v>3</v>
      </c>
      <c r="G12" t="s">
        <v>22</v>
      </c>
      <c r="H12" t="s">
        <v>33</v>
      </c>
      <c r="I12" t="s">
        <v>23</v>
      </c>
      <c r="J12" s="3" t="s">
        <v>637</v>
      </c>
      <c r="K12">
        <v>700</v>
      </c>
      <c r="L12" t="s">
        <v>36</v>
      </c>
      <c r="M12" s="68" t="s">
        <v>265</v>
      </c>
      <c r="O12" t="s">
        <v>10</v>
      </c>
      <c r="P12" t="s">
        <v>14</v>
      </c>
      <c r="Q12" s="2">
        <v>2.2000000000000002</v>
      </c>
      <c r="R12" s="2">
        <f t="shared" si="0"/>
        <v>0.31428571428571428</v>
      </c>
    </row>
    <row r="13" spans="1:18">
      <c r="A13" t="s">
        <v>6</v>
      </c>
      <c r="B13" t="s">
        <v>7</v>
      </c>
      <c r="C13" t="s">
        <v>8</v>
      </c>
      <c r="D13" s="1">
        <v>42481</v>
      </c>
      <c r="E13" s="43" t="s">
        <v>48</v>
      </c>
      <c r="F13">
        <v>3</v>
      </c>
      <c r="G13" t="s">
        <v>22</v>
      </c>
      <c r="H13" t="s">
        <v>37</v>
      </c>
      <c r="I13" t="s">
        <v>23</v>
      </c>
      <c r="J13" t="s">
        <v>27</v>
      </c>
      <c r="K13">
        <v>700</v>
      </c>
      <c r="L13" t="s">
        <v>34</v>
      </c>
      <c r="M13" s="68" t="s">
        <v>264</v>
      </c>
      <c r="O13" t="s">
        <v>13</v>
      </c>
      <c r="P13" t="s">
        <v>14</v>
      </c>
      <c r="Q13" s="2">
        <v>3.6</v>
      </c>
      <c r="R13" s="2">
        <f t="shared" si="0"/>
        <v>0.51428571428571423</v>
      </c>
    </row>
    <row r="14" spans="1:18">
      <c r="A14" t="s">
        <v>6</v>
      </c>
      <c r="B14" t="s">
        <v>7</v>
      </c>
      <c r="C14" t="s">
        <v>8</v>
      </c>
      <c r="D14" s="1">
        <v>42481</v>
      </c>
      <c r="E14" s="43" t="s">
        <v>48</v>
      </c>
      <c r="F14">
        <v>3</v>
      </c>
      <c r="G14" t="s">
        <v>22</v>
      </c>
      <c r="H14" t="s">
        <v>37</v>
      </c>
      <c r="I14" t="s">
        <v>23</v>
      </c>
      <c r="J14" s="3" t="s">
        <v>637</v>
      </c>
      <c r="K14">
        <v>750</v>
      </c>
      <c r="L14" t="s">
        <v>35</v>
      </c>
      <c r="M14" s="68" t="s">
        <v>265</v>
      </c>
      <c r="O14" t="s">
        <v>13</v>
      </c>
      <c r="P14" t="s">
        <v>12</v>
      </c>
      <c r="Q14" s="2">
        <v>4</v>
      </c>
      <c r="R14" s="2">
        <f t="shared" si="0"/>
        <v>0.53333333333333333</v>
      </c>
    </row>
    <row r="15" spans="1:18">
      <c r="A15" t="s">
        <v>6</v>
      </c>
      <c r="B15" t="s">
        <v>7</v>
      </c>
      <c r="C15" t="s">
        <v>8</v>
      </c>
      <c r="D15" s="1">
        <v>42481</v>
      </c>
      <c r="E15" s="43" t="s">
        <v>48</v>
      </c>
      <c r="F15">
        <v>3</v>
      </c>
      <c r="G15" t="s">
        <v>22</v>
      </c>
      <c r="H15" t="s">
        <v>37</v>
      </c>
      <c r="I15" t="s">
        <v>23</v>
      </c>
      <c r="J15" s="3" t="s">
        <v>637</v>
      </c>
      <c r="K15">
        <v>750</v>
      </c>
      <c r="L15" t="s">
        <v>35</v>
      </c>
      <c r="M15" s="68" t="s">
        <v>265</v>
      </c>
      <c r="O15" t="s">
        <v>13</v>
      </c>
      <c r="P15" t="s">
        <v>14</v>
      </c>
      <c r="Q15" s="2">
        <v>4.3</v>
      </c>
      <c r="R15" s="2">
        <f t="shared" si="0"/>
        <v>0.57333333333333336</v>
      </c>
    </row>
    <row r="16" spans="1:18">
      <c r="A16" t="s">
        <v>6</v>
      </c>
      <c r="B16" t="s">
        <v>7</v>
      </c>
      <c r="C16" t="s">
        <v>8</v>
      </c>
      <c r="D16" s="1">
        <v>42478</v>
      </c>
      <c r="E16" s="43" t="s">
        <v>48</v>
      </c>
      <c r="F16">
        <v>1</v>
      </c>
      <c r="G16" t="s">
        <v>22</v>
      </c>
      <c r="H16" t="s">
        <v>9</v>
      </c>
      <c r="I16" t="s">
        <v>29</v>
      </c>
      <c r="J16" t="s">
        <v>30</v>
      </c>
      <c r="K16">
        <v>1000</v>
      </c>
      <c r="L16" t="s">
        <v>38</v>
      </c>
      <c r="M16" s="68" t="s">
        <v>234</v>
      </c>
      <c r="O16" t="s">
        <v>38</v>
      </c>
      <c r="P16" t="s">
        <v>14</v>
      </c>
      <c r="Q16" s="2">
        <v>3</v>
      </c>
      <c r="R16" s="2">
        <f t="shared" si="0"/>
        <v>0.3</v>
      </c>
    </row>
    <row r="17" spans="1:18">
      <c r="A17" t="s">
        <v>6</v>
      </c>
      <c r="B17" t="s">
        <v>7</v>
      </c>
      <c r="C17" t="s">
        <v>8</v>
      </c>
      <c r="D17" s="1">
        <v>42478</v>
      </c>
      <c r="E17" s="43" t="s">
        <v>48</v>
      </c>
      <c r="F17">
        <v>1</v>
      </c>
      <c r="G17" t="s">
        <v>22</v>
      </c>
      <c r="H17" t="s">
        <v>9</v>
      </c>
      <c r="I17" t="s">
        <v>29</v>
      </c>
      <c r="J17" t="s">
        <v>30</v>
      </c>
      <c r="K17">
        <v>1000</v>
      </c>
      <c r="L17" t="s">
        <v>38</v>
      </c>
      <c r="M17" s="68" t="s">
        <v>234</v>
      </c>
      <c r="O17" t="s">
        <v>38</v>
      </c>
      <c r="P17" t="s">
        <v>14</v>
      </c>
      <c r="Q17" s="2">
        <v>2.8</v>
      </c>
      <c r="R17" s="2">
        <f t="shared" si="0"/>
        <v>0.27999999999999997</v>
      </c>
    </row>
    <row r="18" spans="1:18">
      <c r="A18" t="s">
        <v>6</v>
      </c>
      <c r="B18" t="s">
        <v>7</v>
      </c>
      <c r="C18" t="s">
        <v>8</v>
      </c>
      <c r="D18" s="1">
        <v>42478</v>
      </c>
      <c r="E18" s="43" t="s">
        <v>48</v>
      </c>
      <c r="F18">
        <v>1</v>
      </c>
      <c r="G18" t="s">
        <v>22</v>
      </c>
      <c r="H18" t="s">
        <v>9</v>
      </c>
      <c r="I18" t="s">
        <v>29</v>
      </c>
      <c r="J18" t="s">
        <v>30</v>
      </c>
      <c r="K18">
        <v>1000</v>
      </c>
      <c r="L18" t="s">
        <v>38</v>
      </c>
      <c r="M18" s="68" t="s">
        <v>234</v>
      </c>
      <c r="O18" t="s">
        <v>38</v>
      </c>
      <c r="P18" t="s">
        <v>14</v>
      </c>
      <c r="Q18" s="2">
        <v>2.9</v>
      </c>
      <c r="R18" s="2">
        <f t="shared" si="0"/>
        <v>0.28999999999999998</v>
      </c>
    </row>
    <row r="19" spans="1:18">
      <c r="A19" t="s">
        <v>6</v>
      </c>
      <c r="B19" t="s">
        <v>7</v>
      </c>
      <c r="C19" t="s">
        <v>8</v>
      </c>
      <c r="D19" s="1">
        <v>42478</v>
      </c>
      <c r="E19" s="43" t="s">
        <v>48</v>
      </c>
      <c r="F19">
        <v>1</v>
      </c>
      <c r="G19" t="s">
        <v>22</v>
      </c>
      <c r="H19" t="s">
        <v>9</v>
      </c>
      <c r="I19" t="s">
        <v>31</v>
      </c>
      <c r="J19" t="s">
        <v>32</v>
      </c>
      <c r="K19">
        <v>1000</v>
      </c>
      <c r="L19" t="s">
        <v>38</v>
      </c>
      <c r="M19" s="68" t="s">
        <v>248</v>
      </c>
      <c r="O19" t="s">
        <v>38</v>
      </c>
      <c r="P19" t="s">
        <v>14</v>
      </c>
      <c r="Q19" s="2">
        <v>1.5</v>
      </c>
      <c r="R19" s="2">
        <f t="shared" si="0"/>
        <v>0.15</v>
      </c>
    </row>
    <row r="20" spans="1:18">
      <c r="A20" t="s">
        <v>6</v>
      </c>
      <c r="B20" t="s">
        <v>7</v>
      </c>
      <c r="C20" t="s">
        <v>8</v>
      </c>
      <c r="D20" s="1">
        <v>42478</v>
      </c>
      <c r="E20" s="43" t="s">
        <v>48</v>
      </c>
      <c r="F20">
        <v>1</v>
      </c>
      <c r="G20" t="s">
        <v>22</v>
      </c>
      <c r="H20" t="s">
        <v>9</v>
      </c>
      <c r="I20" t="s">
        <v>31</v>
      </c>
      <c r="J20" t="s">
        <v>32</v>
      </c>
      <c r="K20">
        <v>1000</v>
      </c>
      <c r="L20" t="s">
        <v>38</v>
      </c>
      <c r="M20" s="68" t="s">
        <v>248</v>
      </c>
      <c r="O20" t="s">
        <v>38</v>
      </c>
      <c r="P20" t="s">
        <v>14</v>
      </c>
      <c r="Q20" s="2">
        <v>1.5</v>
      </c>
      <c r="R20" s="2">
        <f t="shared" si="0"/>
        <v>0.15</v>
      </c>
    </row>
    <row r="21" spans="1:18">
      <c r="A21" t="s">
        <v>6</v>
      </c>
      <c r="B21" t="s">
        <v>7</v>
      </c>
      <c r="C21" t="s">
        <v>8</v>
      </c>
      <c r="D21" s="1">
        <v>42478</v>
      </c>
      <c r="E21" s="43" t="s">
        <v>48</v>
      </c>
      <c r="F21">
        <v>1</v>
      </c>
      <c r="G21" t="s">
        <v>22</v>
      </c>
      <c r="H21" t="s">
        <v>9</v>
      </c>
      <c r="I21" t="s">
        <v>31</v>
      </c>
      <c r="J21" t="s">
        <v>32</v>
      </c>
      <c r="K21">
        <v>1000</v>
      </c>
      <c r="L21" t="s">
        <v>38</v>
      </c>
      <c r="M21" s="68" t="s">
        <v>248</v>
      </c>
      <c r="O21" t="s">
        <v>38</v>
      </c>
      <c r="P21" t="s">
        <v>14</v>
      </c>
      <c r="Q21" s="2">
        <v>1.49</v>
      </c>
      <c r="R21" s="2">
        <f t="shared" si="0"/>
        <v>0.14899999999999999</v>
      </c>
    </row>
    <row r="22" spans="1:18">
      <c r="A22" t="s">
        <v>6</v>
      </c>
      <c r="B22" t="s">
        <v>7</v>
      </c>
      <c r="C22" t="s">
        <v>8</v>
      </c>
      <c r="D22" s="1">
        <v>42478</v>
      </c>
      <c r="E22" s="43" t="s">
        <v>48</v>
      </c>
      <c r="F22">
        <v>5</v>
      </c>
      <c r="G22" t="s">
        <v>39</v>
      </c>
      <c r="H22" t="s">
        <v>40</v>
      </c>
      <c r="I22" t="s">
        <v>29</v>
      </c>
      <c r="J22" t="s">
        <v>30</v>
      </c>
      <c r="K22">
        <v>1000</v>
      </c>
      <c r="L22" t="s">
        <v>38</v>
      </c>
      <c r="M22" s="68" t="s">
        <v>234</v>
      </c>
      <c r="O22" t="s">
        <v>38</v>
      </c>
      <c r="P22" t="s">
        <v>14</v>
      </c>
      <c r="Q22" s="2">
        <v>2.5</v>
      </c>
      <c r="R22" s="2">
        <f t="shared" ref="R22:R35" si="1">Q22/K22*100</f>
        <v>0.25</v>
      </c>
    </row>
    <row r="23" spans="1:18">
      <c r="A23" t="s">
        <v>6</v>
      </c>
      <c r="B23" t="s">
        <v>7</v>
      </c>
      <c r="C23" t="s">
        <v>49</v>
      </c>
      <c r="D23" s="1">
        <v>42479</v>
      </c>
      <c r="E23" s="43" t="s">
        <v>48</v>
      </c>
      <c r="F23">
        <v>4</v>
      </c>
      <c r="G23" t="s">
        <v>39</v>
      </c>
      <c r="H23" t="s">
        <v>41</v>
      </c>
      <c r="I23" t="s">
        <v>29</v>
      </c>
      <c r="J23" t="s">
        <v>30</v>
      </c>
      <c r="K23">
        <v>1000</v>
      </c>
      <c r="L23" t="s">
        <v>38</v>
      </c>
      <c r="M23" s="68" t="s">
        <v>234</v>
      </c>
      <c r="O23" t="s">
        <v>38</v>
      </c>
      <c r="P23" t="s">
        <v>14</v>
      </c>
      <c r="Q23" s="2">
        <v>2.8</v>
      </c>
      <c r="R23" s="2">
        <f t="shared" si="1"/>
        <v>0.27999999999999997</v>
      </c>
    </row>
    <row r="24" spans="1:18">
      <c r="A24" t="s">
        <v>6</v>
      </c>
      <c r="B24" t="s">
        <v>7</v>
      </c>
      <c r="C24" t="s">
        <v>8</v>
      </c>
      <c r="D24" s="1">
        <v>42481</v>
      </c>
      <c r="E24" s="43" t="s">
        <v>48</v>
      </c>
      <c r="F24">
        <v>7</v>
      </c>
      <c r="G24" t="s">
        <v>39</v>
      </c>
      <c r="H24" t="s">
        <v>42</v>
      </c>
      <c r="I24" t="s">
        <v>29</v>
      </c>
      <c r="J24" t="s">
        <v>30</v>
      </c>
      <c r="K24">
        <v>1000</v>
      </c>
      <c r="L24" t="s">
        <v>38</v>
      </c>
      <c r="M24" s="68" t="s">
        <v>234</v>
      </c>
      <c r="O24" t="s">
        <v>38</v>
      </c>
      <c r="P24" t="s">
        <v>14</v>
      </c>
      <c r="Q24" s="2">
        <v>2.6</v>
      </c>
      <c r="R24" s="2">
        <f t="shared" si="1"/>
        <v>0.26</v>
      </c>
    </row>
    <row r="25" spans="1:18">
      <c r="A25" t="s">
        <v>6</v>
      </c>
      <c r="B25" t="s">
        <v>7</v>
      </c>
      <c r="C25" t="s">
        <v>8</v>
      </c>
      <c r="D25" s="1">
        <v>42478</v>
      </c>
      <c r="E25" s="43" t="s">
        <v>48</v>
      </c>
      <c r="F25">
        <v>5</v>
      </c>
      <c r="G25" t="s">
        <v>39</v>
      </c>
      <c r="H25" t="s">
        <v>40</v>
      </c>
      <c r="I25" t="s">
        <v>31</v>
      </c>
      <c r="J25" t="s">
        <v>32</v>
      </c>
      <c r="K25">
        <v>1000</v>
      </c>
      <c r="L25" t="s">
        <v>38</v>
      </c>
      <c r="M25" s="68" t="s">
        <v>248</v>
      </c>
      <c r="O25" t="s">
        <v>38</v>
      </c>
      <c r="P25" t="s">
        <v>14</v>
      </c>
      <c r="Q25" s="2">
        <v>1.3</v>
      </c>
      <c r="R25" s="2">
        <f t="shared" si="1"/>
        <v>0.13</v>
      </c>
    </row>
    <row r="26" spans="1:18">
      <c r="A26" t="s">
        <v>6</v>
      </c>
      <c r="B26" t="s">
        <v>7</v>
      </c>
      <c r="C26" t="s">
        <v>49</v>
      </c>
      <c r="D26" s="1">
        <v>42479</v>
      </c>
      <c r="E26" s="43" t="s">
        <v>48</v>
      </c>
      <c r="F26">
        <v>4</v>
      </c>
      <c r="G26" t="s">
        <v>39</v>
      </c>
      <c r="H26" t="s">
        <v>41</v>
      </c>
      <c r="I26" t="s">
        <v>31</v>
      </c>
      <c r="J26" t="s">
        <v>32</v>
      </c>
      <c r="K26">
        <v>1000</v>
      </c>
      <c r="L26" t="s">
        <v>38</v>
      </c>
      <c r="M26" s="68" t="s">
        <v>248</v>
      </c>
      <c r="O26" t="s">
        <v>38</v>
      </c>
      <c r="P26" t="s">
        <v>14</v>
      </c>
      <c r="Q26" s="2">
        <v>1.5</v>
      </c>
      <c r="R26" s="2">
        <f t="shared" si="1"/>
        <v>0.15</v>
      </c>
    </row>
    <row r="27" spans="1:18">
      <c r="A27" t="s">
        <v>6</v>
      </c>
      <c r="B27" t="s">
        <v>7</v>
      </c>
      <c r="C27" t="s">
        <v>8</v>
      </c>
      <c r="D27" s="1">
        <v>42478</v>
      </c>
      <c r="E27" s="43" t="s">
        <v>48</v>
      </c>
      <c r="F27">
        <v>7</v>
      </c>
      <c r="G27" t="s">
        <v>39</v>
      </c>
      <c r="H27" t="s">
        <v>42</v>
      </c>
      <c r="I27" t="s">
        <v>31</v>
      </c>
      <c r="J27" t="s">
        <v>32</v>
      </c>
      <c r="K27">
        <v>1000</v>
      </c>
      <c r="L27" t="s">
        <v>38</v>
      </c>
      <c r="M27" s="68" t="s">
        <v>248</v>
      </c>
      <c r="O27" t="s">
        <v>38</v>
      </c>
      <c r="P27" t="s">
        <v>14</v>
      </c>
      <c r="Q27" s="2">
        <v>1.49</v>
      </c>
      <c r="R27" s="2">
        <f t="shared" si="1"/>
        <v>0.14899999999999999</v>
      </c>
    </row>
    <row r="28" spans="1:18">
      <c r="A28" t="s">
        <v>6</v>
      </c>
      <c r="B28" t="s">
        <v>7</v>
      </c>
      <c r="C28" t="s">
        <v>8</v>
      </c>
      <c r="D28" s="1">
        <v>42478</v>
      </c>
      <c r="E28" s="43" t="s">
        <v>48</v>
      </c>
      <c r="F28">
        <v>5</v>
      </c>
      <c r="G28" t="s">
        <v>22</v>
      </c>
      <c r="H28" t="s">
        <v>9</v>
      </c>
      <c r="I28" t="s">
        <v>44</v>
      </c>
      <c r="J28" t="s">
        <v>45</v>
      </c>
      <c r="K28">
        <v>2000</v>
      </c>
      <c r="L28" t="s">
        <v>28</v>
      </c>
      <c r="M28" s="79" t="s">
        <v>286</v>
      </c>
      <c r="O28" t="s">
        <v>10</v>
      </c>
      <c r="P28" t="s">
        <v>14</v>
      </c>
      <c r="Q28" s="2">
        <v>2.5</v>
      </c>
      <c r="R28" s="2">
        <f t="shared" si="1"/>
        <v>0.125</v>
      </c>
    </row>
    <row r="29" spans="1:18">
      <c r="A29" t="s">
        <v>6</v>
      </c>
      <c r="B29" t="s">
        <v>7</v>
      </c>
      <c r="C29" t="s">
        <v>8</v>
      </c>
      <c r="D29" s="1">
        <v>42478</v>
      </c>
      <c r="E29" s="43" t="s">
        <v>48</v>
      </c>
      <c r="F29">
        <v>5</v>
      </c>
      <c r="G29" t="s">
        <v>22</v>
      </c>
      <c r="H29" t="s">
        <v>9</v>
      </c>
      <c r="I29" t="s">
        <v>44</v>
      </c>
      <c r="J29" t="s">
        <v>45</v>
      </c>
      <c r="K29">
        <v>2000</v>
      </c>
      <c r="L29" t="s">
        <v>46</v>
      </c>
      <c r="M29" s="79" t="s">
        <v>286</v>
      </c>
      <c r="O29" t="s">
        <v>13</v>
      </c>
      <c r="P29" t="s">
        <v>12</v>
      </c>
      <c r="Q29" s="2">
        <v>3.5</v>
      </c>
      <c r="R29" s="2">
        <f t="shared" si="1"/>
        <v>0.17500000000000002</v>
      </c>
    </row>
    <row r="30" spans="1:18">
      <c r="A30" t="s">
        <v>6</v>
      </c>
      <c r="B30" t="s">
        <v>7</v>
      </c>
      <c r="C30" t="s">
        <v>8</v>
      </c>
      <c r="D30" s="1">
        <v>42481</v>
      </c>
      <c r="E30" s="43" t="s">
        <v>48</v>
      </c>
      <c r="F30">
        <v>5</v>
      </c>
      <c r="G30" t="s">
        <v>22</v>
      </c>
      <c r="H30" t="s">
        <v>9</v>
      </c>
      <c r="I30" t="s">
        <v>44</v>
      </c>
      <c r="J30" t="s">
        <v>45</v>
      </c>
      <c r="K30">
        <v>2000</v>
      </c>
      <c r="L30" t="s">
        <v>46</v>
      </c>
      <c r="M30" s="79" t="s">
        <v>286</v>
      </c>
      <c r="O30" t="s">
        <v>13</v>
      </c>
      <c r="P30" t="s">
        <v>14</v>
      </c>
      <c r="Q30" s="2">
        <v>3.2</v>
      </c>
      <c r="R30" s="2">
        <f t="shared" si="1"/>
        <v>0.16</v>
      </c>
    </row>
    <row r="31" spans="1:18">
      <c r="A31" t="s">
        <v>6</v>
      </c>
      <c r="B31" t="s">
        <v>7</v>
      </c>
      <c r="C31" t="s">
        <v>49</v>
      </c>
      <c r="D31" s="1">
        <v>42479</v>
      </c>
      <c r="E31" s="43" t="s">
        <v>48</v>
      </c>
      <c r="F31">
        <v>3</v>
      </c>
      <c r="G31" t="s">
        <v>22</v>
      </c>
      <c r="H31" t="s">
        <v>33</v>
      </c>
      <c r="I31" t="s">
        <v>44</v>
      </c>
      <c r="J31" t="s">
        <v>43</v>
      </c>
      <c r="K31">
        <v>2000</v>
      </c>
      <c r="L31" t="s">
        <v>28</v>
      </c>
      <c r="M31" s="79" t="s">
        <v>286</v>
      </c>
      <c r="O31" t="s">
        <v>10</v>
      </c>
      <c r="P31" t="s">
        <v>14</v>
      </c>
      <c r="Q31" s="2">
        <v>2.99</v>
      </c>
      <c r="R31" s="2">
        <f t="shared" si="1"/>
        <v>0.14949999999999999</v>
      </c>
    </row>
    <row r="32" spans="1:18">
      <c r="A32" t="s">
        <v>6</v>
      </c>
      <c r="B32" t="s">
        <v>7</v>
      </c>
      <c r="C32" t="s">
        <v>49</v>
      </c>
      <c r="D32" s="1">
        <v>42479</v>
      </c>
      <c r="E32" s="43" t="s">
        <v>48</v>
      </c>
      <c r="F32">
        <v>3</v>
      </c>
      <c r="G32" t="s">
        <v>22</v>
      </c>
      <c r="H32" t="s">
        <v>33</v>
      </c>
      <c r="I32" t="s">
        <v>44</v>
      </c>
      <c r="J32" t="s">
        <v>45</v>
      </c>
      <c r="K32">
        <v>2000</v>
      </c>
      <c r="L32" t="s">
        <v>47</v>
      </c>
      <c r="M32" s="79" t="s">
        <v>286</v>
      </c>
      <c r="O32" t="s">
        <v>13</v>
      </c>
      <c r="P32" t="s">
        <v>12</v>
      </c>
      <c r="Q32" s="2">
        <v>3.99</v>
      </c>
      <c r="R32" s="2">
        <f t="shared" si="1"/>
        <v>0.19950000000000001</v>
      </c>
    </row>
    <row r="33" spans="1:18">
      <c r="A33" t="s">
        <v>6</v>
      </c>
      <c r="B33" t="s">
        <v>7</v>
      </c>
      <c r="C33" t="s">
        <v>49</v>
      </c>
      <c r="D33" s="1">
        <v>42479</v>
      </c>
      <c r="E33" s="43" t="s">
        <v>48</v>
      </c>
      <c r="F33">
        <v>3</v>
      </c>
      <c r="G33" t="s">
        <v>22</v>
      </c>
      <c r="H33" t="s">
        <v>33</v>
      </c>
      <c r="I33" t="s">
        <v>44</v>
      </c>
      <c r="J33" s="3" t="s">
        <v>45</v>
      </c>
      <c r="K33">
        <v>2000</v>
      </c>
      <c r="L33" t="s">
        <v>47</v>
      </c>
      <c r="M33" s="79" t="s">
        <v>286</v>
      </c>
      <c r="O33" t="s">
        <v>13</v>
      </c>
      <c r="P33" t="s">
        <v>14</v>
      </c>
      <c r="Q33" s="2">
        <v>3.5</v>
      </c>
      <c r="R33" s="2">
        <f t="shared" si="1"/>
        <v>0.17500000000000002</v>
      </c>
    </row>
    <row r="34" spans="1:18">
      <c r="A34" t="s">
        <v>6</v>
      </c>
      <c r="B34" t="s">
        <v>7</v>
      </c>
      <c r="C34" t="s">
        <v>8</v>
      </c>
      <c r="D34" s="1">
        <v>42481</v>
      </c>
      <c r="E34" s="43" t="s">
        <v>48</v>
      </c>
      <c r="F34">
        <v>3</v>
      </c>
      <c r="G34" t="s">
        <v>22</v>
      </c>
      <c r="H34" t="s">
        <v>37</v>
      </c>
      <c r="I34" t="s">
        <v>44</v>
      </c>
      <c r="J34" t="s">
        <v>45</v>
      </c>
      <c r="K34">
        <v>2000</v>
      </c>
      <c r="L34" t="s">
        <v>28</v>
      </c>
      <c r="M34" s="79" t="s">
        <v>286</v>
      </c>
      <c r="O34" t="s">
        <v>10</v>
      </c>
      <c r="P34" t="s">
        <v>14</v>
      </c>
      <c r="Q34" s="2">
        <v>3.99</v>
      </c>
      <c r="R34" s="2">
        <f t="shared" si="1"/>
        <v>0.19950000000000001</v>
      </c>
    </row>
    <row r="35" spans="1:18">
      <c r="A35" t="s">
        <v>6</v>
      </c>
      <c r="B35" t="s">
        <v>7</v>
      </c>
      <c r="C35" t="s">
        <v>8</v>
      </c>
      <c r="D35" s="4">
        <v>42481</v>
      </c>
      <c r="E35" s="43" t="s">
        <v>48</v>
      </c>
      <c r="F35">
        <v>3</v>
      </c>
      <c r="G35" t="s">
        <v>22</v>
      </c>
      <c r="H35" t="s">
        <v>37</v>
      </c>
      <c r="I35" t="s">
        <v>44</v>
      </c>
      <c r="J35" t="s">
        <v>45</v>
      </c>
      <c r="K35">
        <v>2000</v>
      </c>
      <c r="L35" t="s">
        <v>47</v>
      </c>
      <c r="M35" s="79" t="s">
        <v>286</v>
      </c>
      <c r="O35" t="s">
        <v>13</v>
      </c>
      <c r="P35" t="s">
        <v>14</v>
      </c>
      <c r="Q35" s="2">
        <v>4.5</v>
      </c>
      <c r="R35" s="2">
        <f t="shared" si="1"/>
        <v>0.22499999999999998</v>
      </c>
    </row>
    <row r="36" spans="1:18">
      <c r="A36" t="s">
        <v>6</v>
      </c>
      <c r="B36" t="s">
        <v>7</v>
      </c>
      <c r="C36" t="s">
        <v>8</v>
      </c>
      <c r="D36" s="1">
        <v>42478</v>
      </c>
      <c r="E36" s="43" t="s">
        <v>48</v>
      </c>
      <c r="F36">
        <v>5</v>
      </c>
      <c r="G36" t="s">
        <v>22</v>
      </c>
      <c r="H36" t="s">
        <v>9</v>
      </c>
      <c r="I36" t="s">
        <v>44</v>
      </c>
      <c r="J36" t="s">
        <v>638</v>
      </c>
      <c r="K36">
        <v>2000</v>
      </c>
      <c r="L36" t="s">
        <v>28</v>
      </c>
      <c r="M36" s="68" t="s">
        <v>287</v>
      </c>
      <c r="O36" t="s">
        <v>10</v>
      </c>
      <c r="P36" t="s">
        <v>14</v>
      </c>
      <c r="Q36" s="2">
        <v>2.5</v>
      </c>
      <c r="R36" s="2">
        <f t="shared" ref="R36:R43" si="2">Q36/K36*100</f>
        <v>0.125</v>
      </c>
    </row>
    <row r="37" spans="1:18">
      <c r="A37" t="s">
        <v>6</v>
      </c>
      <c r="B37" t="s">
        <v>7</v>
      </c>
      <c r="C37" t="s">
        <v>8</v>
      </c>
      <c r="D37" s="1">
        <v>42478</v>
      </c>
      <c r="E37" s="43" t="s">
        <v>48</v>
      </c>
      <c r="F37">
        <v>5</v>
      </c>
      <c r="G37" t="s">
        <v>22</v>
      </c>
      <c r="H37" t="s">
        <v>9</v>
      </c>
      <c r="I37" t="s">
        <v>44</v>
      </c>
      <c r="J37" t="s">
        <v>638</v>
      </c>
      <c r="K37">
        <v>2000</v>
      </c>
      <c r="L37" t="s">
        <v>46</v>
      </c>
      <c r="M37" s="68" t="s">
        <v>287</v>
      </c>
      <c r="O37" t="s">
        <v>13</v>
      </c>
      <c r="P37" t="s">
        <v>12</v>
      </c>
      <c r="Q37" s="2">
        <v>3.5</v>
      </c>
      <c r="R37" s="2">
        <f t="shared" si="2"/>
        <v>0.17500000000000002</v>
      </c>
    </row>
    <row r="38" spans="1:18">
      <c r="A38" t="s">
        <v>6</v>
      </c>
      <c r="B38" t="s">
        <v>7</v>
      </c>
      <c r="C38" t="s">
        <v>8</v>
      </c>
      <c r="D38" s="1">
        <v>42478</v>
      </c>
      <c r="E38" s="43" t="s">
        <v>48</v>
      </c>
      <c r="F38">
        <v>5</v>
      </c>
      <c r="G38" t="s">
        <v>22</v>
      </c>
      <c r="H38" t="s">
        <v>9</v>
      </c>
      <c r="I38" t="s">
        <v>44</v>
      </c>
      <c r="J38" t="s">
        <v>638</v>
      </c>
      <c r="K38">
        <v>2000</v>
      </c>
      <c r="L38" t="s">
        <v>46</v>
      </c>
      <c r="M38" s="68" t="s">
        <v>287</v>
      </c>
      <c r="O38" t="s">
        <v>13</v>
      </c>
      <c r="P38" t="s">
        <v>14</v>
      </c>
      <c r="Q38" s="2">
        <v>3.2</v>
      </c>
      <c r="R38" s="2">
        <f t="shared" si="2"/>
        <v>0.16</v>
      </c>
    </row>
    <row r="39" spans="1:18">
      <c r="A39" t="s">
        <v>6</v>
      </c>
      <c r="B39" t="s">
        <v>7</v>
      </c>
      <c r="C39" t="s">
        <v>8</v>
      </c>
      <c r="D39" s="4">
        <v>42481</v>
      </c>
      <c r="E39" s="43" t="s">
        <v>48</v>
      </c>
      <c r="F39">
        <v>3</v>
      </c>
      <c r="G39" t="s">
        <v>22</v>
      </c>
      <c r="H39" t="s">
        <v>33</v>
      </c>
      <c r="I39" t="s">
        <v>44</v>
      </c>
      <c r="J39" t="s">
        <v>638</v>
      </c>
      <c r="K39">
        <v>2000</v>
      </c>
      <c r="L39" t="s">
        <v>28</v>
      </c>
      <c r="M39" s="68" t="s">
        <v>287</v>
      </c>
      <c r="O39" t="s">
        <v>10</v>
      </c>
      <c r="P39" t="s">
        <v>14</v>
      </c>
      <c r="Q39" s="2">
        <v>2.99</v>
      </c>
      <c r="R39" s="2">
        <f t="shared" si="2"/>
        <v>0.14949999999999999</v>
      </c>
    </row>
    <row r="40" spans="1:18">
      <c r="A40" t="s">
        <v>6</v>
      </c>
      <c r="B40" t="s">
        <v>7</v>
      </c>
      <c r="C40" t="s">
        <v>8</v>
      </c>
      <c r="D40" s="4">
        <v>42481</v>
      </c>
      <c r="E40" s="43" t="s">
        <v>48</v>
      </c>
      <c r="F40">
        <v>3</v>
      </c>
      <c r="G40" t="s">
        <v>22</v>
      </c>
      <c r="H40" t="s">
        <v>33</v>
      </c>
      <c r="I40" t="s">
        <v>44</v>
      </c>
      <c r="J40" t="s">
        <v>638</v>
      </c>
      <c r="K40">
        <v>2000</v>
      </c>
      <c r="L40" t="s">
        <v>47</v>
      </c>
      <c r="M40" s="68" t="s">
        <v>287</v>
      </c>
      <c r="O40" t="s">
        <v>13</v>
      </c>
      <c r="P40" t="s">
        <v>12</v>
      </c>
      <c r="Q40" s="2">
        <v>3.99</v>
      </c>
      <c r="R40" s="2">
        <f t="shared" si="2"/>
        <v>0.19950000000000001</v>
      </c>
    </row>
    <row r="41" spans="1:18">
      <c r="A41" t="s">
        <v>6</v>
      </c>
      <c r="B41" t="s">
        <v>7</v>
      </c>
      <c r="C41" t="s">
        <v>8</v>
      </c>
      <c r="D41" s="4">
        <v>42481</v>
      </c>
      <c r="E41" s="43" t="s">
        <v>48</v>
      </c>
      <c r="F41">
        <v>3</v>
      </c>
      <c r="G41" t="s">
        <v>22</v>
      </c>
      <c r="H41" t="s">
        <v>33</v>
      </c>
      <c r="I41" t="s">
        <v>44</v>
      </c>
      <c r="J41" t="s">
        <v>638</v>
      </c>
      <c r="K41">
        <v>2000</v>
      </c>
      <c r="L41" t="s">
        <v>47</v>
      </c>
      <c r="M41" s="68" t="s">
        <v>287</v>
      </c>
      <c r="O41" t="s">
        <v>13</v>
      </c>
      <c r="P41" t="s">
        <v>14</v>
      </c>
      <c r="Q41" s="2">
        <v>3.5</v>
      </c>
      <c r="R41" s="2">
        <f t="shared" si="2"/>
        <v>0.17500000000000002</v>
      </c>
    </row>
    <row r="42" spans="1:18">
      <c r="A42" t="s">
        <v>6</v>
      </c>
      <c r="B42" t="s">
        <v>7</v>
      </c>
      <c r="C42" t="s">
        <v>8</v>
      </c>
      <c r="D42" s="4">
        <v>42481</v>
      </c>
      <c r="E42" s="43" t="s">
        <v>48</v>
      </c>
      <c r="F42">
        <v>3</v>
      </c>
      <c r="G42" t="s">
        <v>22</v>
      </c>
      <c r="H42" t="s">
        <v>37</v>
      </c>
      <c r="I42" t="s">
        <v>44</v>
      </c>
      <c r="J42" t="s">
        <v>638</v>
      </c>
      <c r="K42">
        <v>2000</v>
      </c>
      <c r="L42" t="s">
        <v>28</v>
      </c>
      <c r="M42" s="68" t="s">
        <v>287</v>
      </c>
      <c r="O42" t="s">
        <v>10</v>
      </c>
      <c r="P42" t="s">
        <v>14</v>
      </c>
      <c r="Q42" s="2">
        <v>3.99</v>
      </c>
      <c r="R42" s="2">
        <f t="shared" si="2"/>
        <v>0.19950000000000001</v>
      </c>
    </row>
    <row r="43" spans="1:18">
      <c r="A43" t="s">
        <v>6</v>
      </c>
      <c r="B43" t="s">
        <v>7</v>
      </c>
      <c r="C43" t="s">
        <v>8</v>
      </c>
      <c r="D43" s="4">
        <v>42481</v>
      </c>
      <c r="E43" s="43" t="s">
        <v>48</v>
      </c>
      <c r="F43">
        <v>3</v>
      </c>
      <c r="G43" t="s">
        <v>22</v>
      </c>
      <c r="H43" t="s">
        <v>37</v>
      </c>
      <c r="I43" t="s">
        <v>44</v>
      </c>
      <c r="J43" t="s">
        <v>638</v>
      </c>
      <c r="K43">
        <v>2000</v>
      </c>
      <c r="L43" t="s">
        <v>47</v>
      </c>
      <c r="M43" s="68" t="s">
        <v>287</v>
      </c>
      <c r="O43" t="s">
        <v>13</v>
      </c>
      <c r="P43" t="s">
        <v>14</v>
      </c>
      <c r="Q43" s="2">
        <v>4.5</v>
      </c>
      <c r="R43" s="2">
        <f t="shared" si="2"/>
        <v>0.22499999999999998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topLeftCell="BE1" workbookViewId="0"/>
  </sheetViews>
  <sheetFormatPr baseColWidth="10" defaultColWidth="10.83203125" defaultRowHeight="15" x14ac:dyDescent="0"/>
  <cols>
    <col min="1" max="1" width="30.1640625" style="125" customWidth="1"/>
    <col min="2" max="2" width="18.83203125" style="125" customWidth="1"/>
    <col min="3" max="3" width="10.83203125" style="125" customWidth="1"/>
    <col min="4" max="4" width="10.6640625" style="168" customWidth="1"/>
    <col min="5" max="5" width="9.5" style="168" customWidth="1"/>
    <col min="6" max="6" width="10.83203125" style="206" customWidth="1"/>
    <col min="7" max="7" width="10.83203125" style="260" customWidth="1"/>
    <col min="8" max="8" width="12.33203125" style="169" customWidth="1"/>
    <col min="9" max="9" width="8.83203125" style="169" customWidth="1"/>
    <col min="10" max="11" width="10.83203125" style="170" customWidth="1"/>
    <col min="12" max="12" width="10.83203125" style="223" customWidth="1"/>
    <col min="13" max="13" width="10.83203125" style="224" customWidth="1"/>
    <col min="14" max="14" width="13" style="125" customWidth="1"/>
    <col min="15" max="15" width="12.1640625" style="125" customWidth="1"/>
    <col min="16" max="16" width="9.33203125" style="173" customWidth="1"/>
    <col min="17" max="17" width="8.6640625" style="173" customWidth="1"/>
    <col min="18" max="18" width="10.83203125" style="173" hidden="1" customWidth="1"/>
    <col min="19" max="20" width="10.83203125" style="173" customWidth="1"/>
    <col min="21" max="21" width="10.83203125" style="315" customWidth="1"/>
    <col min="22" max="22" width="10.83203125" style="222" customWidth="1"/>
    <col min="23" max="23" width="28.6640625" style="125" customWidth="1"/>
    <col min="24" max="24" width="15.33203125" style="125" customWidth="1"/>
    <col min="25" max="29" width="10.83203125" style="184" customWidth="1"/>
    <col min="30" max="30" width="10.83203125" style="125" customWidth="1"/>
    <col min="31" max="33" width="10.83203125" style="184" customWidth="1"/>
    <col min="34" max="39" width="10.83203125" style="125" customWidth="1"/>
    <col min="40" max="40" width="10.83203125" style="168" customWidth="1"/>
    <col min="41" max="41" width="26.1640625" style="125" customWidth="1"/>
    <col min="42" max="42" width="14.1640625" style="125" customWidth="1"/>
    <col min="43" max="44" width="10.83203125" style="125" customWidth="1"/>
    <col min="45" max="47" width="10.83203125" style="184" customWidth="1"/>
    <col min="48" max="48" width="19.33203125" style="184" customWidth="1"/>
    <col min="49" max="52" width="10.83203125" style="184" customWidth="1"/>
    <col min="53" max="53" width="10.83203125" style="185" customWidth="1"/>
    <col min="54" max="60" width="10.83203125" style="184" customWidth="1"/>
    <col min="61" max="61" width="10.83203125" style="247" customWidth="1"/>
    <col min="62" max="62" width="13.33203125" style="125" customWidth="1"/>
    <col min="63" max="65" width="10.83203125" style="125" customWidth="1"/>
    <col min="66" max="66" width="12.1640625" style="125" customWidth="1"/>
    <col min="67" max="67" width="10.83203125" style="125" customWidth="1"/>
    <col min="68" max="16384" width="10.83203125" style="125"/>
  </cols>
  <sheetData>
    <row r="1" spans="1:68" ht="24" customHeight="1">
      <c r="A1" s="106"/>
      <c r="B1" s="107" t="s">
        <v>380</v>
      </c>
      <c r="C1" s="107"/>
      <c r="D1" s="108"/>
      <c r="E1" s="108"/>
      <c r="F1" s="108" t="s">
        <v>200</v>
      </c>
      <c r="G1" s="109"/>
      <c r="H1" s="110"/>
      <c r="I1" s="110"/>
      <c r="J1" s="109"/>
      <c r="K1" s="109"/>
      <c r="L1" s="111"/>
      <c r="M1" s="112"/>
      <c r="N1" s="107"/>
      <c r="O1" s="107"/>
      <c r="P1" s="111"/>
      <c r="Q1" s="111"/>
      <c r="R1" s="113"/>
      <c r="S1" s="113"/>
      <c r="T1" s="113"/>
      <c r="U1" s="114" t="s">
        <v>381</v>
      </c>
      <c r="V1" s="115" t="s">
        <v>381</v>
      </c>
      <c r="W1" s="116" t="s">
        <v>382</v>
      </c>
      <c r="X1" s="116"/>
      <c r="Y1" s="117"/>
      <c r="Z1" s="117"/>
      <c r="AA1" s="117"/>
      <c r="AB1" s="117"/>
      <c r="AC1" s="117"/>
      <c r="AD1" s="116"/>
      <c r="AE1" s="117"/>
      <c r="AF1" s="117"/>
      <c r="AG1" s="117"/>
      <c r="AH1" s="116"/>
      <c r="AI1" s="116"/>
      <c r="AJ1" s="116"/>
      <c r="AK1" s="116"/>
      <c r="AL1" s="116"/>
      <c r="AM1" s="116"/>
      <c r="AN1" s="118" t="s">
        <v>383</v>
      </c>
      <c r="AO1" s="119" t="s">
        <v>9</v>
      </c>
      <c r="AP1" s="119"/>
      <c r="AQ1" s="119"/>
      <c r="AR1" s="119"/>
      <c r="AS1" s="120"/>
      <c r="AT1" s="120"/>
      <c r="AU1" s="120"/>
      <c r="AV1" s="120"/>
      <c r="AW1" s="120"/>
      <c r="AX1" s="120"/>
      <c r="AY1" s="120"/>
      <c r="AZ1" s="120"/>
      <c r="BA1" s="121"/>
      <c r="BB1" s="120"/>
      <c r="BC1" s="120"/>
      <c r="BD1" s="120"/>
      <c r="BE1" s="120"/>
      <c r="BF1" s="120"/>
      <c r="BG1" s="120"/>
      <c r="BH1" s="120"/>
      <c r="BI1" s="122"/>
      <c r="BJ1" s="123" t="s">
        <v>384</v>
      </c>
      <c r="BK1" s="123" t="s">
        <v>385</v>
      </c>
      <c r="BL1" s="123" t="s">
        <v>386</v>
      </c>
      <c r="BM1" s="123" t="s">
        <v>387</v>
      </c>
      <c r="BN1" s="123" t="s">
        <v>388</v>
      </c>
      <c r="BO1" s="123" t="s">
        <v>389</v>
      </c>
      <c r="BP1" s="124" t="s">
        <v>390</v>
      </c>
    </row>
    <row r="2" spans="1:68" ht="24" customHeight="1">
      <c r="A2" s="126" t="s">
        <v>391</v>
      </c>
      <c r="B2" s="126" t="s">
        <v>392</v>
      </c>
      <c r="C2" s="127" t="s">
        <v>393</v>
      </c>
      <c r="D2" s="128" t="s">
        <v>394</v>
      </c>
      <c r="E2" s="128" t="s">
        <v>395</v>
      </c>
      <c r="F2" s="129" t="s">
        <v>396</v>
      </c>
      <c r="G2" s="129" t="s">
        <v>397</v>
      </c>
      <c r="H2" s="130" t="s">
        <v>399</v>
      </c>
      <c r="I2" s="131" t="s">
        <v>393</v>
      </c>
      <c r="J2" s="129" t="s">
        <v>400</v>
      </c>
      <c r="K2" s="129" t="s">
        <v>401</v>
      </c>
      <c r="L2" s="132" t="s">
        <v>396</v>
      </c>
      <c r="M2" s="132" t="s">
        <v>402</v>
      </c>
      <c r="N2" s="126" t="s">
        <v>403</v>
      </c>
      <c r="O2" s="127" t="s">
        <v>393</v>
      </c>
      <c r="P2" s="133" t="s">
        <v>394</v>
      </c>
      <c r="Q2" s="133" t="s">
        <v>404</v>
      </c>
      <c r="R2" s="133" t="s">
        <v>396</v>
      </c>
      <c r="S2" s="133" t="s">
        <v>405</v>
      </c>
      <c r="T2" s="129" t="s">
        <v>398</v>
      </c>
      <c r="U2" s="133" t="s">
        <v>406</v>
      </c>
      <c r="V2" s="134" t="s">
        <v>407</v>
      </c>
      <c r="W2" s="126" t="s">
        <v>391</v>
      </c>
      <c r="X2" s="126" t="s">
        <v>392</v>
      </c>
      <c r="Y2" s="127" t="s">
        <v>393</v>
      </c>
      <c r="Z2" s="128" t="s">
        <v>394</v>
      </c>
      <c r="AA2" s="135" t="s">
        <v>395</v>
      </c>
      <c r="AB2" s="129" t="s">
        <v>396</v>
      </c>
      <c r="AC2" s="135"/>
      <c r="AD2" s="130" t="s">
        <v>399</v>
      </c>
      <c r="AE2" s="136" t="s">
        <v>393</v>
      </c>
      <c r="AF2" s="129" t="s">
        <v>394</v>
      </c>
      <c r="AG2" s="129" t="s">
        <v>401</v>
      </c>
      <c r="AH2" s="129" t="s">
        <v>396</v>
      </c>
      <c r="AI2" s="126" t="s">
        <v>403</v>
      </c>
      <c r="AJ2" s="127" t="s">
        <v>393</v>
      </c>
      <c r="AK2" s="133" t="s">
        <v>394</v>
      </c>
      <c r="AL2" s="133" t="s">
        <v>396</v>
      </c>
      <c r="AM2" s="133" t="s">
        <v>404</v>
      </c>
      <c r="AN2" s="128" t="s">
        <v>408</v>
      </c>
      <c r="AO2" s="126" t="s">
        <v>391</v>
      </c>
      <c r="AP2" s="126" t="s">
        <v>392</v>
      </c>
      <c r="AQ2" s="127" t="s">
        <v>393</v>
      </c>
      <c r="AR2" s="128" t="s">
        <v>394</v>
      </c>
      <c r="AS2" s="128" t="s">
        <v>395</v>
      </c>
      <c r="AT2" s="129" t="s">
        <v>396</v>
      </c>
      <c r="AU2" s="129" t="s">
        <v>397</v>
      </c>
      <c r="AV2" s="130" t="s">
        <v>399</v>
      </c>
      <c r="AW2" s="136" t="s">
        <v>393</v>
      </c>
      <c r="AX2" s="129" t="s">
        <v>394</v>
      </c>
      <c r="AY2" s="129" t="s">
        <v>401</v>
      </c>
      <c r="AZ2" s="129" t="s">
        <v>396</v>
      </c>
      <c r="BA2" s="129" t="s">
        <v>402</v>
      </c>
      <c r="BB2" s="126" t="s">
        <v>403</v>
      </c>
      <c r="BC2" s="127" t="s">
        <v>393</v>
      </c>
      <c r="BD2" s="133" t="s">
        <v>394</v>
      </c>
      <c r="BE2" s="133" t="s">
        <v>404</v>
      </c>
      <c r="BF2" s="133" t="s">
        <v>396</v>
      </c>
      <c r="BG2" s="135" t="s">
        <v>405</v>
      </c>
      <c r="BH2" s="133" t="s">
        <v>409</v>
      </c>
      <c r="BI2" s="134" t="s">
        <v>410</v>
      </c>
      <c r="BJ2" s="123" t="s">
        <v>411</v>
      </c>
      <c r="BK2" s="137" t="s">
        <v>412</v>
      </c>
      <c r="BL2" s="123" t="s">
        <v>413</v>
      </c>
      <c r="BM2" s="123" t="s">
        <v>412</v>
      </c>
      <c r="BN2" s="123" t="s">
        <v>413</v>
      </c>
      <c r="BO2" s="123" t="s">
        <v>412</v>
      </c>
    </row>
    <row r="3" spans="1:68" s="144" customFormat="1" ht="24" customHeight="1">
      <c r="A3" s="138" t="s">
        <v>92</v>
      </c>
      <c r="B3" s="138" t="s">
        <v>20</v>
      </c>
      <c r="C3" s="139" t="s">
        <v>379</v>
      </c>
      <c r="D3" s="140"/>
      <c r="E3" s="140"/>
      <c r="F3" s="140"/>
      <c r="G3" s="140"/>
      <c r="H3" s="138" t="s">
        <v>20</v>
      </c>
      <c r="I3" s="139" t="s">
        <v>379</v>
      </c>
      <c r="J3" s="140"/>
      <c r="K3" s="140"/>
      <c r="L3" s="141"/>
      <c r="M3" s="141"/>
      <c r="N3" s="138"/>
      <c r="O3" s="139"/>
      <c r="P3" s="141"/>
      <c r="Q3" s="141"/>
      <c r="R3" s="141"/>
      <c r="S3" s="141"/>
      <c r="T3" s="141"/>
      <c r="U3" s="141" t="s">
        <v>414</v>
      </c>
      <c r="V3" s="142"/>
      <c r="W3" s="138" t="s">
        <v>92</v>
      </c>
      <c r="X3" s="138"/>
      <c r="Y3" s="139"/>
      <c r="Z3" s="140"/>
      <c r="AA3" s="140"/>
      <c r="AB3" s="140"/>
      <c r="AC3" s="140"/>
      <c r="AD3" s="138"/>
      <c r="AE3" s="143"/>
      <c r="AF3" s="140"/>
      <c r="AG3" s="140"/>
      <c r="AN3" s="145" t="s">
        <v>395</v>
      </c>
      <c r="AS3" s="146"/>
      <c r="AT3" s="146"/>
      <c r="AU3" s="146"/>
      <c r="AV3" s="146"/>
      <c r="AW3" s="146"/>
      <c r="AX3" s="146"/>
      <c r="AY3" s="146"/>
      <c r="AZ3" s="146"/>
      <c r="BA3" s="147"/>
      <c r="BB3" s="146"/>
      <c r="BC3" s="146"/>
      <c r="BD3" s="146"/>
      <c r="BE3" s="146"/>
      <c r="BF3" s="146"/>
      <c r="BG3" s="146"/>
      <c r="BH3" s="148" t="s">
        <v>395</v>
      </c>
      <c r="BI3" s="149"/>
    </row>
    <row r="4" spans="1:68" ht="24" customHeight="1">
      <c r="A4" s="150" t="s">
        <v>415</v>
      </c>
      <c r="B4" s="150" t="s">
        <v>416</v>
      </c>
      <c r="C4" s="151">
        <v>750</v>
      </c>
      <c r="D4" s="152">
        <v>4.99</v>
      </c>
      <c r="E4" s="152">
        <f>D4/C4*100</f>
        <v>0.66533333333333344</v>
      </c>
      <c r="F4" s="152">
        <v>3.5</v>
      </c>
      <c r="G4" s="152">
        <f>F4/C4*100</f>
        <v>0.46666666666666673</v>
      </c>
      <c r="H4" s="154"/>
      <c r="I4" s="154"/>
      <c r="J4" s="155"/>
      <c r="K4" s="155"/>
      <c r="L4" s="156"/>
      <c r="M4" s="157"/>
      <c r="N4" s="150"/>
      <c r="O4" s="158"/>
      <c r="P4" s="159"/>
      <c r="Q4" s="152"/>
      <c r="R4" s="160"/>
      <c r="S4" s="160"/>
      <c r="T4" s="160"/>
      <c r="U4" s="161">
        <f>G4</f>
        <v>0.46666666666666673</v>
      </c>
      <c r="V4" s="162">
        <f>E4</f>
        <v>0.66533333333333344</v>
      </c>
      <c r="W4" s="150" t="s">
        <v>417</v>
      </c>
      <c r="X4" s="150" t="s">
        <v>416</v>
      </c>
      <c r="Y4" s="151">
        <v>750</v>
      </c>
      <c r="Z4" s="163">
        <v>3.79</v>
      </c>
      <c r="AA4" s="164">
        <f>Z4/Y4*100</f>
        <v>0.5053333333333333</v>
      </c>
      <c r="AB4" s="163"/>
      <c r="AC4" s="164"/>
      <c r="AD4" s="165"/>
      <c r="AE4" s="166"/>
      <c r="AF4" s="155"/>
      <c r="AG4" s="167"/>
      <c r="AN4" s="168">
        <f>AA4</f>
        <v>0.5053333333333333</v>
      </c>
      <c r="AO4" s="150" t="s">
        <v>417</v>
      </c>
      <c r="AP4" s="150" t="s">
        <v>416</v>
      </c>
      <c r="AQ4" s="151">
        <v>750</v>
      </c>
      <c r="AR4" s="163">
        <v>4.99</v>
      </c>
      <c r="AS4" s="163">
        <f>AR4/AQ4*100</f>
        <v>0.66533333333333344</v>
      </c>
      <c r="AT4" s="163">
        <v>4</v>
      </c>
      <c r="AU4" s="163">
        <f>AT4/AQ4*100</f>
        <v>0.53333333333333333</v>
      </c>
      <c r="AV4" s="169"/>
      <c r="AW4" s="169"/>
      <c r="AX4" s="169"/>
      <c r="AY4" s="169"/>
      <c r="AZ4" s="169"/>
      <c r="BA4" s="170"/>
      <c r="BB4" s="150" t="s">
        <v>418</v>
      </c>
      <c r="BC4" s="158">
        <v>700</v>
      </c>
      <c r="BD4" s="163">
        <v>4.8899999999999997</v>
      </c>
      <c r="BE4" s="163">
        <f>BD4/BC4*100</f>
        <v>0.69857142857142851</v>
      </c>
      <c r="BF4" s="163">
        <v>3.5</v>
      </c>
      <c r="BG4" s="163">
        <f>BF4/BC4*100</f>
        <v>0.5</v>
      </c>
      <c r="BH4" s="171">
        <f>BG4</f>
        <v>0.5</v>
      </c>
      <c r="BI4" s="172">
        <f>AS4</f>
        <v>0.66533333333333344</v>
      </c>
      <c r="BJ4" s="173">
        <f t="shared" ref="BJ4:BJ28" si="0">AVERAGE(BH4,AN4,U4)</f>
        <v>0.49066666666666664</v>
      </c>
      <c r="BK4" s="168">
        <f t="shared" ref="BK4:BK28" si="1">AVERAGE(E4,AA4,AS4)</f>
        <v>0.6120000000000001</v>
      </c>
      <c r="BL4" s="168">
        <f t="shared" ref="BL4:BL28" si="2">AVERAGE(G4,AA4,AU4)</f>
        <v>0.50177777777777777</v>
      </c>
      <c r="BM4" s="168"/>
      <c r="BN4" s="168"/>
      <c r="BO4" s="168">
        <f t="shared" ref="BO4:BO28" si="3">AVERAGE(V4,AN4,BI4)</f>
        <v>0.6120000000000001</v>
      </c>
    </row>
    <row r="5" spans="1:68" ht="24" customHeight="1">
      <c r="A5" s="150" t="s">
        <v>94</v>
      </c>
      <c r="B5" s="150" t="s">
        <v>419</v>
      </c>
      <c r="C5" s="151">
        <v>700</v>
      </c>
      <c r="D5" s="152">
        <v>2.99</v>
      </c>
      <c r="E5" s="152">
        <f t="shared" ref="E5:E68" si="4">D5/C5*100</f>
        <v>0.42714285714285716</v>
      </c>
      <c r="F5" s="152">
        <v>2.75</v>
      </c>
      <c r="G5" s="152">
        <f>F5/C5*100</f>
        <v>0.3928571428571429</v>
      </c>
      <c r="H5" s="174" t="s">
        <v>28</v>
      </c>
      <c r="I5" s="174">
        <v>600</v>
      </c>
      <c r="J5" s="175">
        <v>1.5</v>
      </c>
      <c r="K5" s="175">
        <f>J5/I5*100</f>
        <v>0.25</v>
      </c>
      <c r="L5" s="176">
        <v>1</v>
      </c>
      <c r="M5" s="175">
        <f>L5/I5*100</f>
        <v>0.16666666666666669</v>
      </c>
      <c r="N5" s="177"/>
      <c r="O5" s="177"/>
      <c r="P5" s="178"/>
      <c r="Q5" s="178"/>
      <c r="R5" s="160"/>
      <c r="S5" s="160"/>
      <c r="T5" s="160"/>
      <c r="U5" s="161">
        <f>M5</f>
        <v>0.16666666666666669</v>
      </c>
      <c r="V5" s="162">
        <f>K5</f>
        <v>0.25</v>
      </c>
      <c r="W5" s="150" t="s">
        <v>94</v>
      </c>
      <c r="X5" s="150" t="s">
        <v>419</v>
      </c>
      <c r="Y5" s="151">
        <v>700</v>
      </c>
      <c r="Z5" s="163">
        <v>2.8</v>
      </c>
      <c r="AA5" s="164">
        <f t="shared" ref="AA5:AA27" si="5">Z5/Y5*100</f>
        <v>0.4</v>
      </c>
      <c r="AB5" s="163"/>
      <c r="AC5" s="164"/>
      <c r="AD5" s="174" t="s">
        <v>28</v>
      </c>
      <c r="AE5" s="179">
        <v>600</v>
      </c>
      <c r="AF5" s="167">
        <v>0.89</v>
      </c>
      <c r="AG5" s="167">
        <f t="shared" ref="AG5:AG11" si="6">AF5/AE5*100</f>
        <v>0.14833333333333332</v>
      </c>
      <c r="AN5" s="168">
        <v>0.14833333333333332</v>
      </c>
      <c r="AO5" s="150" t="s">
        <v>94</v>
      </c>
      <c r="AP5" s="150" t="s">
        <v>419</v>
      </c>
      <c r="AQ5" s="151">
        <v>700</v>
      </c>
      <c r="AR5" s="163">
        <v>3</v>
      </c>
      <c r="AS5" s="163">
        <f t="shared" ref="AS5:AS68" si="7">AR5/AQ5*100</f>
        <v>0.4285714285714286</v>
      </c>
      <c r="AT5" s="163"/>
      <c r="AU5" s="180">
        <v>0.4285714285714286</v>
      </c>
      <c r="AV5" s="174" t="s">
        <v>25</v>
      </c>
      <c r="AW5" s="181">
        <v>600</v>
      </c>
      <c r="AX5" s="167">
        <v>1</v>
      </c>
      <c r="AY5" s="167">
        <f t="shared" ref="AY5:AY10" si="8">AX5/AW5*100</f>
        <v>0.16666666666666669</v>
      </c>
      <c r="AZ5" s="154"/>
      <c r="BA5" s="182">
        <v>0.16666666666666669</v>
      </c>
      <c r="BB5" s="183"/>
      <c r="BC5" s="183"/>
      <c r="BD5" s="183"/>
      <c r="BE5" s="183"/>
      <c r="BF5" s="183"/>
      <c r="BH5" s="185">
        <f>AY5</f>
        <v>0.16666666666666669</v>
      </c>
      <c r="BI5" s="172">
        <f t="shared" ref="BI5:BI10" si="9">AY5</f>
        <v>0.16666666666666669</v>
      </c>
      <c r="BJ5" s="173">
        <f t="shared" si="0"/>
        <v>0.16055555555555556</v>
      </c>
      <c r="BK5" s="168">
        <f t="shared" si="1"/>
        <v>0.41857142857142859</v>
      </c>
      <c r="BL5" s="168">
        <f t="shared" si="2"/>
        <v>0.4071428571428572</v>
      </c>
      <c r="BM5" s="168">
        <f t="shared" ref="BM5:BM11" si="10">AVERAGE(K5,AG5,AY5)</f>
        <v>0.18833333333333332</v>
      </c>
      <c r="BN5" s="168">
        <f t="shared" ref="BN5:BN11" si="11">AVERAGE(M5,AG5,BA5)</f>
        <v>0.16055555555555556</v>
      </c>
      <c r="BO5" s="168">
        <f t="shared" si="3"/>
        <v>0.18833333333333332</v>
      </c>
    </row>
    <row r="6" spans="1:68" ht="24" customHeight="1">
      <c r="A6" s="150" t="s">
        <v>420</v>
      </c>
      <c r="B6" s="150" t="s">
        <v>419</v>
      </c>
      <c r="C6" s="151">
        <v>700</v>
      </c>
      <c r="D6" s="152">
        <v>2.99</v>
      </c>
      <c r="E6" s="152">
        <f>D6/C6*100</f>
        <v>0.42714285714285716</v>
      </c>
      <c r="F6" s="152">
        <v>2.75</v>
      </c>
      <c r="G6" s="152">
        <f>F6/C6*100</f>
        <v>0.3928571428571429</v>
      </c>
      <c r="H6" s="174" t="s">
        <v>28</v>
      </c>
      <c r="I6" s="174">
        <v>600</v>
      </c>
      <c r="J6" s="175">
        <v>1.5</v>
      </c>
      <c r="K6" s="175">
        <f>J6/I6*100</f>
        <v>0.25</v>
      </c>
      <c r="L6" s="176">
        <v>1</v>
      </c>
      <c r="M6" s="175">
        <f>L6/I6*100</f>
        <v>0.16666666666666669</v>
      </c>
      <c r="N6" s="177"/>
      <c r="O6" s="177"/>
      <c r="P6" s="178"/>
      <c r="Q6" s="178"/>
      <c r="R6" s="160"/>
      <c r="S6" s="160"/>
      <c r="T6" s="160"/>
      <c r="U6" s="161">
        <f>M6</f>
        <v>0.16666666666666669</v>
      </c>
      <c r="V6" s="162">
        <f>K6</f>
        <v>0.25</v>
      </c>
      <c r="W6" s="150" t="s">
        <v>420</v>
      </c>
      <c r="X6" s="150" t="s">
        <v>419</v>
      </c>
      <c r="Y6" s="151">
        <v>700</v>
      </c>
      <c r="Z6" s="163">
        <v>2.8</v>
      </c>
      <c r="AA6" s="164">
        <f>Z6/Y6*100</f>
        <v>0.4</v>
      </c>
      <c r="AB6" s="163"/>
      <c r="AC6" s="164"/>
      <c r="AD6" s="174" t="s">
        <v>28</v>
      </c>
      <c r="AE6" s="179">
        <v>600</v>
      </c>
      <c r="AF6" s="167">
        <v>0.89</v>
      </c>
      <c r="AG6" s="167">
        <f t="shared" si="6"/>
        <v>0.14833333333333332</v>
      </c>
      <c r="AN6" s="168">
        <v>0.14833333333333332</v>
      </c>
      <c r="AO6" s="150" t="s">
        <v>420</v>
      </c>
      <c r="AP6" s="150" t="s">
        <v>419</v>
      </c>
      <c r="AQ6" s="151">
        <v>700</v>
      </c>
      <c r="AR6" s="163">
        <v>3</v>
      </c>
      <c r="AS6" s="163">
        <f>AR6/AQ6*100</f>
        <v>0.4285714285714286</v>
      </c>
      <c r="AT6" s="163"/>
      <c r="AU6" s="180">
        <v>0.4285714285714286</v>
      </c>
      <c r="AV6" s="174" t="s">
        <v>25</v>
      </c>
      <c r="AW6" s="181">
        <v>600</v>
      </c>
      <c r="AX6" s="167">
        <v>1</v>
      </c>
      <c r="AY6" s="167">
        <f t="shared" si="8"/>
        <v>0.16666666666666669</v>
      </c>
      <c r="AZ6" s="154"/>
      <c r="BA6" s="182">
        <v>0.16666666666666669</v>
      </c>
      <c r="BB6" s="183"/>
      <c r="BC6" s="183"/>
      <c r="BD6" s="183"/>
      <c r="BE6" s="183"/>
      <c r="BF6" s="183"/>
      <c r="BH6" s="185">
        <f>AY6</f>
        <v>0.16666666666666669</v>
      </c>
      <c r="BI6" s="172">
        <f t="shared" si="9"/>
        <v>0.16666666666666669</v>
      </c>
      <c r="BJ6" s="173">
        <f t="shared" si="0"/>
        <v>0.16055555555555556</v>
      </c>
      <c r="BK6" s="168">
        <f t="shared" si="1"/>
        <v>0.41857142857142859</v>
      </c>
      <c r="BL6" s="168">
        <f t="shared" si="2"/>
        <v>0.4071428571428572</v>
      </c>
      <c r="BM6" s="168">
        <f t="shared" si="10"/>
        <v>0.18833333333333332</v>
      </c>
      <c r="BN6" s="168">
        <f t="shared" si="11"/>
        <v>0.16055555555555556</v>
      </c>
      <c r="BO6" s="168">
        <f t="shared" si="3"/>
        <v>0.18833333333333332</v>
      </c>
    </row>
    <row r="7" spans="1:68" ht="24" customHeight="1">
      <c r="A7" s="150" t="s">
        <v>421</v>
      </c>
      <c r="B7" s="150" t="s">
        <v>422</v>
      </c>
      <c r="C7" s="151">
        <v>350</v>
      </c>
      <c r="D7" s="186">
        <v>3.49</v>
      </c>
      <c r="E7" s="152">
        <f t="shared" si="4"/>
        <v>0.99714285714285722</v>
      </c>
      <c r="F7" s="163"/>
      <c r="G7" s="187">
        <v>0.99714285714285722</v>
      </c>
      <c r="H7" s="174" t="s">
        <v>423</v>
      </c>
      <c r="I7" s="188">
        <v>350</v>
      </c>
      <c r="J7" s="189">
        <v>2.99</v>
      </c>
      <c r="K7" s="175">
        <f>J7/I7*100</f>
        <v>0.85428571428571431</v>
      </c>
      <c r="L7" s="190">
        <v>2.59</v>
      </c>
      <c r="M7" s="175">
        <f>L7/I7*100</f>
        <v>0.74</v>
      </c>
      <c r="N7" s="177"/>
      <c r="O7" s="177"/>
      <c r="P7" s="178"/>
      <c r="Q7" s="178"/>
      <c r="R7" s="160"/>
      <c r="S7" s="160"/>
      <c r="T7" s="160"/>
      <c r="U7" s="161">
        <f>M7</f>
        <v>0.74</v>
      </c>
      <c r="V7" s="162">
        <f>K7</f>
        <v>0.85428571428571431</v>
      </c>
      <c r="W7" s="150" t="s">
        <v>421</v>
      </c>
      <c r="X7" s="150" t="s">
        <v>422</v>
      </c>
      <c r="Y7" s="151">
        <v>350</v>
      </c>
      <c r="Z7" s="163">
        <v>3.15</v>
      </c>
      <c r="AA7" s="164">
        <f t="shared" si="5"/>
        <v>0.89999999999999991</v>
      </c>
      <c r="AB7" s="163"/>
      <c r="AC7" s="164"/>
      <c r="AD7" s="174" t="s">
        <v>423</v>
      </c>
      <c r="AE7" s="191">
        <v>350</v>
      </c>
      <c r="AF7" s="189">
        <v>2.85</v>
      </c>
      <c r="AG7" s="167">
        <f t="shared" si="6"/>
        <v>0.81428571428571428</v>
      </c>
      <c r="AN7" s="168">
        <v>0.81428571428571428</v>
      </c>
      <c r="AO7" s="150" t="s">
        <v>421</v>
      </c>
      <c r="AP7" s="150" t="s">
        <v>422</v>
      </c>
      <c r="AQ7" s="151">
        <v>350</v>
      </c>
      <c r="AR7" s="163">
        <v>3.79</v>
      </c>
      <c r="AS7" s="163">
        <f t="shared" si="7"/>
        <v>1.082857142857143</v>
      </c>
      <c r="AT7" s="163">
        <v>3.5</v>
      </c>
      <c r="AU7" s="163">
        <f>AT7/AQ7*100</f>
        <v>1</v>
      </c>
      <c r="AV7" s="174" t="s">
        <v>424</v>
      </c>
      <c r="AW7" s="181">
        <v>350</v>
      </c>
      <c r="AX7" s="167">
        <v>3.5</v>
      </c>
      <c r="AY7" s="167">
        <f t="shared" si="8"/>
        <v>1</v>
      </c>
      <c r="AZ7" s="167">
        <v>3</v>
      </c>
      <c r="BA7" s="167">
        <f>AZ7/AW7*100</f>
        <v>0.85714285714285721</v>
      </c>
      <c r="BB7" s="183"/>
      <c r="BC7" s="183"/>
      <c r="BD7" s="183"/>
      <c r="BE7" s="183"/>
      <c r="BF7" s="183"/>
      <c r="BH7" s="192">
        <f>BA7</f>
        <v>0.85714285714285721</v>
      </c>
      <c r="BI7" s="172">
        <f t="shared" si="9"/>
        <v>1</v>
      </c>
      <c r="BJ7" s="173">
        <f t="shared" si="0"/>
        <v>0.80380952380952386</v>
      </c>
      <c r="BK7" s="168">
        <f t="shared" si="1"/>
        <v>0.99333333333333351</v>
      </c>
      <c r="BL7" s="168">
        <f t="shared" si="2"/>
        <v>0.96571428571428575</v>
      </c>
      <c r="BM7" s="168">
        <f t="shared" si="10"/>
        <v>0.88952380952380949</v>
      </c>
      <c r="BN7" s="168">
        <f t="shared" si="11"/>
        <v>0.80380952380952386</v>
      </c>
      <c r="BO7" s="168">
        <f t="shared" si="3"/>
        <v>0.88952380952380949</v>
      </c>
    </row>
    <row r="8" spans="1:68" ht="24" customHeight="1">
      <c r="A8" s="150" t="s">
        <v>425</v>
      </c>
      <c r="B8" s="150" t="s">
        <v>426</v>
      </c>
      <c r="C8" s="151">
        <v>250</v>
      </c>
      <c r="D8" s="186">
        <v>1.99</v>
      </c>
      <c r="E8" s="152">
        <f t="shared" si="4"/>
        <v>0.79600000000000004</v>
      </c>
      <c r="F8" s="163"/>
      <c r="G8" s="187">
        <v>0.79600000000000004</v>
      </c>
      <c r="H8" s="174" t="s">
        <v>28</v>
      </c>
      <c r="I8" s="181">
        <v>250</v>
      </c>
      <c r="J8" s="189">
        <v>1.1499999999999999</v>
      </c>
      <c r="K8" s="175">
        <f>J8/I8*100</f>
        <v>0.45999999999999996</v>
      </c>
      <c r="L8" s="156"/>
      <c r="M8" s="193">
        <v>0.45999999999999996</v>
      </c>
      <c r="N8" s="177"/>
      <c r="O8" s="177"/>
      <c r="P8" s="178"/>
      <c r="Q8" s="178"/>
      <c r="R8" s="160"/>
      <c r="S8" s="160"/>
      <c r="T8" s="160"/>
      <c r="U8" s="194">
        <f>K8</f>
        <v>0.45999999999999996</v>
      </c>
      <c r="V8" s="162">
        <f>K8</f>
        <v>0.45999999999999996</v>
      </c>
      <c r="W8" s="150" t="s">
        <v>425</v>
      </c>
      <c r="X8" s="150" t="s">
        <v>426</v>
      </c>
      <c r="Y8" s="151">
        <v>250</v>
      </c>
      <c r="Z8" s="186">
        <v>2.69</v>
      </c>
      <c r="AA8" s="164">
        <f t="shared" si="5"/>
        <v>1.0760000000000001</v>
      </c>
      <c r="AB8" s="186"/>
      <c r="AC8" s="164"/>
      <c r="AD8" s="174" t="s">
        <v>28</v>
      </c>
      <c r="AE8" s="191">
        <v>250</v>
      </c>
      <c r="AF8" s="189">
        <v>1.0900000000000001</v>
      </c>
      <c r="AG8" s="167">
        <f t="shared" si="6"/>
        <v>0.436</v>
      </c>
      <c r="AN8" s="168">
        <v>0.436</v>
      </c>
      <c r="AO8" s="150" t="s">
        <v>425</v>
      </c>
      <c r="AP8" s="150" t="s">
        <v>426</v>
      </c>
      <c r="AQ8" s="151">
        <v>250</v>
      </c>
      <c r="AR8" s="186">
        <v>3</v>
      </c>
      <c r="AS8" s="163">
        <f t="shared" si="7"/>
        <v>1.2</v>
      </c>
      <c r="AT8" s="163"/>
      <c r="AU8" s="180">
        <v>1.2</v>
      </c>
      <c r="AV8" s="174" t="s">
        <v>25</v>
      </c>
      <c r="AW8" s="181">
        <v>250</v>
      </c>
      <c r="AX8" s="189">
        <v>1.29</v>
      </c>
      <c r="AY8" s="167">
        <f t="shared" si="8"/>
        <v>0.51600000000000001</v>
      </c>
      <c r="AZ8" s="154"/>
      <c r="BA8" s="182">
        <v>0.51600000000000001</v>
      </c>
      <c r="BB8" s="183"/>
      <c r="BC8" s="183"/>
      <c r="BD8" s="183"/>
      <c r="BE8" s="183"/>
      <c r="BF8" s="183"/>
      <c r="BH8" s="185">
        <f>AY8</f>
        <v>0.51600000000000001</v>
      </c>
      <c r="BI8" s="172">
        <f t="shared" si="9"/>
        <v>0.51600000000000001</v>
      </c>
      <c r="BJ8" s="173">
        <f t="shared" si="0"/>
        <v>0.47066666666666662</v>
      </c>
      <c r="BK8" s="168">
        <f t="shared" si="1"/>
        <v>1.024</v>
      </c>
      <c r="BL8" s="168">
        <f t="shared" si="2"/>
        <v>1.024</v>
      </c>
      <c r="BM8" s="168">
        <f t="shared" si="10"/>
        <v>0.47066666666666662</v>
      </c>
      <c r="BN8" s="168">
        <f t="shared" si="11"/>
        <v>0.47066666666666662</v>
      </c>
      <c r="BO8" s="168">
        <f t="shared" si="3"/>
        <v>0.47066666666666662</v>
      </c>
    </row>
    <row r="9" spans="1:68" ht="24" customHeight="1">
      <c r="A9" s="150" t="s">
        <v>427</v>
      </c>
      <c r="B9" s="150" t="s">
        <v>428</v>
      </c>
      <c r="C9" s="151">
        <v>200</v>
      </c>
      <c r="D9" s="186">
        <v>3.59</v>
      </c>
      <c r="E9" s="152">
        <f t="shared" si="4"/>
        <v>1.7950000000000002</v>
      </c>
      <c r="F9" s="163"/>
      <c r="G9" s="187">
        <v>1.7950000000000002</v>
      </c>
      <c r="H9" s="154"/>
      <c r="I9" s="154"/>
      <c r="J9" s="155"/>
      <c r="K9" s="155"/>
      <c r="L9" s="156"/>
      <c r="M9" s="193"/>
      <c r="N9" s="177"/>
      <c r="O9" s="177"/>
      <c r="P9" s="178"/>
      <c r="Q9" s="178"/>
      <c r="R9" s="160"/>
      <c r="S9" s="160"/>
      <c r="T9" s="160"/>
      <c r="U9" s="194">
        <f>E9</f>
        <v>1.7950000000000002</v>
      </c>
      <c r="V9" s="162">
        <f>E9</f>
        <v>1.7950000000000002</v>
      </c>
      <c r="W9" s="150" t="s">
        <v>427</v>
      </c>
      <c r="X9" s="150" t="s">
        <v>428</v>
      </c>
      <c r="Y9" s="151">
        <v>200</v>
      </c>
      <c r="Z9" s="186">
        <v>2</v>
      </c>
      <c r="AA9" s="164">
        <f t="shared" si="5"/>
        <v>1</v>
      </c>
      <c r="AB9" s="186"/>
      <c r="AC9" s="164"/>
      <c r="AD9" s="174" t="s">
        <v>28</v>
      </c>
      <c r="AE9" s="191">
        <v>200</v>
      </c>
      <c r="AF9" s="189">
        <v>1.79</v>
      </c>
      <c r="AG9" s="167">
        <f t="shared" si="6"/>
        <v>0.89500000000000002</v>
      </c>
      <c r="AN9" s="168">
        <v>0.89500000000000002</v>
      </c>
      <c r="AO9" s="150" t="s">
        <v>427</v>
      </c>
      <c r="AP9" s="150" t="s">
        <v>428</v>
      </c>
      <c r="AQ9" s="151">
        <v>200</v>
      </c>
      <c r="AR9" s="186">
        <v>3.75</v>
      </c>
      <c r="AS9" s="163">
        <f t="shared" si="7"/>
        <v>1.875</v>
      </c>
      <c r="AT9" s="163"/>
      <c r="AU9" s="180">
        <v>1.875</v>
      </c>
      <c r="AV9" s="174" t="s">
        <v>429</v>
      </c>
      <c r="AW9" s="181">
        <v>200</v>
      </c>
      <c r="AX9" s="189">
        <v>2</v>
      </c>
      <c r="AY9" s="167">
        <f t="shared" si="8"/>
        <v>1</v>
      </c>
      <c r="AZ9" s="154"/>
      <c r="BA9" s="182">
        <v>1</v>
      </c>
      <c r="BB9" s="183"/>
      <c r="BC9" s="183"/>
      <c r="BD9" s="183"/>
      <c r="BE9" s="183"/>
      <c r="BF9" s="183"/>
      <c r="BH9" s="185">
        <f>AY9</f>
        <v>1</v>
      </c>
      <c r="BI9" s="172">
        <f t="shared" si="9"/>
        <v>1</v>
      </c>
      <c r="BJ9" s="173">
        <f t="shared" si="0"/>
        <v>1.2300000000000002</v>
      </c>
      <c r="BK9" s="168">
        <f t="shared" si="1"/>
        <v>1.5566666666666666</v>
      </c>
      <c r="BL9" s="168">
        <f t="shared" si="2"/>
        <v>1.5566666666666666</v>
      </c>
      <c r="BM9" s="168">
        <f t="shared" si="10"/>
        <v>0.94750000000000001</v>
      </c>
      <c r="BN9" s="168">
        <f t="shared" si="11"/>
        <v>0.94750000000000001</v>
      </c>
      <c r="BO9" s="168">
        <f t="shared" si="3"/>
        <v>1.2300000000000002</v>
      </c>
    </row>
    <row r="10" spans="1:68" ht="24" customHeight="1">
      <c r="A10" s="150" t="s">
        <v>430</v>
      </c>
      <c r="B10" s="150" t="s">
        <v>431</v>
      </c>
      <c r="C10" s="151">
        <v>175</v>
      </c>
      <c r="D10" s="186">
        <v>2.65</v>
      </c>
      <c r="E10" s="152">
        <f t="shared" si="4"/>
        <v>1.5142857142857142</v>
      </c>
      <c r="F10" s="186">
        <v>2.29</v>
      </c>
      <c r="G10" s="152">
        <f>F10/C10*100</f>
        <v>1.3085714285714285</v>
      </c>
      <c r="H10" s="174" t="s">
        <v>28</v>
      </c>
      <c r="I10" s="188">
        <v>250</v>
      </c>
      <c r="J10" s="189">
        <v>1.95</v>
      </c>
      <c r="K10" s="175">
        <f>J10/I10*100</f>
        <v>0.77999999999999992</v>
      </c>
      <c r="L10" s="156"/>
      <c r="M10" s="193">
        <v>0.77999999999999992</v>
      </c>
      <c r="N10" s="177"/>
      <c r="O10" s="177"/>
      <c r="P10" s="178"/>
      <c r="Q10" s="178"/>
      <c r="R10" s="160"/>
      <c r="S10" s="160"/>
      <c r="T10" s="160"/>
      <c r="U10" s="194">
        <f>K10</f>
        <v>0.77999999999999992</v>
      </c>
      <c r="V10" s="162">
        <f>K10</f>
        <v>0.77999999999999992</v>
      </c>
      <c r="W10" s="150" t="s">
        <v>430</v>
      </c>
      <c r="X10" s="150" t="s">
        <v>431</v>
      </c>
      <c r="Y10" s="151">
        <v>175</v>
      </c>
      <c r="Z10" s="186">
        <v>2.39</v>
      </c>
      <c r="AA10" s="164">
        <f t="shared" si="5"/>
        <v>1.3657142857142857</v>
      </c>
      <c r="AB10" s="186"/>
      <c r="AC10" s="164"/>
      <c r="AD10" s="174" t="s">
        <v>28</v>
      </c>
      <c r="AE10" s="191">
        <v>250</v>
      </c>
      <c r="AF10" s="189">
        <v>1.79</v>
      </c>
      <c r="AG10" s="167">
        <f t="shared" si="6"/>
        <v>0.71600000000000008</v>
      </c>
      <c r="AN10" s="168">
        <v>0.71600000000000008</v>
      </c>
      <c r="AO10" s="150" t="s">
        <v>430</v>
      </c>
      <c r="AP10" s="150" t="s">
        <v>431</v>
      </c>
      <c r="AQ10" s="151">
        <v>175</v>
      </c>
      <c r="AR10" s="186">
        <v>2.65</v>
      </c>
      <c r="AS10" s="163">
        <f t="shared" si="7"/>
        <v>1.5142857142857142</v>
      </c>
      <c r="AT10" s="163"/>
      <c r="AU10" s="180">
        <v>1.5142857142857142</v>
      </c>
      <c r="AV10" s="174" t="s">
        <v>424</v>
      </c>
      <c r="AW10" s="181">
        <v>250</v>
      </c>
      <c r="AX10" s="189">
        <v>1.99</v>
      </c>
      <c r="AY10" s="167">
        <f t="shared" si="8"/>
        <v>0.79600000000000004</v>
      </c>
      <c r="AZ10" s="189">
        <v>1.79</v>
      </c>
      <c r="BA10" s="167">
        <f>AZ10/AW10*100</f>
        <v>0.71600000000000008</v>
      </c>
      <c r="BB10" s="183"/>
      <c r="BC10" s="183"/>
      <c r="BD10" s="183"/>
      <c r="BE10" s="183"/>
      <c r="BF10" s="183"/>
      <c r="BH10" s="192">
        <f>BA10</f>
        <v>0.71600000000000008</v>
      </c>
      <c r="BI10" s="172">
        <f t="shared" si="9"/>
        <v>0.79600000000000004</v>
      </c>
      <c r="BJ10" s="173">
        <f t="shared" si="0"/>
        <v>0.7373333333333334</v>
      </c>
      <c r="BK10" s="168">
        <f t="shared" si="1"/>
        <v>1.4647619047619047</v>
      </c>
      <c r="BL10" s="168">
        <f t="shared" si="2"/>
        <v>1.3961904761904762</v>
      </c>
      <c r="BM10" s="168">
        <f t="shared" si="10"/>
        <v>0.7639999999999999</v>
      </c>
      <c r="BN10" s="168">
        <f t="shared" si="11"/>
        <v>0.7373333333333334</v>
      </c>
      <c r="BO10" s="168">
        <f t="shared" si="3"/>
        <v>0.7639999999999999</v>
      </c>
    </row>
    <row r="11" spans="1:68" ht="24" customHeight="1">
      <c r="A11" s="150" t="s">
        <v>432</v>
      </c>
      <c r="B11" s="150" t="s">
        <v>433</v>
      </c>
      <c r="C11" s="151">
        <v>250</v>
      </c>
      <c r="D11" s="186">
        <v>2.99</v>
      </c>
      <c r="E11" s="152">
        <f t="shared" si="4"/>
        <v>1.196</v>
      </c>
      <c r="F11" s="163"/>
      <c r="G11" s="180">
        <v>1.196</v>
      </c>
      <c r="L11" s="156"/>
      <c r="M11" s="193"/>
      <c r="N11" s="177"/>
      <c r="O11" s="177"/>
      <c r="P11" s="178"/>
      <c r="Q11" s="178"/>
      <c r="R11" s="160"/>
      <c r="S11" s="160"/>
      <c r="T11" s="160"/>
      <c r="U11" s="194">
        <f>E11</f>
        <v>1.196</v>
      </c>
      <c r="V11" s="162">
        <f>E11</f>
        <v>1.196</v>
      </c>
      <c r="W11" s="150" t="s">
        <v>430</v>
      </c>
      <c r="X11" s="150" t="s">
        <v>433</v>
      </c>
      <c r="Y11" s="151">
        <v>250</v>
      </c>
      <c r="Z11" s="186">
        <v>2.69</v>
      </c>
      <c r="AA11" s="164">
        <f t="shared" si="5"/>
        <v>1.0760000000000001</v>
      </c>
      <c r="AB11" s="186"/>
      <c r="AC11" s="164"/>
      <c r="AD11" s="195" t="s">
        <v>28</v>
      </c>
      <c r="AE11" s="196">
        <v>250</v>
      </c>
      <c r="AF11" s="197">
        <v>1.79</v>
      </c>
      <c r="AG11" s="167">
        <f t="shared" si="6"/>
        <v>0.71600000000000008</v>
      </c>
      <c r="AN11" s="168">
        <v>0.71600000000000008</v>
      </c>
      <c r="AO11" s="150" t="s">
        <v>430</v>
      </c>
      <c r="AP11" s="150" t="s">
        <v>433</v>
      </c>
      <c r="AQ11" s="158">
        <v>250</v>
      </c>
      <c r="AR11" s="186">
        <v>3</v>
      </c>
      <c r="AS11" s="163">
        <f t="shared" si="7"/>
        <v>1.2</v>
      </c>
      <c r="AT11" s="163"/>
      <c r="AU11" s="180">
        <v>1.2</v>
      </c>
      <c r="AV11" s="154"/>
      <c r="AW11" s="154"/>
      <c r="AX11" s="154"/>
      <c r="AY11" s="154"/>
      <c r="AZ11" s="154"/>
      <c r="BA11" s="155"/>
      <c r="BB11" s="183"/>
      <c r="BC11" s="183"/>
      <c r="BD11" s="183"/>
      <c r="BE11" s="183"/>
      <c r="BF11" s="183"/>
      <c r="BH11" s="185">
        <f>AS11</f>
        <v>1.2</v>
      </c>
      <c r="BI11" s="172">
        <f>AS11</f>
        <v>1.2</v>
      </c>
      <c r="BJ11" s="173">
        <f t="shared" si="0"/>
        <v>1.0373333333333334</v>
      </c>
      <c r="BK11" s="168">
        <f t="shared" si="1"/>
        <v>1.1573333333333335</v>
      </c>
      <c r="BL11" s="168">
        <f t="shared" si="2"/>
        <v>1.1573333333333335</v>
      </c>
      <c r="BM11" s="168">
        <f t="shared" si="10"/>
        <v>0.71600000000000008</v>
      </c>
      <c r="BN11" s="168">
        <f t="shared" si="11"/>
        <v>0.71600000000000008</v>
      </c>
      <c r="BO11" s="168">
        <f t="shared" si="3"/>
        <v>1.0373333333333334</v>
      </c>
    </row>
    <row r="12" spans="1:68" ht="24" customHeight="1">
      <c r="A12" s="150" t="s">
        <v>434</v>
      </c>
      <c r="B12" s="150" t="s">
        <v>435</v>
      </c>
      <c r="C12" s="151">
        <v>250</v>
      </c>
      <c r="D12" s="186">
        <v>2.99</v>
      </c>
      <c r="E12" s="152">
        <f t="shared" si="4"/>
        <v>1.196</v>
      </c>
      <c r="F12" s="163"/>
      <c r="G12" s="180">
        <v>1.196</v>
      </c>
      <c r="H12" s="154"/>
      <c r="I12" s="154"/>
      <c r="J12" s="155"/>
      <c r="K12" s="155"/>
      <c r="L12" s="156"/>
      <c r="M12" s="193"/>
      <c r="N12" s="177"/>
      <c r="O12" s="177"/>
      <c r="P12" s="178"/>
      <c r="Q12" s="178"/>
      <c r="R12" s="160"/>
      <c r="S12" s="160"/>
      <c r="T12" s="160"/>
      <c r="U12" s="194">
        <f>E12</f>
        <v>1.196</v>
      </c>
      <c r="V12" s="162">
        <f>E12</f>
        <v>1.196</v>
      </c>
      <c r="W12" s="150" t="s">
        <v>434</v>
      </c>
      <c r="X12" s="150" t="s">
        <v>435</v>
      </c>
      <c r="Y12" s="151">
        <v>250</v>
      </c>
      <c r="Z12" s="186">
        <v>2.59</v>
      </c>
      <c r="AA12" s="164">
        <f t="shared" si="5"/>
        <v>1.036</v>
      </c>
      <c r="AB12" s="186"/>
      <c r="AC12" s="164"/>
      <c r="AD12" s="181"/>
      <c r="AE12" s="166"/>
      <c r="AF12" s="155"/>
      <c r="AG12" s="167"/>
      <c r="AN12" s="168">
        <v>1.036</v>
      </c>
      <c r="AO12" s="150" t="s">
        <v>434</v>
      </c>
      <c r="AP12" s="150" t="s">
        <v>435</v>
      </c>
      <c r="AQ12" s="151">
        <v>250</v>
      </c>
      <c r="AR12" s="186">
        <v>3</v>
      </c>
      <c r="AS12" s="163">
        <f t="shared" si="7"/>
        <v>1.2</v>
      </c>
      <c r="AT12" s="163"/>
      <c r="AU12" s="180">
        <v>1.2</v>
      </c>
      <c r="AV12" s="154"/>
      <c r="AW12" s="154"/>
      <c r="AX12" s="154"/>
      <c r="AY12" s="154"/>
      <c r="AZ12" s="154"/>
      <c r="BA12" s="155"/>
      <c r="BB12" s="183"/>
      <c r="BC12" s="183"/>
      <c r="BD12" s="183"/>
      <c r="BE12" s="183"/>
      <c r="BF12" s="183"/>
      <c r="BH12" s="185">
        <f>AS12</f>
        <v>1.2</v>
      </c>
      <c r="BI12" s="172">
        <f>AS12</f>
        <v>1.2</v>
      </c>
      <c r="BJ12" s="173">
        <f t="shared" si="0"/>
        <v>1.1439999999999999</v>
      </c>
      <c r="BK12" s="168">
        <f t="shared" si="1"/>
        <v>1.1440000000000001</v>
      </c>
      <c r="BL12" s="168">
        <f t="shared" si="2"/>
        <v>1.1440000000000001</v>
      </c>
      <c r="BM12" s="168"/>
      <c r="BN12" s="168"/>
      <c r="BO12" s="168">
        <f t="shared" si="3"/>
        <v>1.1440000000000001</v>
      </c>
    </row>
    <row r="13" spans="1:68" ht="24" customHeight="1">
      <c r="A13" s="150" t="s">
        <v>436</v>
      </c>
      <c r="B13" s="150" t="s">
        <v>437</v>
      </c>
      <c r="C13" s="151">
        <v>250</v>
      </c>
      <c r="D13" s="186">
        <v>3.29</v>
      </c>
      <c r="E13" s="152">
        <f t="shared" si="4"/>
        <v>1.3160000000000001</v>
      </c>
      <c r="F13" s="163"/>
      <c r="G13" s="180">
        <v>1.3160000000000001</v>
      </c>
      <c r="H13" s="154"/>
      <c r="I13" s="154"/>
      <c r="J13" s="155"/>
      <c r="K13" s="155"/>
      <c r="L13" s="156"/>
      <c r="M13" s="193"/>
      <c r="N13" s="177"/>
      <c r="O13" s="177"/>
      <c r="P13" s="178"/>
      <c r="Q13" s="178"/>
      <c r="R13" s="160"/>
      <c r="S13" s="160"/>
      <c r="T13" s="160"/>
      <c r="U13" s="194">
        <f>E13</f>
        <v>1.3160000000000001</v>
      </c>
      <c r="V13" s="162">
        <f>E13</f>
        <v>1.3160000000000001</v>
      </c>
      <c r="W13" s="150" t="s">
        <v>434</v>
      </c>
      <c r="X13" s="150" t="s">
        <v>437</v>
      </c>
      <c r="Y13" s="151">
        <v>250</v>
      </c>
      <c r="Z13" s="186">
        <v>2.69</v>
      </c>
      <c r="AA13" s="164">
        <f t="shared" si="5"/>
        <v>1.0760000000000001</v>
      </c>
      <c r="AB13" s="186"/>
      <c r="AC13" s="164"/>
      <c r="AD13" s="181"/>
      <c r="AE13" s="166"/>
      <c r="AF13" s="155"/>
      <c r="AG13" s="167"/>
      <c r="AN13" s="168">
        <v>1.0760000000000001</v>
      </c>
      <c r="AO13" s="150" t="s">
        <v>434</v>
      </c>
      <c r="AP13" s="150" t="s">
        <v>437</v>
      </c>
      <c r="AQ13" s="158">
        <v>250</v>
      </c>
      <c r="AR13" s="186">
        <v>3.29</v>
      </c>
      <c r="AS13" s="163">
        <f t="shared" si="7"/>
        <v>1.3160000000000001</v>
      </c>
      <c r="AT13" s="163"/>
      <c r="AU13" s="180">
        <v>1.3160000000000001</v>
      </c>
      <c r="AV13" s="174"/>
      <c r="AW13" s="181"/>
      <c r="AX13" s="189"/>
      <c r="AY13" s="189"/>
      <c r="AZ13" s="154"/>
      <c r="BA13" s="155"/>
      <c r="BB13" s="183"/>
      <c r="BC13" s="183"/>
      <c r="BD13" s="183"/>
      <c r="BE13" s="183"/>
      <c r="BF13" s="183"/>
      <c r="BH13" s="185">
        <f>AS13</f>
        <v>1.3160000000000001</v>
      </c>
      <c r="BI13" s="172">
        <f>AS13</f>
        <v>1.3160000000000001</v>
      </c>
      <c r="BJ13" s="173">
        <f t="shared" si="0"/>
        <v>1.236</v>
      </c>
      <c r="BK13" s="168">
        <f t="shared" si="1"/>
        <v>1.236</v>
      </c>
      <c r="BL13" s="168">
        <f t="shared" si="2"/>
        <v>1.236</v>
      </c>
      <c r="BM13" s="168"/>
      <c r="BN13" s="168"/>
      <c r="BO13" s="168">
        <f t="shared" si="3"/>
        <v>1.236</v>
      </c>
    </row>
    <row r="14" spans="1:68" ht="24" customHeight="1">
      <c r="A14" s="150" t="s">
        <v>438</v>
      </c>
      <c r="B14" s="150" t="s">
        <v>439</v>
      </c>
      <c r="C14" s="151">
        <v>460</v>
      </c>
      <c r="D14" s="186">
        <v>3.49</v>
      </c>
      <c r="E14" s="152">
        <f t="shared" si="4"/>
        <v>0.7586956521739131</v>
      </c>
      <c r="F14" s="163"/>
      <c r="G14" s="180">
        <v>0.7586956521739131</v>
      </c>
      <c r="H14" s="154"/>
      <c r="I14" s="154"/>
      <c r="J14" s="155"/>
      <c r="K14" s="155"/>
      <c r="L14" s="156"/>
      <c r="M14" s="193"/>
      <c r="N14" s="177"/>
      <c r="O14" s="177"/>
      <c r="P14" s="178"/>
      <c r="Q14" s="178"/>
      <c r="R14" s="160"/>
      <c r="S14" s="160"/>
      <c r="T14" s="160"/>
      <c r="U14" s="194">
        <f>E14</f>
        <v>0.7586956521739131</v>
      </c>
      <c r="V14" s="162">
        <f>E14</f>
        <v>0.7586956521739131</v>
      </c>
      <c r="W14" s="150" t="s">
        <v>440</v>
      </c>
      <c r="X14" s="150" t="s">
        <v>441</v>
      </c>
      <c r="Y14" s="151">
        <v>460</v>
      </c>
      <c r="Z14" s="186">
        <v>4.8899999999999997</v>
      </c>
      <c r="AA14" s="164">
        <f t="shared" si="5"/>
        <v>1.0630434782608695</v>
      </c>
      <c r="AB14" s="186"/>
      <c r="AC14" s="164"/>
      <c r="AD14" s="181"/>
      <c r="AE14" s="166"/>
      <c r="AF14" s="155"/>
      <c r="AG14" s="167"/>
      <c r="AN14" s="168">
        <v>1.0630434782608695</v>
      </c>
      <c r="AO14" s="150" t="s">
        <v>101</v>
      </c>
      <c r="AP14" s="150" t="s">
        <v>442</v>
      </c>
      <c r="AQ14" s="158">
        <v>460</v>
      </c>
      <c r="AR14" s="186">
        <v>3.5</v>
      </c>
      <c r="AS14" s="163">
        <f t="shared" si="7"/>
        <v>0.76086956521739135</v>
      </c>
      <c r="AT14" s="163"/>
      <c r="AU14" s="180">
        <v>0.76086956521739135</v>
      </c>
      <c r="AV14" s="154"/>
      <c r="AW14" s="198"/>
      <c r="AX14" s="154"/>
      <c r="AY14" s="154"/>
      <c r="AZ14" s="154"/>
      <c r="BA14" s="155"/>
      <c r="BB14" s="183"/>
      <c r="BC14" s="183"/>
      <c r="BD14" s="183"/>
      <c r="BE14" s="183"/>
      <c r="BF14" s="183"/>
      <c r="BH14" s="185">
        <f>AS14</f>
        <v>0.76086956521739135</v>
      </c>
      <c r="BI14" s="172">
        <f>AS14</f>
        <v>0.76086956521739135</v>
      </c>
      <c r="BJ14" s="173">
        <f t="shared" si="0"/>
        <v>0.86086956521739133</v>
      </c>
      <c r="BK14" s="168">
        <f t="shared" si="1"/>
        <v>0.86086956521739122</v>
      </c>
      <c r="BL14" s="168">
        <f t="shared" si="2"/>
        <v>0.86086956521739122</v>
      </c>
      <c r="BM14" s="168"/>
      <c r="BN14" s="168"/>
      <c r="BO14" s="168">
        <f t="shared" si="3"/>
        <v>0.86086956521739122</v>
      </c>
    </row>
    <row r="15" spans="1:68" ht="24" customHeight="1">
      <c r="A15" s="150" t="s">
        <v>97</v>
      </c>
      <c r="B15" s="150" t="s">
        <v>443</v>
      </c>
      <c r="C15" s="151">
        <v>400</v>
      </c>
      <c r="D15" s="186">
        <v>5.99</v>
      </c>
      <c r="E15" s="152">
        <f t="shared" si="4"/>
        <v>1.4975000000000001</v>
      </c>
      <c r="F15" s="163"/>
      <c r="G15" s="180">
        <v>1.4975000000000001</v>
      </c>
      <c r="H15" s="154"/>
      <c r="I15" s="154"/>
      <c r="J15" s="155"/>
      <c r="K15" s="155"/>
      <c r="L15" s="156"/>
      <c r="M15" s="193"/>
      <c r="N15" s="177"/>
      <c r="O15" s="177"/>
      <c r="P15" s="178"/>
      <c r="Q15" s="178"/>
      <c r="R15" s="160"/>
      <c r="S15" s="160"/>
      <c r="T15" s="160"/>
      <c r="U15" s="194">
        <f>E15</f>
        <v>1.4975000000000001</v>
      </c>
      <c r="V15" s="162">
        <f>E15</f>
        <v>1.4975000000000001</v>
      </c>
      <c r="W15" s="150" t="s">
        <v>97</v>
      </c>
      <c r="X15" s="150" t="s">
        <v>443</v>
      </c>
      <c r="Y15" s="151">
        <v>400</v>
      </c>
      <c r="Z15" s="186">
        <v>3.99</v>
      </c>
      <c r="AA15" s="164">
        <f t="shared" si="5"/>
        <v>0.99750000000000016</v>
      </c>
      <c r="AB15" s="186"/>
      <c r="AC15" s="164"/>
      <c r="AD15" s="181"/>
      <c r="AE15" s="166"/>
      <c r="AF15" s="155"/>
      <c r="AG15" s="167"/>
      <c r="AN15" s="168">
        <v>0.99750000000000016</v>
      </c>
      <c r="AO15" s="150" t="s">
        <v>97</v>
      </c>
      <c r="AP15" s="150" t="s">
        <v>443</v>
      </c>
      <c r="AQ15" s="151">
        <v>400</v>
      </c>
      <c r="AR15" s="186">
        <v>5.15</v>
      </c>
      <c r="AS15" s="163">
        <f t="shared" si="7"/>
        <v>1.2875000000000001</v>
      </c>
      <c r="AT15" s="163"/>
      <c r="AU15" s="180">
        <v>1.2875000000000001</v>
      </c>
      <c r="AV15" s="154"/>
      <c r="AW15" s="154"/>
      <c r="AX15" s="154"/>
      <c r="AY15" s="154"/>
      <c r="AZ15" s="154"/>
      <c r="BA15" s="155"/>
      <c r="BB15" s="183"/>
      <c r="BC15" s="183"/>
      <c r="BD15" s="183"/>
      <c r="BE15" s="183"/>
      <c r="BF15" s="183"/>
      <c r="BH15" s="185">
        <f>AS15</f>
        <v>1.2875000000000001</v>
      </c>
      <c r="BI15" s="172">
        <f>AS15</f>
        <v>1.2875000000000001</v>
      </c>
      <c r="BJ15" s="173">
        <f t="shared" si="0"/>
        <v>1.2608333333333335</v>
      </c>
      <c r="BK15" s="168">
        <f t="shared" si="1"/>
        <v>1.2608333333333335</v>
      </c>
      <c r="BL15" s="168">
        <f t="shared" si="2"/>
        <v>1.2608333333333335</v>
      </c>
      <c r="BM15" s="168"/>
      <c r="BN15" s="168"/>
      <c r="BO15" s="168">
        <f t="shared" si="3"/>
        <v>1.2608333333333335</v>
      </c>
    </row>
    <row r="16" spans="1:68" ht="24" customHeight="1">
      <c r="A16" s="150" t="s">
        <v>102</v>
      </c>
      <c r="B16" s="150" t="s">
        <v>444</v>
      </c>
      <c r="C16" s="151">
        <v>500</v>
      </c>
      <c r="D16" s="163">
        <v>3.29</v>
      </c>
      <c r="E16" s="152">
        <f t="shared" si="4"/>
        <v>0.65800000000000003</v>
      </c>
      <c r="F16" s="163"/>
      <c r="G16" s="180">
        <v>0.65800000000000003</v>
      </c>
      <c r="H16" s="181" t="s">
        <v>423</v>
      </c>
      <c r="I16" s="181">
        <v>500</v>
      </c>
      <c r="J16" s="167">
        <v>2.39</v>
      </c>
      <c r="K16" s="175">
        <f t="shared" ref="K16:K22" si="12">J16/I16*100</f>
        <v>0.47800000000000004</v>
      </c>
      <c r="L16" s="156"/>
      <c r="M16" s="193">
        <v>0.47800000000000004</v>
      </c>
      <c r="N16" s="177"/>
      <c r="O16" s="177"/>
      <c r="P16" s="178"/>
      <c r="Q16" s="178"/>
      <c r="R16" s="160"/>
      <c r="S16" s="160"/>
      <c r="T16" s="160"/>
      <c r="U16" s="194">
        <f>K16</f>
        <v>0.47800000000000004</v>
      </c>
      <c r="V16" s="162">
        <f t="shared" ref="V16:V22" si="13">K16</f>
        <v>0.47800000000000004</v>
      </c>
      <c r="W16" s="150" t="s">
        <v>102</v>
      </c>
      <c r="X16" s="150" t="s">
        <v>444</v>
      </c>
      <c r="Y16" s="151">
        <v>500</v>
      </c>
      <c r="Z16" s="163">
        <v>2.95</v>
      </c>
      <c r="AA16" s="164">
        <f t="shared" si="5"/>
        <v>0.59000000000000008</v>
      </c>
      <c r="AB16" s="163"/>
      <c r="AC16" s="164"/>
      <c r="AD16" s="181" t="s">
        <v>28</v>
      </c>
      <c r="AE16" s="179">
        <v>500</v>
      </c>
      <c r="AF16" s="167">
        <v>2.19</v>
      </c>
      <c r="AG16" s="167">
        <f t="shared" ref="AG16:AG22" si="14">AF16/AE16*100</f>
        <v>0.438</v>
      </c>
      <c r="AN16" s="168">
        <v>0.438</v>
      </c>
      <c r="AO16" s="150" t="s">
        <v>102</v>
      </c>
      <c r="AP16" s="150" t="s">
        <v>444</v>
      </c>
      <c r="AQ16" s="151">
        <v>500</v>
      </c>
      <c r="AR16" s="163">
        <v>3.7</v>
      </c>
      <c r="AS16" s="163">
        <f t="shared" si="7"/>
        <v>0.74</v>
      </c>
      <c r="AT16" s="163"/>
      <c r="AU16" s="180">
        <v>0.74</v>
      </c>
      <c r="AV16" s="181" t="s">
        <v>25</v>
      </c>
      <c r="AW16" s="181">
        <v>500</v>
      </c>
      <c r="AX16" s="167">
        <v>2.5</v>
      </c>
      <c r="AY16" s="167">
        <f>AX16/AW16*100</f>
        <v>0.5</v>
      </c>
      <c r="AZ16" s="154"/>
      <c r="BA16" s="182">
        <v>0.5</v>
      </c>
      <c r="BB16" s="183"/>
      <c r="BC16" s="183"/>
      <c r="BD16" s="183"/>
      <c r="BE16" s="183"/>
      <c r="BF16" s="183"/>
      <c r="BH16" s="185">
        <f>AY16</f>
        <v>0.5</v>
      </c>
      <c r="BI16" s="172">
        <f>AY16</f>
        <v>0.5</v>
      </c>
      <c r="BJ16" s="173">
        <f t="shared" si="0"/>
        <v>0.47199999999999998</v>
      </c>
      <c r="BK16" s="168">
        <f t="shared" si="1"/>
        <v>0.66266666666666674</v>
      </c>
      <c r="BL16" s="168">
        <f t="shared" si="2"/>
        <v>0.66266666666666674</v>
      </c>
      <c r="BM16" s="168">
        <f t="shared" ref="BM16:BM22" si="15">AVERAGE(K16,AG16,AY16)</f>
        <v>0.47199999999999998</v>
      </c>
      <c r="BN16" s="168">
        <f t="shared" ref="BN16:BN22" si="16">AVERAGE(M16,AG16,BA16)</f>
        <v>0.47199999999999998</v>
      </c>
      <c r="BO16" s="168">
        <f t="shared" si="3"/>
        <v>0.47199999999999998</v>
      </c>
    </row>
    <row r="17" spans="1:67" ht="24" customHeight="1">
      <c r="A17" s="150" t="s">
        <v>103</v>
      </c>
      <c r="B17" s="150" t="s">
        <v>445</v>
      </c>
      <c r="C17" s="151">
        <v>650</v>
      </c>
      <c r="D17" s="163">
        <v>7.29</v>
      </c>
      <c r="E17" s="152">
        <f t="shared" si="4"/>
        <v>1.1215384615384616</v>
      </c>
      <c r="F17" s="163"/>
      <c r="G17" s="180">
        <v>1.1215384615384616</v>
      </c>
      <c r="H17" s="174" t="s">
        <v>423</v>
      </c>
      <c r="I17" s="181">
        <v>650</v>
      </c>
      <c r="J17" s="167">
        <v>3.79</v>
      </c>
      <c r="K17" s="175">
        <f t="shared" si="12"/>
        <v>0.58307692307692305</v>
      </c>
      <c r="L17" s="156"/>
      <c r="M17" s="193">
        <v>0.58307692307692305</v>
      </c>
      <c r="N17" s="177"/>
      <c r="O17" s="177"/>
      <c r="P17" s="178"/>
      <c r="Q17" s="178"/>
      <c r="R17" s="160"/>
      <c r="S17" s="160"/>
      <c r="T17" s="160"/>
      <c r="U17" s="194">
        <f>K17</f>
        <v>0.58307692307692305</v>
      </c>
      <c r="V17" s="162">
        <f t="shared" si="13"/>
        <v>0.58307692307692305</v>
      </c>
      <c r="W17" s="150" t="s">
        <v>103</v>
      </c>
      <c r="X17" s="150" t="s">
        <v>445</v>
      </c>
      <c r="Y17" s="151">
        <v>650</v>
      </c>
      <c r="Z17" s="163">
        <v>6.55</v>
      </c>
      <c r="AA17" s="164">
        <f t="shared" si="5"/>
        <v>1.0076923076923077</v>
      </c>
      <c r="AB17" s="163"/>
      <c r="AC17" s="164"/>
      <c r="AD17" s="174" t="s">
        <v>423</v>
      </c>
      <c r="AE17" s="179">
        <v>650</v>
      </c>
      <c r="AF17" s="167">
        <v>3.69</v>
      </c>
      <c r="AG17" s="167">
        <f t="shared" si="14"/>
        <v>0.56769230769230772</v>
      </c>
      <c r="AN17" s="168">
        <v>0.56769230769230772</v>
      </c>
      <c r="AO17" s="150" t="s">
        <v>103</v>
      </c>
      <c r="AP17" s="150" t="s">
        <v>445</v>
      </c>
      <c r="AQ17" s="151">
        <v>650</v>
      </c>
      <c r="AR17" s="163">
        <v>7.25</v>
      </c>
      <c r="AS17" s="163">
        <f t="shared" si="7"/>
        <v>1.1153846153846154</v>
      </c>
      <c r="AT17" s="163"/>
      <c r="AU17" s="180">
        <v>1.1153846153846154</v>
      </c>
      <c r="AV17" s="174" t="s">
        <v>424</v>
      </c>
      <c r="AW17" s="181">
        <v>650</v>
      </c>
      <c r="AX17" s="167">
        <v>3.8</v>
      </c>
      <c r="AY17" s="167">
        <f>AX17/AW17*100</f>
        <v>0.58461538461538454</v>
      </c>
      <c r="AZ17" s="154"/>
      <c r="BA17" s="182">
        <v>0.58461538461538454</v>
      </c>
      <c r="BB17" s="183"/>
      <c r="BC17" s="183"/>
      <c r="BD17" s="183"/>
      <c r="BE17" s="183"/>
      <c r="BF17" s="183"/>
      <c r="BH17" s="185">
        <f>AY17</f>
        <v>0.58461538461538454</v>
      </c>
      <c r="BI17" s="172">
        <f>AY17</f>
        <v>0.58461538461538454</v>
      </c>
      <c r="BJ17" s="173">
        <f t="shared" si="0"/>
        <v>0.57846153846153847</v>
      </c>
      <c r="BK17" s="168">
        <f t="shared" si="1"/>
        <v>1.0815384615384616</v>
      </c>
      <c r="BL17" s="168">
        <f t="shared" si="2"/>
        <v>1.0815384615384616</v>
      </c>
      <c r="BM17" s="168">
        <f t="shared" si="15"/>
        <v>0.57846153846153847</v>
      </c>
      <c r="BN17" s="168">
        <f t="shared" si="16"/>
        <v>0.57846153846153847</v>
      </c>
      <c r="BO17" s="168">
        <f t="shared" si="3"/>
        <v>0.57846153846153847</v>
      </c>
    </row>
    <row r="18" spans="1:67" ht="24" customHeight="1">
      <c r="A18" s="150" t="s">
        <v>446</v>
      </c>
      <c r="B18" s="150" t="s">
        <v>447</v>
      </c>
      <c r="C18" s="151">
        <v>600</v>
      </c>
      <c r="D18" s="163">
        <v>7.29</v>
      </c>
      <c r="E18" s="152">
        <f t="shared" si="4"/>
        <v>1.2149999999999999</v>
      </c>
      <c r="F18" s="163"/>
      <c r="G18" s="180">
        <v>1.2149999999999999</v>
      </c>
      <c r="H18" s="174" t="s">
        <v>28</v>
      </c>
      <c r="I18" s="179">
        <v>750</v>
      </c>
      <c r="J18" s="167">
        <v>3.69</v>
      </c>
      <c r="K18" s="175">
        <f t="shared" si="12"/>
        <v>0.49199999999999999</v>
      </c>
      <c r="L18" s="199"/>
      <c r="M18" s="200">
        <v>0.49199999999999999</v>
      </c>
      <c r="N18" s="106"/>
      <c r="O18" s="106"/>
      <c r="P18" s="160"/>
      <c r="Q18" s="160"/>
      <c r="R18" s="160"/>
      <c r="S18" s="160"/>
      <c r="T18" s="160"/>
      <c r="U18" s="194">
        <f>K18</f>
        <v>0.49199999999999999</v>
      </c>
      <c r="V18" s="162">
        <f t="shared" si="13"/>
        <v>0.49199999999999999</v>
      </c>
      <c r="W18" s="150" t="s">
        <v>446</v>
      </c>
      <c r="X18" s="150" t="s">
        <v>447</v>
      </c>
      <c r="Y18" s="151">
        <v>600</v>
      </c>
      <c r="Z18" s="163">
        <v>6.55</v>
      </c>
      <c r="AA18" s="164">
        <f t="shared" si="5"/>
        <v>1.0916666666666666</v>
      </c>
      <c r="AB18" s="163"/>
      <c r="AC18" s="164"/>
      <c r="AD18" s="174" t="s">
        <v>28</v>
      </c>
      <c r="AE18" s="179">
        <v>750</v>
      </c>
      <c r="AF18" s="167">
        <v>3.59</v>
      </c>
      <c r="AG18" s="167">
        <f t="shared" si="14"/>
        <v>0.47866666666666663</v>
      </c>
      <c r="AN18" s="168">
        <v>0.47866666666666663</v>
      </c>
      <c r="AO18" s="150" t="s">
        <v>446</v>
      </c>
      <c r="AP18" s="150" t="s">
        <v>447</v>
      </c>
      <c r="AQ18" s="151">
        <v>600</v>
      </c>
      <c r="AR18" s="163">
        <v>7.25</v>
      </c>
      <c r="AS18" s="163">
        <f t="shared" si="7"/>
        <v>1.2083333333333333</v>
      </c>
      <c r="AT18" s="163"/>
      <c r="AU18" s="180">
        <v>1.2083333333333333</v>
      </c>
      <c r="AV18" s="154"/>
      <c r="AW18" s="154"/>
      <c r="AX18" s="154"/>
      <c r="AY18" s="167"/>
      <c r="AZ18" s="154"/>
      <c r="BA18" s="182"/>
      <c r="BB18" s="150" t="s">
        <v>448</v>
      </c>
      <c r="BC18" s="158">
        <v>600</v>
      </c>
      <c r="BD18" s="163">
        <v>4.49</v>
      </c>
      <c r="BE18" s="163">
        <f>BD18/BC18*100</f>
        <v>0.74833333333333341</v>
      </c>
      <c r="BF18" s="163">
        <v>4.3</v>
      </c>
      <c r="BG18" s="163">
        <f>BF18/BC18*100</f>
        <v>0.71666666666666667</v>
      </c>
      <c r="BH18" s="171">
        <f>BG18</f>
        <v>0.71666666666666667</v>
      </c>
      <c r="BI18" s="172">
        <f>BE18</f>
        <v>0.74833333333333341</v>
      </c>
      <c r="BJ18" s="173">
        <f t="shared" si="0"/>
        <v>0.56244444444444441</v>
      </c>
      <c r="BK18" s="168">
        <f t="shared" si="1"/>
        <v>1.1716666666666666</v>
      </c>
      <c r="BL18" s="168">
        <f t="shared" si="2"/>
        <v>1.1716666666666666</v>
      </c>
      <c r="BM18" s="168">
        <f t="shared" si="15"/>
        <v>0.48533333333333328</v>
      </c>
      <c r="BN18" s="168">
        <f t="shared" si="16"/>
        <v>0.48533333333333328</v>
      </c>
      <c r="BO18" s="168">
        <f t="shared" si="3"/>
        <v>0.57299999999999995</v>
      </c>
    </row>
    <row r="19" spans="1:67" ht="24" customHeight="1">
      <c r="A19" s="150" t="s">
        <v>449</v>
      </c>
      <c r="B19" s="150" t="s">
        <v>444</v>
      </c>
      <c r="C19" s="151">
        <v>460</v>
      </c>
      <c r="D19" s="186">
        <v>3.35</v>
      </c>
      <c r="E19" s="152">
        <f t="shared" si="4"/>
        <v>0.72826086956521741</v>
      </c>
      <c r="F19" s="163"/>
      <c r="G19" s="180">
        <v>0.72826086956521741</v>
      </c>
      <c r="H19" s="174" t="s">
        <v>423</v>
      </c>
      <c r="I19" s="188">
        <v>500</v>
      </c>
      <c r="J19" s="189">
        <v>2.59</v>
      </c>
      <c r="K19" s="175">
        <f t="shared" si="12"/>
        <v>0.51800000000000002</v>
      </c>
      <c r="L19" s="156"/>
      <c r="M19" s="193">
        <v>0.51800000000000002</v>
      </c>
      <c r="N19" s="177"/>
      <c r="O19" s="177"/>
      <c r="P19" s="178"/>
      <c r="Q19" s="178"/>
      <c r="R19" s="160"/>
      <c r="S19" s="160"/>
      <c r="T19" s="160"/>
      <c r="U19" s="194">
        <f>K19</f>
        <v>0.51800000000000002</v>
      </c>
      <c r="V19" s="162">
        <f t="shared" si="13"/>
        <v>0.51800000000000002</v>
      </c>
      <c r="W19" s="150" t="s">
        <v>449</v>
      </c>
      <c r="X19" s="150" t="s">
        <v>444</v>
      </c>
      <c r="Y19" s="151">
        <v>460</v>
      </c>
      <c r="Z19" s="163">
        <v>2.99</v>
      </c>
      <c r="AA19" s="164">
        <f t="shared" si="5"/>
        <v>0.65</v>
      </c>
      <c r="AB19" s="163"/>
      <c r="AC19" s="164"/>
      <c r="AD19" s="174" t="s">
        <v>423</v>
      </c>
      <c r="AE19" s="179">
        <v>500</v>
      </c>
      <c r="AF19" s="167">
        <v>2.39</v>
      </c>
      <c r="AG19" s="167">
        <f t="shared" si="14"/>
        <v>0.47800000000000004</v>
      </c>
      <c r="AN19" s="168">
        <v>0.47800000000000004</v>
      </c>
      <c r="AO19" s="150" t="s">
        <v>449</v>
      </c>
      <c r="AP19" s="150" t="s">
        <v>444</v>
      </c>
      <c r="AQ19" s="151">
        <v>460</v>
      </c>
      <c r="AR19" s="186">
        <v>3.35</v>
      </c>
      <c r="AS19" s="163">
        <f t="shared" si="7"/>
        <v>0.72826086956521741</v>
      </c>
      <c r="AT19" s="163"/>
      <c r="AU19" s="180">
        <v>0.72826086956521741</v>
      </c>
      <c r="AV19" s="174" t="s">
        <v>25</v>
      </c>
      <c r="AW19" s="188">
        <v>500</v>
      </c>
      <c r="AX19" s="189">
        <v>3</v>
      </c>
      <c r="AY19" s="167">
        <f t="shared" ref="AY19:AY24" si="17">AX19/AW19*100</f>
        <v>0.6</v>
      </c>
      <c r="AZ19" s="154"/>
      <c r="BA19" s="182">
        <v>0.6</v>
      </c>
      <c r="BB19" s="183"/>
      <c r="BC19" s="183"/>
      <c r="BD19" s="183"/>
      <c r="BE19" s="183"/>
      <c r="BF19" s="183"/>
      <c r="BH19" s="185">
        <f>AY19</f>
        <v>0.6</v>
      </c>
      <c r="BI19" s="172">
        <f>AY19</f>
        <v>0.6</v>
      </c>
      <c r="BJ19" s="173">
        <f t="shared" si="0"/>
        <v>0.53200000000000003</v>
      </c>
      <c r="BK19" s="168">
        <f t="shared" si="1"/>
        <v>0.70217391304347831</v>
      </c>
      <c r="BL19" s="168">
        <f t="shared" si="2"/>
        <v>0.70217391304347831</v>
      </c>
      <c r="BM19" s="168">
        <f t="shared" si="15"/>
        <v>0.53200000000000003</v>
      </c>
      <c r="BN19" s="168">
        <f t="shared" si="16"/>
        <v>0.53200000000000003</v>
      </c>
      <c r="BO19" s="168">
        <f t="shared" si="3"/>
        <v>0.53200000000000003</v>
      </c>
    </row>
    <row r="20" spans="1:67" ht="24" customHeight="1">
      <c r="A20" s="150" t="s">
        <v>450</v>
      </c>
      <c r="B20" s="150" t="s">
        <v>451</v>
      </c>
      <c r="C20" s="151">
        <v>750</v>
      </c>
      <c r="D20" s="163">
        <v>4.25</v>
      </c>
      <c r="E20" s="152">
        <f t="shared" si="4"/>
        <v>0.56666666666666665</v>
      </c>
      <c r="F20" s="163"/>
      <c r="G20" s="180">
        <v>0.56666666666666665</v>
      </c>
      <c r="H20" s="174" t="s">
        <v>423</v>
      </c>
      <c r="I20" s="181">
        <v>750</v>
      </c>
      <c r="J20" s="167">
        <v>3.79</v>
      </c>
      <c r="K20" s="175">
        <f t="shared" si="12"/>
        <v>0.5053333333333333</v>
      </c>
      <c r="L20" s="199"/>
      <c r="M20" s="200">
        <v>0.5053333333333333</v>
      </c>
      <c r="N20" s="177"/>
      <c r="O20" s="177"/>
      <c r="P20" s="178"/>
      <c r="Q20" s="178"/>
      <c r="R20" s="160"/>
      <c r="S20" s="160"/>
      <c r="T20" s="160"/>
      <c r="U20" s="194">
        <f>K20</f>
        <v>0.5053333333333333</v>
      </c>
      <c r="V20" s="162">
        <f t="shared" si="13"/>
        <v>0.5053333333333333</v>
      </c>
      <c r="W20" s="150" t="s">
        <v>450</v>
      </c>
      <c r="X20" s="150" t="s">
        <v>451</v>
      </c>
      <c r="Y20" s="151">
        <v>750</v>
      </c>
      <c r="Z20" s="163">
        <v>3.69</v>
      </c>
      <c r="AA20" s="164">
        <f t="shared" si="5"/>
        <v>0.49199999999999999</v>
      </c>
      <c r="AB20" s="163"/>
      <c r="AC20" s="164"/>
      <c r="AD20" s="174" t="s">
        <v>423</v>
      </c>
      <c r="AE20" s="179">
        <v>750</v>
      </c>
      <c r="AF20" s="167">
        <v>3.79</v>
      </c>
      <c r="AG20" s="167">
        <f t="shared" si="14"/>
        <v>0.5053333333333333</v>
      </c>
      <c r="AN20" s="201">
        <f>AA20</f>
        <v>0.49199999999999999</v>
      </c>
      <c r="AO20" s="150" t="s">
        <v>450</v>
      </c>
      <c r="AP20" s="150" t="s">
        <v>451</v>
      </c>
      <c r="AQ20" s="151">
        <v>750</v>
      </c>
      <c r="AR20" s="163">
        <v>4.25</v>
      </c>
      <c r="AS20" s="163">
        <f t="shared" si="7"/>
        <v>0.56666666666666665</v>
      </c>
      <c r="AT20" s="163"/>
      <c r="AU20" s="180">
        <v>0.56666666666666665</v>
      </c>
      <c r="AV20" s="174" t="s">
        <v>25</v>
      </c>
      <c r="AW20" s="181">
        <v>750</v>
      </c>
      <c r="AX20" s="167">
        <v>3.79</v>
      </c>
      <c r="AY20" s="167">
        <f t="shared" si="17"/>
        <v>0.5053333333333333</v>
      </c>
      <c r="AZ20" s="154"/>
      <c r="BA20" s="182">
        <v>0.5053333333333333</v>
      </c>
      <c r="BB20" s="183"/>
      <c r="BC20" s="183"/>
      <c r="BD20" s="183"/>
      <c r="BE20" s="183"/>
      <c r="BF20" s="183"/>
      <c r="BH20" s="185">
        <f>AY20</f>
        <v>0.5053333333333333</v>
      </c>
      <c r="BI20" s="172">
        <f>AY20</f>
        <v>0.5053333333333333</v>
      </c>
      <c r="BJ20" s="173">
        <f t="shared" si="0"/>
        <v>0.50088888888888883</v>
      </c>
      <c r="BK20" s="168">
        <f t="shared" si="1"/>
        <v>0.5417777777777778</v>
      </c>
      <c r="BL20" s="168">
        <f t="shared" si="2"/>
        <v>0.5417777777777778</v>
      </c>
      <c r="BM20" s="168">
        <f t="shared" si="15"/>
        <v>0.5053333333333333</v>
      </c>
      <c r="BN20" s="168">
        <f t="shared" si="16"/>
        <v>0.5053333333333333</v>
      </c>
      <c r="BO20" s="168">
        <f t="shared" si="3"/>
        <v>0.50088888888888883</v>
      </c>
    </row>
    <row r="21" spans="1:67" ht="24" customHeight="1">
      <c r="A21" s="150" t="s">
        <v>105</v>
      </c>
      <c r="B21" s="150" t="s">
        <v>452</v>
      </c>
      <c r="C21" s="151">
        <v>1500</v>
      </c>
      <c r="D21" s="186">
        <v>4.49</v>
      </c>
      <c r="E21" s="152">
        <f t="shared" si="4"/>
        <v>0.29933333333333334</v>
      </c>
      <c r="F21" s="186">
        <v>3.79</v>
      </c>
      <c r="G21" s="152">
        <f>F21/C21*100</f>
        <v>0.25266666666666665</v>
      </c>
      <c r="H21" s="181" t="s">
        <v>423</v>
      </c>
      <c r="I21" s="188">
        <v>1500</v>
      </c>
      <c r="J21" s="189">
        <v>4.29</v>
      </c>
      <c r="K21" s="175">
        <f t="shared" si="12"/>
        <v>0.28600000000000003</v>
      </c>
      <c r="L21" s="199"/>
      <c r="M21" s="200">
        <v>0.28600000000000003</v>
      </c>
      <c r="N21" s="177"/>
      <c r="O21" s="177"/>
      <c r="P21" s="178"/>
      <c r="Q21" s="178"/>
      <c r="R21" s="160"/>
      <c r="S21" s="160"/>
      <c r="T21" s="160"/>
      <c r="U21" s="202">
        <f>G21</f>
        <v>0.25266666666666665</v>
      </c>
      <c r="V21" s="203">
        <f t="shared" si="13"/>
        <v>0.28600000000000003</v>
      </c>
      <c r="W21" s="150" t="s">
        <v>105</v>
      </c>
      <c r="X21" s="150" t="s">
        <v>452</v>
      </c>
      <c r="Y21" s="151">
        <v>1500</v>
      </c>
      <c r="Z21" s="186">
        <v>5.59</v>
      </c>
      <c r="AA21" s="164">
        <f t="shared" si="5"/>
        <v>0.3726666666666667</v>
      </c>
      <c r="AB21" s="186"/>
      <c r="AC21" s="164"/>
      <c r="AD21" s="181" t="s">
        <v>423</v>
      </c>
      <c r="AE21" s="179">
        <v>1500</v>
      </c>
      <c r="AF21" s="189">
        <v>4.1900000000000004</v>
      </c>
      <c r="AG21" s="167">
        <f t="shared" si="14"/>
        <v>0.27933333333333332</v>
      </c>
      <c r="AN21" s="168">
        <v>0.27933333333333332</v>
      </c>
      <c r="AO21" s="150" t="s">
        <v>105</v>
      </c>
      <c r="AP21" s="150" t="s">
        <v>452</v>
      </c>
      <c r="AQ21" s="151">
        <v>1500</v>
      </c>
      <c r="AR21" s="186">
        <v>6.19</v>
      </c>
      <c r="AS21" s="163">
        <f t="shared" si="7"/>
        <v>0.41266666666666663</v>
      </c>
      <c r="AT21" s="163"/>
      <c r="AU21" s="180">
        <v>0.41266666666666663</v>
      </c>
      <c r="AV21" s="174" t="s">
        <v>25</v>
      </c>
      <c r="AW21" s="188">
        <v>750</v>
      </c>
      <c r="AX21" s="189">
        <v>2.29</v>
      </c>
      <c r="AY21" s="167">
        <f t="shared" si="17"/>
        <v>0.30533333333333335</v>
      </c>
      <c r="AZ21" s="189">
        <v>2</v>
      </c>
      <c r="BA21" s="167">
        <f>AZ21/AW21*100</f>
        <v>0.26666666666666666</v>
      </c>
      <c r="BB21" s="183"/>
      <c r="BC21" s="183"/>
      <c r="BD21" s="183"/>
      <c r="BE21" s="183"/>
      <c r="BF21" s="183"/>
      <c r="BH21" s="192">
        <f>BA21</f>
        <v>0.26666666666666666</v>
      </c>
      <c r="BI21" s="172">
        <f>AY21</f>
        <v>0.30533333333333335</v>
      </c>
      <c r="BJ21" s="173">
        <f t="shared" si="0"/>
        <v>0.26622222222222219</v>
      </c>
      <c r="BK21" s="168">
        <f t="shared" si="1"/>
        <v>0.36155555555555557</v>
      </c>
      <c r="BL21" s="168">
        <f t="shared" si="2"/>
        <v>0.34599999999999992</v>
      </c>
      <c r="BM21" s="168">
        <f t="shared" si="15"/>
        <v>0.29022222222222221</v>
      </c>
      <c r="BN21" s="168">
        <f t="shared" si="16"/>
        <v>0.27733333333333338</v>
      </c>
      <c r="BO21" s="168">
        <f t="shared" si="3"/>
        <v>0.29022222222222221</v>
      </c>
    </row>
    <row r="22" spans="1:67" ht="24" customHeight="1">
      <c r="A22" s="150" t="s">
        <v>453</v>
      </c>
      <c r="B22" s="150" t="s">
        <v>454</v>
      </c>
      <c r="C22" s="151">
        <v>500</v>
      </c>
      <c r="D22" s="186">
        <v>2.75</v>
      </c>
      <c r="E22" s="152">
        <f t="shared" si="4"/>
        <v>0.54999999999999993</v>
      </c>
      <c r="F22" s="186">
        <v>2.29</v>
      </c>
      <c r="G22" s="152">
        <f>F22/C22*100</f>
        <v>0.45799999999999996</v>
      </c>
      <c r="H22" s="174" t="s">
        <v>28</v>
      </c>
      <c r="I22" s="181">
        <v>500</v>
      </c>
      <c r="J22" s="189">
        <v>0.79</v>
      </c>
      <c r="K22" s="175">
        <f t="shared" si="12"/>
        <v>0.158</v>
      </c>
      <c r="L22" s="156"/>
      <c r="M22" s="193">
        <v>0.158</v>
      </c>
      <c r="N22" s="177"/>
      <c r="O22" s="177"/>
      <c r="P22" s="178"/>
      <c r="Q22" s="178"/>
      <c r="R22" s="160"/>
      <c r="S22" s="160"/>
      <c r="T22" s="160"/>
      <c r="U22" s="194">
        <f>K22</f>
        <v>0.158</v>
      </c>
      <c r="V22" s="162">
        <f t="shared" si="13"/>
        <v>0.158</v>
      </c>
      <c r="W22" s="150" t="s">
        <v>453</v>
      </c>
      <c r="X22" s="150" t="s">
        <v>454</v>
      </c>
      <c r="Y22" s="151">
        <v>500</v>
      </c>
      <c r="Z22" s="186">
        <v>2.4900000000000002</v>
      </c>
      <c r="AA22" s="164">
        <f t="shared" si="5"/>
        <v>0.498</v>
      </c>
      <c r="AB22" s="186"/>
      <c r="AC22" s="164"/>
      <c r="AD22" s="174" t="s">
        <v>28</v>
      </c>
      <c r="AE22" s="179">
        <v>500</v>
      </c>
      <c r="AF22" s="189">
        <v>0.75</v>
      </c>
      <c r="AG22" s="167">
        <f t="shared" si="14"/>
        <v>0.15</v>
      </c>
      <c r="AN22" s="168">
        <v>0.15</v>
      </c>
      <c r="AO22" s="150" t="s">
        <v>453</v>
      </c>
      <c r="AP22" s="150" t="s">
        <v>454</v>
      </c>
      <c r="AQ22" s="151">
        <v>500</v>
      </c>
      <c r="AR22" s="186">
        <v>2.79</v>
      </c>
      <c r="AS22" s="163">
        <f t="shared" si="7"/>
        <v>0.55799999999999994</v>
      </c>
      <c r="AT22" s="163"/>
      <c r="AU22" s="180">
        <v>0.55799999999999994</v>
      </c>
      <c r="AV22" s="174" t="s">
        <v>25</v>
      </c>
      <c r="AW22" s="181">
        <v>500</v>
      </c>
      <c r="AX22" s="189">
        <v>1.05</v>
      </c>
      <c r="AY22" s="167">
        <f t="shared" si="17"/>
        <v>0.21000000000000002</v>
      </c>
      <c r="AZ22" s="154"/>
      <c r="BA22" s="182">
        <v>0.21000000000000002</v>
      </c>
      <c r="BB22" s="183"/>
      <c r="BC22" s="183"/>
      <c r="BD22" s="183"/>
      <c r="BE22" s="183"/>
      <c r="BF22" s="183"/>
      <c r="BH22" s="185">
        <f>AY22</f>
        <v>0.21000000000000002</v>
      </c>
      <c r="BI22" s="172">
        <f>AY22</f>
        <v>0.21000000000000002</v>
      </c>
      <c r="BJ22" s="173">
        <f t="shared" si="0"/>
        <v>0.17266666666666666</v>
      </c>
      <c r="BK22" s="168">
        <f t="shared" si="1"/>
        <v>0.53533333333333333</v>
      </c>
      <c r="BL22" s="168">
        <f t="shared" si="2"/>
        <v>0.5046666666666666</v>
      </c>
      <c r="BM22" s="168">
        <f t="shared" si="15"/>
        <v>0.17266666666666666</v>
      </c>
      <c r="BN22" s="168">
        <f t="shared" si="16"/>
        <v>0.17266666666666666</v>
      </c>
      <c r="BO22" s="168">
        <f t="shared" si="3"/>
        <v>0.17266666666666666</v>
      </c>
    </row>
    <row r="23" spans="1:67" ht="24" customHeight="1">
      <c r="A23" s="150" t="s">
        <v>455</v>
      </c>
      <c r="B23" s="150" t="s">
        <v>454</v>
      </c>
      <c r="C23" s="151">
        <v>500</v>
      </c>
      <c r="D23" s="186">
        <v>2.75</v>
      </c>
      <c r="E23" s="152">
        <f t="shared" si="4"/>
        <v>0.54999999999999993</v>
      </c>
      <c r="F23" s="186">
        <v>2.29</v>
      </c>
      <c r="G23" s="152">
        <f>F23/C23*100</f>
        <v>0.45799999999999996</v>
      </c>
      <c r="H23" s="154"/>
      <c r="I23" s="154"/>
      <c r="J23" s="155"/>
      <c r="K23" s="155"/>
      <c r="L23" s="156"/>
      <c r="M23" s="193"/>
      <c r="N23" s="177"/>
      <c r="O23" s="177"/>
      <c r="P23" s="178"/>
      <c r="Q23" s="178"/>
      <c r="R23" s="160"/>
      <c r="S23" s="160"/>
      <c r="T23" s="160"/>
      <c r="U23" s="161">
        <f>G23</f>
        <v>0.45799999999999996</v>
      </c>
      <c r="V23" s="162">
        <f>E23</f>
        <v>0.54999999999999993</v>
      </c>
      <c r="W23" s="150" t="s">
        <v>456</v>
      </c>
      <c r="X23" s="150" t="s">
        <v>454</v>
      </c>
      <c r="Y23" s="151">
        <v>500</v>
      </c>
      <c r="Z23" s="186">
        <v>2.4900000000000002</v>
      </c>
      <c r="AA23" s="164">
        <f t="shared" si="5"/>
        <v>0.498</v>
      </c>
      <c r="AB23" s="186"/>
      <c r="AC23" s="164"/>
      <c r="AD23" s="181"/>
      <c r="AE23" s="166"/>
      <c r="AF23" s="155"/>
      <c r="AG23" s="167"/>
      <c r="AN23" s="168">
        <f>AA23</f>
        <v>0.498</v>
      </c>
      <c r="AO23" s="150" t="s">
        <v>457</v>
      </c>
      <c r="AP23" s="150" t="s">
        <v>454</v>
      </c>
      <c r="AQ23" s="151">
        <v>500</v>
      </c>
      <c r="AR23" s="186">
        <v>2.79</v>
      </c>
      <c r="AS23" s="163">
        <f t="shared" si="7"/>
        <v>0.55799999999999994</v>
      </c>
      <c r="AT23" s="163"/>
      <c r="AU23" s="180">
        <v>0.55799999999999994</v>
      </c>
      <c r="AY23" s="169"/>
      <c r="AZ23" s="154"/>
      <c r="BA23" s="182"/>
      <c r="BB23" s="174" t="s">
        <v>458</v>
      </c>
      <c r="BC23" s="181">
        <v>500</v>
      </c>
      <c r="BD23" s="189">
        <v>2.2000000000000002</v>
      </c>
      <c r="BE23" s="163">
        <f>BD23/BC23*100</f>
        <v>0.44</v>
      </c>
      <c r="BF23" s="183"/>
      <c r="BH23" s="185">
        <f>BE23</f>
        <v>0.44</v>
      </c>
      <c r="BI23" s="172">
        <f>BE23</f>
        <v>0.44</v>
      </c>
      <c r="BJ23" s="173">
        <f t="shared" si="0"/>
        <v>0.46533333333333332</v>
      </c>
      <c r="BK23" s="168">
        <f t="shared" si="1"/>
        <v>0.53533333333333333</v>
      </c>
      <c r="BL23" s="168">
        <f t="shared" si="2"/>
        <v>0.5046666666666666</v>
      </c>
      <c r="BM23" s="168"/>
      <c r="BN23" s="168"/>
      <c r="BO23" s="168">
        <f t="shared" si="3"/>
        <v>0.496</v>
      </c>
    </row>
    <row r="24" spans="1:67" ht="24" customHeight="1">
      <c r="A24" s="150" t="s">
        <v>459</v>
      </c>
      <c r="B24" s="150" t="s">
        <v>460</v>
      </c>
      <c r="C24" s="151">
        <v>370</v>
      </c>
      <c r="D24" s="186">
        <v>2.79</v>
      </c>
      <c r="E24" s="152">
        <f t="shared" si="4"/>
        <v>0.75405405405405401</v>
      </c>
      <c r="F24" s="163"/>
      <c r="G24" s="187">
        <v>0.75405405405405401</v>
      </c>
      <c r="H24" s="174" t="s">
        <v>28</v>
      </c>
      <c r="I24" s="188">
        <v>425</v>
      </c>
      <c r="J24" s="189">
        <v>1.49</v>
      </c>
      <c r="K24" s="175">
        <f>J24/I24*100</f>
        <v>0.35058823529411764</v>
      </c>
      <c r="L24" s="156"/>
      <c r="M24" s="193">
        <v>0.35058823529411764</v>
      </c>
      <c r="N24" s="177"/>
      <c r="O24" s="177"/>
      <c r="P24" s="178"/>
      <c r="Q24" s="178"/>
      <c r="R24" s="160"/>
      <c r="S24" s="160"/>
      <c r="T24" s="160"/>
      <c r="U24" s="194">
        <f>K24</f>
        <v>0.35058823529411764</v>
      </c>
      <c r="V24" s="162">
        <f>K24</f>
        <v>0.35058823529411764</v>
      </c>
      <c r="W24" s="150" t="s">
        <v>107</v>
      </c>
      <c r="X24" s="150" t="s">
        <v>460</v>
      </c>
      <c r="Y24" s="151">
        <v>370</v>
      </c>
      <c r="Z24" s="186">
        <v>2.69</v>
      </c>
      <c r="AA24" s="164">
        <f t="shared" si="5"/>
        <v>0.72702702702702704</v>
      </c>
      <c r="AB24" s="186"/>
      <c r="AC24" s="164"/>
      <c r="AD24" s="174" t="s">
        <v>28</v>
      </c>
      <c r="AE24" s="179">
        <v>425</v>
      </c>
      <c r="AF24" s="189">
        <v>1.39</v>
      </c>
      <c r="AG24" s="167">
        <f>AF24/AE24*100</f>
        <v>0.32705882352941174</v>
      </c>
      <c r="AN24" s="168">
        <v>0.32705882352941174</v>
      </c>
      <c r="AO24" s="150" t="s">
        <v>107</v>
      </c>
      <c r="AP24" s="150" t="s">
        <v>460</v>
      </c>
      <c r="AQ24" s="151">
        <v>370</v>
      </c>
      <c r="AR24" s="186">
        <v>2.8</v>
      </c>
      <c r="AS24" s="163">
        <f t="shared" si="7"/>
        <v>0.7567567567567568</v>
      </c>
      <c r="AT24" s="163"/>
      <c r="AU24" s="180">
        <v>0.7567567567567568</v>
      </c>
      <c r="AV24" s="174" t="s">
        <v>25</v>
      </c>
      <c r="AW24" s="188">
        <v>425</v>
      </c>
      <c r="AX24" s="189">
        <v>1.8</v>
      </c>
      <c r="AY24" s="167">
        <f t="shared" si="17"/>
        <v>0.42352941176470593</v>
      </c>
      <c r="AZ24" s="154"/>
      <c r="BA24" s="182">
        <v>0.42352941176470593</v>
      </c>
      <c r="BB24" s="183"/>
      <c r="BC24" s="183"/>
      <c r="BD24" s="183"/>
      <c r="BE24" s="183"/>
      <c r="BF24" s="183"/>
      <c r="BH24" s="185">
        <f>AY24</f>
        <v>0.42352941176470593</v>
      </c>
      <c r="BI24" s="172">
        <f>AY24</f>
        <v>0.42352941176470593</v>
      </c>
      <c r="BJ24" s="173">
        <f t="shared" si="0"/>
        <v>0.36705882352941172</v>
      </c>
      <c r="BK24" s="168">
        <f t="shared" si="1"/>
        <v>0.74594594594594599</v>
      </c>
      <c r="BL24" s="168">
        <f t="shared" si="2"/>
        <v>0.74594594594594599</v>
      </c>
      <c r="BM24" s="168">
        <f>AVERAGE(K24,AG24,AY24)</f>
        <v>0.36705882352941172</v>
      </c>
      <c r="BN24" s="168">
        <f>AVERAGE(M24,AG24,BA24)</f>
        <v>0.36705882352941172</v>
      </c>
      <c r="BO24" s="168">
        <f t="shared" si="3"/>
        <v>0.36705882352941172</v>
      </c>
    </row>
    <row r="25" spans="1:67" ht="24" customHeight="1">
      <c r="A25" s="204" t="s">
        <v>191</v>
      </c>
      <c r="B25" s="150" t="s">
        <v>461</v>
      </c>
      <c r="C25" s="151">
        <v>1000</v>
      </c>
      <c r="D25" s="186">
        <v>3.25</v>
      </c>
      <c r="E25" s="152">
        <f t="shared" si="4"/>
        <v>0.32500000000000001</v>
      </c>
      <c r="F25" s="186">
        <v>2.4900000000000002</v>
      </c>
      <c r="G25" s="152">
        <f>F25/C25*100</f>
        <v>0.249</v>
      </c>
      <c r="H25" s="174" t="s">
        <v>28</v>
      </c>
      <c r="I25" s="181">
        <v>1000</v>
      </c>
      <c r="J25" s="189">
        <v>2.19</v>
      </c>
      <c r="K25" s="175">
        <f>J25/I25*100</f>
        <v>0.219</v>
      </c>
      <c r="L25" s="156"/>
      <c r="M25" s="193">
        <v>0.219</v>
      </c>
      <c r="N25" s="177"/>
      <c r="O25" s="177"/>
      <c r="P25" s="178"/>
      <c r="Q25" s="178"/>
      <c r="R25" s="160"/>
      <c r="S25" s="160"/>
      <c r="T25" s="160"/>
      <c r="U25" s="194">
        <f>K25</f>
        <v>0.219</v>
      </c>
      <c r="V25" s="162">
        <f>K25</f>
        <v>0.219</v>
      </c>
      <c r="W25" s="204" t="s">
        <v>191</v>
      </c>
      <c r="X25" s="150" t="s">
        <v>461</v>
      </c>
      <c r="Y25" s="151">
        <v>1000</v>
      </c>
      <c r="Z25" s="186">
        <v>2.79</v>
      </c>
      <c r="AA25" s="164">
        <f t="shared" si="5"/>
        <v>0.27899999999999997</v>
      </c>
      <c r="AB25" s="186"/>
      <c r="AC25" s="164"/>
      <c r="AD25" s="174" t="s">
        <v>28</v>
      </c>
      <c r="AE25" s="191">
        <v>500</v>
      </c>
      <c r="AF25" s="189">
        <v>1.59</v>
      </c>
      <c r="AG25" s="167">
        <f>AF25/AE25*100</f>
        <v>0.318</v>
      </c>
      <c r="AN25" s="201">
        <f>AA25</f>
        <v>0.27899999999999997</v>
      </c>
      <c r="AO25" s="205" t="s">
        <v>191</v>
      </c>
      <c r="AP25" s="150" t="s">
        <v>461</v>
      </c>
      <c r="AQ25" s="151">
        <v>1000</v>
      </c>
      <c r="AR25" s="186">
        <v>2.5</v>
      </c>
      <c r="AS25" s="163">
        <f t="shared" si="7"/>
        <v>0.25</v>
      </c>
      <c r="AT25" s="163"/>
      <c r="AU25" s="180">
        <v>0.25</v>
      </c>
      <c r="AV25" s="154"/>
      <c r="AW25" s="154"/>
      <c r="AX25" s="154"/>
      <c r="AY25" s="167"/>
      <c r="AZ25" s="154"/>
      <c r="BA25" s="182"/>
      <c r="BB25" s="183"/>
      <c r="BC25" s="183"/>
      <c r="BD25" s="183"/>
      <c r="BE25" s="183"/>
      <c r="BF25" s="183"/>
      <c r="BH25" s="185">
        <f>AS25</f>
        <v>0.25</v>
      </c>
      <c r="BI25" s="172">
        <f>AS25</f>
        <v>0.25</v>
      </c>
      <c r="BJ25" s="173">
        <f t="shared" si="0"/>
        <v>0.2493333333333333</v>
      </c>
      <c r="BK25" s="168">
        <f t="shared" si="1"/>
        <v>0.28466666666666668</v>
      </c>
      <c r="BL25" s="168">
        <f t="shared" si="2"/>
        <v>0.25933333333333336</v>
      </c>
      <c r="BM25" s="168">
        <f>AVERAGE(K25,AG25,AY25)</f>
        <v>0.26850000000000002</v>
      </c>
      <c r="BN25" s="168">
        <f>AVERAGE(M25,AG25,BA25)</f>
        <v>0.26850000000000002</v>
      </c>
      <c r="BO25" s="168">
        <f t="shared" si="3"/>
        <v>0.24933333333333332</v>
      </c>
    </row>
    <row r="26" spans="1:67" ht="24" customHeight="1">
      <c r="A26" s="150" t="s">
        <v>109</v>
      </c>
      <c r="B26" s="150" t="s">
        <v>461</v>
      </c>
      <c r="C26" s="151">
        <v>1000</v>
      </c>
      <c r="D26" s="186">
        <v>2.79</v>
      </c>
      <c r="E26" s="152">
        <f t="shared" si="4"/>
        <v>0.27899999999999997</v>
      </c>
      <c r="F26" s="186">
        <v>2.29</v>
      </c>
      <c r="G26" s="152">
        <f>F26/C26*100</f>
        <v>0.22899999999999998</v>
      </c>
      <c r="H26" s="174" t="s">
        <v>423</v>
      </c>
      <c r="I26" s="181">
        <v>1000</v>
      </c>
      <c r="J26" s="189">
        <v>2.4900000000000002</v>
      </c>
      <c r="K26" s="175">
        <f>J26/I26*100</f>
        <v>0.249</v>
      </c>
      <c r="L26" s="156"/>
      <c r="M26" s="193">
        <v>0.249</v>
      </c>
      <c r="N26" s="177"/>
      <c r="O26" s="177"/>
      <c r="P26" s="178"/>
      <c r="Q26" s="178"/>
      <c r="R26" s="160"/>
      <c r="S26" s="160"/>
      <c r="T26" s="160"/>
      <c r="U26" s="202">
        <f>G26</f>
        <v>0.22899999999999998</v>
      </c>
      <c r="V26" s="203">
        <f>K26</f>
        <v>0.249</v>
      </c>
      <c r="W26" s="150" t="s">
        <v>109</v>
      </c>
      <c r="X26" s="150" t="s">
        <v>461</v>
      </c>
      <c r="Y26" s="151">
        <v>1000</v>
      </c>
      <c r="Z26" s="186">
        <v>2.15</v>
      </c>
      <c r="AA26" s="164">
        <f t="shared" si="5"/>
        <v>0.215</v>
      </c>
      <c r="AB26" s="186"/>
      <c r="AC26" s="164"/>
      <c r="AD26" s="174" t="s">
        <v>28</v>
      </c>
      <c r="AE26" s="179">
        <v>1000</v>
      </c>
      <c r="AF26" s="189">
        <v>1.89</v>
      </c>
      <c r="AG26" s="167">
        <f>AF26/AE26*100</f>
        <v>0.189</v>
      </c>
      <c r="AN26" s="168">
        <v>0.189</v>
      </c>
      <c r="AO26" s="150" t="s">
        <v>109</v>
      </c>
      <c r="AP26" s="150" t="s">
        <v>461</v>
      </c>
      <c r="AQ26" s="151">
        <v>1000</v>
      </c>
      <c r="AR26" s="186">
        <v>2.89</v>
      </c>
      <c r="AS26" s="163">
        <f t="shared" si="7"/>
        <v>0.28900000000000003</v>
      </c>
      <c r="AT26" s="186">
        <v>2.5</v>
      </c>
      <c r="AU26" s="163">
        <f>AT26/AQ26*100</f>
        <v>0.25</v>
      </c>
      <c r="AV26" s="174" t="s">
        <v>25</v>
      </c>
      <c r="AW26" s="181">
        <v>1000</v>
      </c>
      <c r="AX26" s="189">
        <v>1.99</v>
      </c>
      <c r="AY26" s="167">
        <f>AX26/AW26*100</f>
        <v>0.19900000000000001</v>
      </c>
      <c r="AZ26" s="154"/>
      <c r="BA26" s="182">
        <v>0.19900000000000001</v>
      </c>
      <c r="BB26" s="183"/>
      <c r="BC26" s="183"/>
      <c r="BD26" s="183"/>
      <c r="BE26" s="183"/>
      <c r="BF26" s="183"/>
      <c r="BH26" s="185">
        <f>AY26</f>
        <v>0.19900000000000001</v>
      </c>
      <c r="BI26" s="172">
        <f>AY26</f>
        <v>0.19900000000000001</v>
      </c>
      <c r="BJ26" s="173">
        <f t="shared" si="0"/>
        <v>0.20566666666666666</v>
      </c>
      <c r="BK26" s="168">
        <f t="shared" si="1"/>
        <v>0.26100000000000001</v>
      </c>
      <c r="BL26" s="168">
        <f t="shared" si="2"/>
        <v>0.23133333333333331</v>
      </c>
      <c r="BM26" s="168">
        <f>AVERAGE(K26,AG26,AY26)</f>
        <v>0.21233333333333335</v>
      </c>
      <c r="BN26" s="168">
        <f>AVERAGE(M26,AG26,BA26)</f>
        <v>0.21233333333333335</v>
      </c>
      <c r="BO26" s="168">
        <f t="shared" si="3"/>
        <v>0.21233333333333335</v>
      </c>
    </row>
    <row r="27" spans="1:67" ht="24" customHeight="1">
      <c r="A27" s="150" t="s">
        <v>110</v>
      </c>
      <c r="B27" s="150" t="s">
        <v>462</v>
      </c>
      <c r="C27" s="151">
        <v>420</v>
      </c>
      <c r="D27" s="186">
        <v>1.99</v>
      </c>
      <c r="E27" s="152">
        <f t="shared" si="4"/>
        <v>0.47380952380952385</v>
      </c>
      <c r="G27" s="207">
        <v>0.47380952380952385</v>
      </c>
      <c r="H27" s="174" t="s">
        <v>28</v>
      </c>
      <c r="I27" s="188">
        <v>410</v>
      </c>
      <c r="J27" s="189">
        <v>0.69</v>
      </c>
      <c r="K27" s="175">
        <f>J27/I27*100</f>
        <v>0.16829268292682928</v>
      </c>
      <c r="L27" s="156"/>
      <c r="M27" s="193">
        <v>0.16829268292682928</v>
      </c>
      <c r="N27" s="177"/>
      <c r="O27" s="177"/>
      <c r="P27" s="178"/>
      <c r="Q27" s="178"/>
      <c r="R27" s="160"/>
      <c r="S27" s="160"/>
      <c r="T27" s="160"/>
      <c r="U27" s="194">
        <f>K27</f>
        <v>0.16829268292682928</v>
      </c>
      <c r="V27" s="162">
        <f>K27</f>
        <v>0.16829268292682928</v>
      </c>
      <c r="W27" s="150" t="s">
        <v>110</v>
      </c>
      <c r="X27" s="150" t="s">
        <v>462</v>
      </c>
      <c r="Y27" s="151">
        <v>420</v>
      </c>
      <c r="Z27" s="186">
        <v>2.4900000000000002</v>
      </c>
      <c r="AA27" s="164">
        <f t="shared" si="5"/>
        <v>0.59285714285714286</v>
      </c>
      <c r="AB27" s="186"/>
      <c r="AC27" s="164"/>
      <c r="AD27" s="174" t="s">
        <v>28</v>
      </c>
      <c r="AE27" s="179">
        <v>410</v>
      </c>
      <c r="AF27" s="189">
        <v>0.65</v>
      </c>
      <c r="AG27" s="167">
        <f>AF27/AE27*100</f>
        <v>0.15853658536585366</v>
      </c>
      <c r="AN27" s="168">
        <v>0.15853658536585366</v>
      </c>
      <c r="AO27" s="150" t="s">
        <v>110</v>
      </c>
      <c r="AP27" s="150" t="s">
        <v>462</v>
      </c>
      <c r="AQ27" s="151">
        <v>420</v>
      </c>
      <c r="AR27" s="186">
        <v>1.99</v>
      </c>
      <c r="AS27" s="163">
        <f t="shared" si="7"/>
        <v>0.47380952380952385</v>
      </c>
      <c r="AT27" s="163"/>
      <c r="AU27" s="180">
        <v>0.47380952380952385</v>
      </c>
      <c r="AV27" s="174" t="s">
        <v>25</v>
      </c>
      <c r="AW27" s="174">
        <v>420</v>
      </c>
      <c r="AX27" s="189">
        <v>0.89</v>
      </c>
      <c r="AY27" s="167">
        <f>AX27/AW27*100</f>
        <v>0.2119047619047619</v>
      </c>
      <c r="AZ27" s="154"/>
      <c r="BA27" s="182">
        <v>0.2119047619047619</v>
      </c>
      <c r="BB27" s="183"/>
      <c r="BC27" s="183"/>
      <c r="BD27" s="183"/>
      <c r="BE27" s="183"/>
      <c r="BF27" s="183"/>
      <c r="BH27" s="185">
        <f>AY27</f>
        <v>0.2119047619047619</v>
      </c>
      <c r="BI27" s="172">
        <f>AY27</f>
        <v>0.2119047619047619</v>
      </c>
      <c r="BJ27" s="173">
        <f t="shared" si="0"/>
        <v>0.17957801006581495</v>
      </c>
      <c r="BK27" s="168">
        <f t="shared" si="1"/>
        <v>0.51349206349206356</v>
      </c>
      <c r="BL27" s="168">
        <f t="shared" si="2"/>
        <v>0.51349206349206356</v>
      </c>
      <c r="BM27" s="168">
        <f>AVERAGE(K27,AG27,AY27)</f>
        <v>0.17957801006581495</v>
      </c>
      <c r="BN27" s="168">
        <f>AVERAGE(M27,AG27,BA27)</f>
        <v>0.17957801006581495</v>
      </c>
      <c r="BO27" s="168">
        <f t="shared" si="3"/>
        <v>0.17957801006581495</v>
      </c>
    </row>
    <row r="28" spans="1:67" ht="24" customHeight="1">
      <c r="A28" s="150" t="s">
        <v>463</v>
      </c>
      <c r="B28" s="150" t="s">
        <v>462</v>
      </c>
      <c r="C28" s="151">
        <v>420</v>
      </c>
      <c r="D28" s="163">
        <v>2.4900000000000002</v>
      </c>
      <c r="E28" s="152">
        <f t="shared" si="4"/>
        <v>0.59285714285714286</v>
      </c>
      <c r="F28" s="163"/>
      <c r="G28" s="180">
        <v>0.59285714285714286</v>
      </c>
      <c r="H28" s="181"/>
      <c r="I28" s="188"/>
      <c r="J28" s="189"/>
      <c r="K28" s="189"/>
      <c r="L28" s="156"/>
      <c r="M28" s="157"/>
      <c r="N28" s="177"/>
      <c r="O28" s="177"/>
      <c r="P28" s="178"/>
      <c r="Q28" s="178"/>
      <c r="R28" s="160"/>
      <c r="S28" s="160"/>
      <c r="T28" s="160"/>
      <c r="U28" s="194">
        <f>E28</f>
        <v>0.59285714285714286</v>
      </c>
      <c r="V28" s="162">
        <f>E28</f>
        <v>0.59285714285714286</v>
      </c>
      <c r="W28" s="150" t="s">
        <v>463</v>
      </c>
      <c r="X28" s="150" t="s">
        <v>462</v>
      </c>
      <c r="Y28" s="151">
        <v>420</v>
      </c>
      <c r="Z28" s="186" t="s">
        <v>464</v>
      </c>
      <c r="AA28" s="164"/>
      <c r="AB28" s="186"/>
      <c r="AC28" s="164"/>
      <c r="AD28" s="181"/>
      <c r="AE28" s="166"/>
      <c r="AF28" s="155"/>
      <c r="AG28" s="155"/>
      <c r="AO28" s="150" t="s">
        <v>463</v>
      </c>
      <c r="AP28" s="150" t="s">
        <v>462</v>
      </c>
      <c r="AQ28" s="151">
        <v>420</v>
      </c>
      <c r="AR28" s="186">
        <v>2.7</v>
      </c>
      <c r="AS28" s="163">
        <f t="shared" si="7"/>
        <v>0.6428571428571429</v>
      </c>
      <c r="AT28" s="163"/>
      <c r="AU28" s="180">
        <v>0.6428571428571429</v>
      </c>
      <c r="AV28" s="154"/>
      <c r="AW28" s="154"/>
      <c r="AX28" s="154"/>
      <c r="AY28" s="154"/>
      <c r="AZ28" s="154"/>
      <c r="BA28" s="155"/>
      <c r="BB28" s="183"/>
      <c r="BC28" s="183"/>
      <c r="BD28" s="183"/>
      <c r="BE28" s="183"/>
      <c r="BF28" s="183"/>
      <c r="BH28" s="185">
        <f>AS28</f>
        <v>0.6428571428571429</v>
      </c>
      <c r="BI28" s="172">
        <f>AS28</f>
        <v>0.6428571428571429</v>
      </c>
      <c r="BJ28" s="173">
        <f t="shared" si="0"/>
        <v>0.61785714285714288</v>
      </c>
      <c r="BK28" s="168">
        <f t="shared" si="1"/>
        <v>0.61785714285714288</v>
      </c>
      <c r="BL28" s="168">
        <f t="shared" si="2"/>
        <v>0.61785714285714288</v>
      </c>
      <c r="BM28" s="168"/>
      <c r="BN28" s="168"/>
      <c r="BO28" s="168">
        <f t="shared" si="3"/>
        <v>0.61785714285714288</v>
      </c>
    </row>
    <row r="29" spans="1:67" s="144" customFormat="1" ht="24" customHeight="1">
      <c r="A29" s="138" t="s">
        <v>111</v>
      </c>
      <c r="B29" s="138"/>
      <c r="C29" s="139"/>
      <c r="D29" s="140"/>
      <c r="E29" s="140"/>
      <c r="F29" s="140"/>
      <c r="G29" s="140"/>
      <c r="H29" s="138"/>
      <c r="I29" s="208"/>
      <c r="J29" s="209"/>
      <c r="K29" s="209"/>
      <c r="L29" s="210"/>
      <c r="M29" s="211"/>
      <c r="N29" s="212"/>
      <c r="O29" s="212"/>
      <c r="P29" s="210"/>
      <c r="Q29" s="210"/>
      <c r="R29" s="210"/>
      <c r="S29" s="210"/>
      <c r="T29" s="210"/>
      <c r="U29" s="211"/>
      <c r="V29" s="213"/>
      <c r="Y29" s="146"/>
      <c r="Z29" s="146"/>
      <c r="AA29" s="146"/>
      <c r="AB29" s="146"/>
      <c r="AC29" s="146"/>
      <c r="AE29" s="146"/>
      <c r="AF29" s="146"/>
      <c r="AG29" s="146"/>
      <c r="AN29" s="214"/>
      <c r="AS29" s="146"/>
      <c r="AT29" s="146"/>
      <c r="AU29" s="146"/>
      <c r="AV29" s="146"/>
      <c r="AW29" s="146"/>
      <c r="AX29" s="146"/>
      <c r="AY29" s="146"/>
      <c r="AZ29" s="146"/>
      <c r="BA29" s="147"/>
      <c r="BB29" s="146"/>
      <c r="BC29" s="146"/>
      <c r="BD29" s="146"/>
      <c r="BE29" s="146"/>
      <c r="BF29" s="146"/>
      <c r="BG29" s="146"/>
      <c r="BH29" s="146"/>
      <c r="BI29" s="215"/>
      <c r="BK29" s="214"/>
      <c r="BL29" s="214"/>
      <c r="BM29" s="214"/>
      <c r="BN29" s="214"/>
      <c r="BO29" s="214"/>
    </row>
    <row r="30" spans="1:67" ht="24" customHeight="1">
      <c r="A30" s="150" t="s">
        <v>112</v>
      </c>
      <c r="B30" s="150" t="s">
        <v>465</v>
      </c>
      <c r="C30" s="151">
        <v>1000</v>
      </c>
      <c r="D30" s="186">
        <v>9.89</v>
      </c>
      <c r="E30" s="152">
        <f t="shared" si="4"/>
        <v>0.9890000000000001</v>
      </c>
      <c r="F30" s="163"/>
      <c r="G30" s="180">
        <v>0.9890000000000001</v>
      </c>
      <c r="H30" s="174" t="s">
        <v>28</v>
      </c>
      <c r="I30" s="181">
        <v>1000</v>
      </c>
      <c r="J30" s="189">
        <v>8.49</v>
      </c>
      <c r="K30" s="175">
        <f>J30/I30*100</f>
        <v>0.84900000000000009</v>
      </c>
      <c r="L30" s="190">
        <v>7.99</v>
      </c>
      <c r="M30" s="175">
        <f>L30/I30*100</f>
        <v>0.79900000000000004</v>
      </c>
      <c r="N30" s="106"/>
      <c r="O30" s="177"/>
      <c r="P30" s="178"/>
      <c r="Q30" s="178"/>
      <c r="R30" s="178"/>
      <c r="S30" s="178"/>
      <c r="T30" s="178"/>
      <c r="U30" s="216">
        <f>M30</f>
        <v>0.79900000000000004</v>
      </c>
      <c r="V30" s="203">
        <f>K30</f>
        <v>0.84900000000000009</v>
      </c>
      <c r="W30" s="150" t="s">
        <v>112</v>
      </c>
      <c r="X30" s="150" t="s">
        <v>465</v>
      </c>
      <c r="Y30" s="151">
        <v>750</v>
      </c>
      <c r="Z30" s="186">
        <v>7.29</v>
      </c>
      <c r="AA30" s="217">
        <f t="shared" ref="AA30:AA39" si="18">Z30/Y30*100</f>
        <v>0.97199999999999998</v>
      </c>
      <c r="AB30" s="186"/>
      <c r="AC30" s="164"/>
      <c r="AD30" s="174" t="s">
        <v>28</v>
      </c>
      <c r="AE30" s="181">
        <v>1000</v>
      </c>
      <c r="AF30" s="189">
        <v>8.2899999999999991</v>
      </c>
      <c r="AG30" s="167">
        <f t="shared" ref="AG30:AG31" si="19">AF30/AE30*100</f>
        <v>0.82899999999999985</v>
      </c>
      <c r="AH30" s="218"/>
      <c r="AI30" s="150" t="s">
        <v>466</v>
      </c>
      <c r="AJ30" s="158">
        <v>1000</v>
      </c>
      <c r="AK30" s="186">
        <v>7.59</v>
      </c>
      <c r="AL30" s="219"/>
      <c r="AM30" s="206">
        <f>AK30/AJ30*100</f>
        <v>0.7589999999999999</v>
      </c>
      <c r="AN30" s="201">
        <f>AM30</f>
        <v>0.7589999999999999</v>
      </c>
      <c r="AO30" s="150" t="s">
        <v>112</v>
      </c>
      <c r="AP30" s="150" t="s">
        <v>465</v>
      </c>
      <c r="AQ30" s="151">
        <v>1000</v>
      </c>
      <c r="AR30" s="186">
        <v>13.5</v>
      </c>
      <c r="AS30" s="163">
        <f t="shared" si="7"/>
        <v>1.35</v>
      </c>
      <c r="AT30" s="163"/>
      <c r="AU30" s="180">
        <v>1.35</v>
      </c>
      <c r="AV30" s="174" t="s">
        <v>424</v>
      </c>
      <c r="AW30" s="181">
        <v>1000</v>
      </c>
      <c r="AX30" s="189">
        <v>9.5</v>
      </c>
      <c r="AY30" s="167">
        <f t="shared" ref="AY30:AY34" si="20">AX30/AW30*100</f>
        <v>0.95</v>
      </c>
      <c r="AZ30" s="154"/>
      <c r="BA30" s="182">
        <v>0.95</v>
      </c>
      <c r="BB30" s="150" t="s">
        <v>467</v>
      </c>
      <c r="BC30" s="158">
        <v>1000</v>
      </c>
      <c r="BD30" s="186">
        <v>11</v>
      </c>
      <c r="BE30" s="163">
        <f t="shared" ref="BE30:BE31" si="21">BD30/BC30*100</f>
        <v>1.0999999999999999</v>
      </c>
      <c r="BF30" s="186">
        <v>8</v>
      </c>
      <c r="BG30" s="163">
        <f t="shared" ref="BG30:BG31" si="22">BF30/BC30*100</f>
        <v>0.8</v>
      </c>
      <c r="BH30" s="220">
        <f>BG30</f>
        <v>0.8</v>
      </c>
      <c r="BI30" s="171">
        <f>BE30</f>
        <v>1.0999999999999999</v>
      </c>
      <c r="BJ30" s="173">
        <f t="shared" ref="BJ30:BJ39" si="23">AVERAGE(BH30,AN30,U30)</f>
        <v>0.78600000000000003</v>
      </c>
      <c r="BK30" s="168">
        <f t="shared" ref="BK30:BK39" si="24">AVERAGE(E30,AA30,AS30)</f>
        <v>1.1036666666666666</v>
      </c>
      <c r="BL30" s="168">
        <f t="shared" ref="BL30:BL39" si="25">AVERAGE(G30,AA30,AU30)</f>
        <v>1.1036666666666666</v>
      </c>
      <c r="BM30" s="168">
        <f>AVERAGE(K30,AG30,AY30)</f>
        <v>0.876</v>
      </c>
      <c r="BN30" s="168">
        <f>AVERAGE(M30,AG30,BA30)</f>
        <v>0.85933333333333328</v>
      </c>
      <c r="BO30" s="168">
        <f t="shared" ref="BO30:BO39" si="26">AVERAGE(V30,AN30,BI30)</f>
        <v>0.90266666666666673</v>
      </c>
    </row>
    <row r="31" spans="1:67" ht="24" customHeight="1">
      <c r="A31" s="150" t="s">
        <v>113</v>
      </c>
      <c r="B31" s="150" t="s">
        <v>465</v>
      </c>
      <c r="C31" s="151">
        <v>1000</v>
      </c>
      <c r="D31" s="186">
        <v>9.89</v>
      </c>
      <c r="E31" s="152">
        <f t="shared" si="4"/>
        <v>0.9890000000000001</v>
      </c>
      <c r="F31" s="163"/>
      <c r="G31" s="180">
        <v>0.9890000000000001</v>
      </c>
      <c r="H31" s="174" t="s">
        <v>28</v>
      </c>
      <c r="I31" s="181">
        <v>1000</v>
      </c>
      <c r="J31" s="189">
        <v>8.49</v>
      </c>
      <c r="K31" s="175">
        <f>J31/I31*100</f>
        <v>0.84900000000000009</v>
      </c>
      <c r="L31" s="190">
        <v>7.99</v>
      </c>
      <c r="M31" s="175">
        <f>L31/I31*100</f>
        <v>0.79900000000000004</v>
      </c>
      <c r="U31" s="221">
        <f>M31</f>
        <v>0.79900000000000004</v>
      </c>
      <c r="V31" s="222">
        <f>K31</f>
        <v>0.84900000000000009</v>
      </c>
      <c r="W31" s="150" t="s">
        <v>113</v>
      </c>
      <c r="X31" s="150" t="s">
        <v>465</v>
      </c>
      <c r="Y31" s="151">
        <v>750</v>
      </c>
      <c r="Z31" s="163">
        <v>7.29</v>
      </c>
      <c r="AA31" s="217">
        <f t="shared" si="18"/>
        <v>0.97199999999999998</v>
      </c>
      <c r="AB31" s="163"/>
      <c r="AC31" s="164"/>
      <c r="AD31" s="174" t="s">
        <v>28</v>
      </c>
      <c r="AE31" s="181">
        <v>1000</v>
      </c>
      <c r="AF31" s="189">
        <v>8.2899999999999991</v>
      </c>
      <c r="AG31" s="167">
        <f t="shared" si="19"/>
        <v>0.82899999999999985</v>
      </c>
      <c r="AH31" s="218"/>
      <c r="AI31" s="150" t="s">
        <v>466</v>
      </c>
      <c r="AJ31" s="158">
        <v>1000</v>
      </c>
      <c r="AK31" s="186">
        <v>7.59</v>
      </c>
      <c r="AL31" s="219"/>
      <c r="AM31" s="206">
        <f>AK31/AJ31*100</f>
        <v>0.7589999999999999</v>
      </c>
      <c r="AN31" s="201">
        <f>AM31</f>
        <v>0.7589999999999999</v>
      </c>
      <c r="AO31" s="150" t="s">
        <v>113</v>
      </c>
      <c r="AP31" s="150" t="s">
        <v>465</v>
      </c>
      <c r="AQ31" s="151">
        <v>1000</v>
      </c>
      <c r="AR31" s="186">
        <v>13.5</v>
      </c>
      <c r="AS31" s="163">
        <f t="shared" si="7"/>
        <v>1.35</v>
      </c>
      <c r="AT31" s="163"/>
      <c r="AU31" s="180">
        <v>1.35</v>
      </c>
      <c r="AV31" s="174" t="s">
        <v>424</v>
      </c>
      <c r="AW31" s="181">
        <v>1000</v>
      </c>
      <c r="AX31" s="189">
        <v>9.5</v>
      </c>
      <c r="AY31" s="167">
        <f t="shared" si="20"/>
        <v>0.95</v>
      </c>
      <c r="AZ31" s="154"/>
      <c r="BA31" s="182">
        <v>0.95</v>
      </c>
      <c r="BB31" s="150" t="s">
        <v>467</v>
      </c>
      <c r="BC31" s="158">
        <v>1000</v>
      </c>
      <c r="BD31" s="186">
        <v>11</v>
      </c>
      <c r="BE31" s="163">
        <f t="shared" si="21"/>
        <v>1.0999999999999999</v>
      </c>
      <c r="BF31" s="186">
        <v>8</v>
      </c>
      <c r="BG31" s="163">
        <f t="shared" si="22"/>
        <v>0.8</v>
      </c>
      <c r="BH31" s="220">
        <f>BG31</f>
        <v>0.8</v>
      </c>
      <c r="BI31" s="171">
        <f>BE31</f>
        <v>1.0999999999999999</v>
      </c>
      <c r="BJ31" s="173">
        <f t="shared" si="23"/>
        <v>0.78600000000000003</v>
      </c>
      <c r="BK31" s="168">
        <f t="shared" si="24"/>
        <v>1.1036666666666666</v>
      </c>
      <c r="BL31" s="168">
        <f t="shared" si="25"/>
        <v>1.1036666666666666</v>
      </c>
      <c r="BM31" s="168">
        <f>AVERAGE(K31,AG31,AY31)</f>
        <v>0.876</v>
      </c>
      <c r="BN31" s="168">
        <f>AVERAGE(M31,AG31,BA31)</f>
        <v>0.85933333333333328</v>
      </c>
      <c r="BO31" s="168">
        <f t="shared" si="26"/>
        <v>0.90266666666666673</v>
      </c>
    </row>
    <row r="32" spans="1:67" ht="24" customHeight="1">
      <c r="A32" s="150" t="s">
        <v>468</v>
      </c>
      <c r="B32" s="150" t="s">
        <v>46</v>
      </c>
      <c r="C32" s="151">
        <v>250</v>
      </c>
      <c r="D32" s="186">
        <v>3.15</v>
      </c>
      <c r="E32" s="152">
        <f t="shared" si="4"/>
        <v>1.26</v>
      </c>
      <c r="G32" s="207">
        <v>1.26</v>
      </c>
      <c r="N32" s="150" t="s">
        <v>47</v>
      </c>
      <c r="O32" s="151">
        <v>250</v>
      </c>
      <c r="P32" s="225">
        <v>3.39</v>
      </c>
      <c r="Q32" s="152">
        <f>P32/O32*100</f>
        <v>1.3560000000000001</v>
      </c>
      <c r="R32" s="226">
        <v>2.4900000000000002</v>
      </c>
      <c r="S32" s="152">
        <f>R32/O32*100</f>
        <v>0.996</v>
      </c>
      <c r="T32" s="153">
        <f>R32/P32</f>
        <v>0.73451327433628322</v>
      </c>
      <c r="U32" s="227">
        <f>S32</f>
        <v>0.996</v>
      </c>
      <c r="V32" s="228">
        <f>E32</f>
        <v>1.26</v>
      </c>
      <c r="W32" s="150" t="s">
        <v>468</v>
      </c>
      <c r="X32" s="150" t="s">
        <v>46</v>
      </c>
      <c r="Y32" s="151">
        <v>250</v>
      </c>
      <c r="Z32" s="186">
        <v>2.4900000000000002</v>
      </c>
      <c r="AA32" s="164">
        <f t="shared" si="18"/>
        <v>0.996</v>
      </c>
      <c r="AB32" s="186"/>
      <c r="AC32" s="164"/>
      <c r="AD32" s="181"/>
      <c r="AE32" s="166"/>
      <c r="AF32" s="155"/>
      <c r="AG32" s="155"/>
      <c r="AH32" s="218"/>
      <c r="AI32" s="177"/>
      <c r="AJ32" s="177"/>
      <c r="AK32" s="177"/>
      <c r="AL32" s="219"/>
      <c r="AM32" s="219"/>
      <c r="AN32" s="206">
        <f>AA32</f>
        <v>0.996</v>
      </c>
      <c r="AO32" s="150" t="s">
        <v>468</v>
      </c>
      <c r="AP32" s="150" t="s">
        <v>46</v>
      </c>
      <c r="AQ32" s="151">
        <v>250</v>
      </c>
      <c r="AR32" s="186">
        <v>3.29</v>
      </c>
      <c r="AS32" s="163">
        <f t="shared" si="7"/>
        <v>1.3160000000000001</v>
      </c>
      <c r="AT32" s="186">
        <v>3</v>
      </c>
      <c r="AU32" s="163">
        <f>AT32/AQ32*100</f>
        <v>1.2</v>
      </c>
      <c r="AV32" s="169"/>
      <c r="AW32" s="169"/>
      <c r="AX32" s="169"/>
      <c r="AY32" s="167"/>
      <c r="AZ32" s="154"/>
      <c r="BA32" s="182"/>
      <c r="BH32" s="192">
        <f>AU32</f>
        <v>1.2</v>
      </c>
      <c r="BI32" s="172">
        <f>AS32</f>
        <v>1.3160000000000001</v>
      </c>
      <c r="BJ32" s="173">
        <f t="shared" si="23"/>
        <v>1.0639999999999998</v>
      </c>
      <c r="BK32" s="168">
        <f t="shared" si="24"/>
        <v>1.1906666666666668</v>
      </c>
      <c r="BL32" s="168">
        <f t="shared" si="25"/>
        <v>1.1520000000000001</v>
      </c>
      <c r="BM32" s="168"/>
      <c r="BN32" s="168"/>
      <c r="BO32" s="168">
        <f t="shared" si="26"/>
        <v>1.1906666666666668</v>
      </c>
    </row>
    <row r="33" spans="1:67" ht="24" customHeight="1">
      <c r="A33" s="150" t="s">
        <v>469</v>
      </c>
      <c r="B33" s="106" t="s">
        <v>47</v>
      </c>
      <c r="C33" s="151">
        <v>2000</v>
      </c>
      <c r="D33" s="186">
        <v>4.1500000000000004</v>
      </c>
      <c r="E33" s="152">
        <f t="shared" si="4"/>
        <v>0.20749999999999999</v>
      </c>
      <c r="F33" s="163"/>
      <c r="G33" s="180">
        <v>0.20749999999999999</v>
      </c>
      <c r="H33" s="174" t="s">
        <v>28</v>
      </c>
      <c r="I33" s="181">
        <v>2000</v>
      </c>
      <c r="J33" s="189">
        <v>3.15</v>
      </c>
      <c r="K33" s="175">
        <f>J33/I33*100</f>
        <v>0.1575</v>
      </c>
      <c r="L33" s="156"/>
      <c r="M33" s="193">
        <v>0.1575</v>
      </c>
      <c r="N33" s="177"/>
      <c r="O33" s="177"/>
      <c r="P33" s="178"/>
      <c r="Q33" s="178"/>
      <c r="R33" s="160"/>
      <c r="S33" s="160"/>
      <c r="T33" s="160"/>
      <c r="U33" s="194">
        <f>K33</f>
        <v>0.1575</v>
      </c>
      <c r="V33" s="162">
        <f>K33</f>
        <v>0.1575</v>
      </c>
      <c r="W33" s="150" t="s">
        <v>469</v>
      </c>
      <c r="X33" s="150" t="s">
        <v>47</v>
      </c>
      <c r="Y33" s="151">
        <v>2000</v>
      </c>
      <c r="Z33" s="186">
        <v>3.95</v>
      </c>
      <c r="AA33" s="164">
        <f t="shared" si="18"/>
        <v>0.19750000000000001</v>
      </c>
      <c r="AB33" s="186"/>
      <c r="AC33" s="164"/>
      <c r="AD33" s="174" t="s">
        <v>28</v>
      </c>
      <c r="AE33" s="181">
        <v>2000</v>
      </c>
      <c r="AF33" s="189">
        <v>2.89</v>
      </c>
      <c r="AG33" s="167">
        <f t="shared" ref="AG33:AG34" si="27">AF33/AE33*100</f>
        <v>0.14450000000000002</v>
      </c>
      <c r="AH33" s="218"/>
      <c r="AI33" s="177"/>
      <c r="AJ33" s="177"/>
      <c r="AK33" s="177"/>
      <c r="AL33" s="219"/>
      <c r="AM33" s="219"/>
      <c r="AN33" s="206">
        <v>0.14450000000000002</v>
      </c>
      <c r="AO33" s="150" t="s">
        <v>469</v>
      </c>
      <c r="AP33" s="150" t="s">
        <v>46</v>
      </c>
      <c r="AQ33" s="151">
        <v>2000</v>
      </c>
      <c r="AR33" s="186">
        <v>4.95</v>
      </c>
      <c r="AS33" s="163">
        <f t="shared" si="7"/>
        <v>0.24750000000000003</v>
      </c>
      <c r="AT33" s="163"/>
      <c r="AU33" s="180">
        <v>0.24750000000000003</v>
      </c>
      <c r="AV33" s="174" t="s">
        <v>25</v>
      </c>
      <c r="AW33" s="188">
        <v>2000</v>
      </c>
      <c r="AX33" s="189">
        <v>3.15</v>
      </c>
      <c r="AY33" s="167">
        <f t="shared" si="20"/>
        <v>0.1575</v>
      </c>
      <c r="AZ33" s="154"/>
      <c r="BA33" s="182">
        <v>0.1575</v>
      </c>
      <c r="BB33" s="183"/>
      <c r="BC33" s="183"/>
      <c r="BD33" s="183"/>
      <c r="BE33" s="183"/>
      <c r="BF33" s="183"/>
      <c r="BH33" s="185">
        <f>AY33</f>
        <v>0.1575</v>
      </c>
      <c r="BI33" s="172">
        <f>AY33</f>
        <v>0.1575</v>
      </c>
      <c r="BJ33" s="173">
        <f t="shared" si="23"/>
        <v>0.15316666666666667</v>
      </c>
      <c r="BK33" s="168">
        <f t="shared" si="24"/>
        <v>0.21750000000000003</v>
      </c>
      <c r="BL33" s="168">
        <f t="shared" si="25"/>
        <v>0.21750000000000003</v>
      </c>
      <c r="BM33" s="168">
        <f>AVERAGE(K33,AG33,AY33)</f>
        <v>0.15316666666666667</v>
      </c>
      <c r="BN33" s="168">
        <f>AVERAGE(M33,AG33,BA33)</f>
        <v>0.15316666666666667</v>
      </c>
      <c r="BO33" s="168">
        <f t="shared" si="26"/>
        <v>0.15316666666666667</v>
      </c>
    </row>
    <row r="34" spans="1:67" ht="24" customHeight="1">
      <c r="A34" s="150" t="s">
        <v>470</v>
      </c>
      <c r="B34" s="106" t="s">
        <v>47</v>
      </c>
      <c r="C34" s="151">
        <v>2000</v>
      </c>
      <c r="D34" s="186">
        <v>4.1500000000000004</v>
      </c>
      <c r="E34" s="152">
        <f t="shared" si="4"/>
        <v>0.20749999999999999</v>
      </c>
      <c r="F34" s="163"/>
      <c r="G34" s="180">
        <v>0.20749999999999999</v>
      </c>
      <c r="H34" s="174" t="s">
        <v>28</v>
      </c>
      <c r="I34" s="188">
        <v>2000</v>
      </c>
      <c r="J34" s="189">
        <v>3.15</v>
      </c>
      <c r="K34" s="175">
        <f>J34/I34*100</f>
        <v>0.1575</v>
      </c>
      <c r="L34" s="199"/>
      <c r="M34" s="200">
        <v>0.1575</v>
      </c>
      <c r="N34" s="177"/>
      <c r="O34" s="177"/>
      <c r="P34" s="178"/>
      <c r="Q34" s="178"/>
      <c r="R34" s="160"/>
      <c r="S34" s="160"/>
      <c r="T34" s="160"/>
      <c r="U34" s="194">
        <f>K34</f>
        <v>0.1575</v>
      </c>
      <c r="V34" s="162">
        <f>K34</f>
        <v>0.1575</v>
      </c>
      <c r="W34" s="150" t="s">
        <v>470</v>
      </c>
      <c r="X34" s="150" t="s">
        <v>47</v>
      </c>
      <c r="Y34" s="151">
        <v>2000</v>
      </c>
      <c r="Z34" s="186">
        <v>3.95</v>
      </c>
      <c r="AA34" s="164">
        <f t="shared" si="18"/>
        <v>0.19750000000000001</v>
      </c>
      <c r="AB34" s="186"/>
      <c r="AC34" s="164"/>
      <c r="AD34" s="195" t="s">
        <v>28</v>
      </c>
      <c r="AE34" s="195">
        <v>2000</v>
      </c>
      <c r="AF34" s="197">
        <v>2.89</v>
      </c>
      <c r="AG34" s="167">
        <f t="shared" si="27"/>
        <v>0.14450000000000002</v>
      </c>
      <c r="AH34" s="218"/>
      <c r="AI34" s="177"/>
      <c r="AJ34" s="177"/>
      <c r="AK34" s="177"/>
      <c r="AL34" s="219"/>
      <c r="AM34" s="219"/>
      <c r="AN34" s="206">
        <v>0.14450000000000002</v>
      </c>
      <c r="AO34" s="150" t="s">
        <v>470</v>
      </c>
      <c r="AP34" s="150" t="s">
        <v>46</v>
      </c>
      <c r="AQ34" s="151">
        <v>2000</v>
      </c>
      <c r="AR34" s="186">
        <v>4.95</v>
      </c>
      <c r="AS34" s="163">
        <f t="shared" si="7"/>
        <v>0.24750000000000003</v>
      </c>
      <c r="AT34" s="163"/>
      <c r="AU34" s="180">
        <v>0.24750000000000003</v>
      </c>
      <c r="AV34" s="174" t="s">
        <v>25</v>
      </c>
      <c r="AW34" s="188">
        <v>2000</v>
      </c>
      <c r="AX34" s="189">
        <v>3.15</v>
      </c>
      <c r="AY34" s="167">
        <f t="shared" si="20"/>
        <v>0.1575</v>
      </c>
      <c r="AZ34" s="154"/>
      <c r="BA34" s="182">
        <v>0.1575</v>
      </c>
      <c r="BB34" s="183"/>
      <c r="BC34" s="183"/>
      <c r="BD34" s="183"/>
      <c r="BE34" s="183"/>
      <c r="BF34" s="183"/>
      <c r="BH34" s="185">
        <f>AY34</f>
        <v>0.1575</v>
      </c>
      <c r="BI34" s="172">
        <f>AY34</f>
        <v>0.1575</v>
      </c>
      <c r="BJ34" s="173">
        <f t="shared" si="23"/>
        <v>0.15316666666666667</v>
      </c>
      <c r="BK34" s="168">
        <f t="shared" si="24"/>
        <v>0.21750000000000003</v>
      </c>
      <c r="BL34" s="168">
        <f t="shared" si="25"/>
        <v>0.21750000000000003</v>
      </c>
      <c r="BM34" s="168">
        <f>AVERAGE(K34,AG34,AY34)</f>
        <v>0.15316666666666667</v>
      </c>
      <c r="BN34" s="168">
        <f>AVERAGE(M34,AG34,BA34)</f>
        <v>0.15316666666666667</v>
      </c>
      <c r="BO34" s="168">
        <f t="shared" si="26"/>
        <v>0.15316666666666667</v>
      </c>
    </row>
    <row r="35" spans="1:67" ht="24" customHeight="1">
      <c r="A35" s="150" t="s">
        <v>116</v>
      </c>
      <c r="B35" s="150" t="s">
        <v>471</v>
      </c>
      <c r="C35" s="151">
        <v>1000</v>
      </c>
      <c r="D35" s="186">
        <v>5.99</v>
      </c>
      <c r="E35" s="152">
        <f t="shared" si="4"/>
        <v>0.59900000000000009</v>
      </c>
      <c r="F35" s="186">
        <v>4.49</v>
      </c>
      <c r="G35" s="152">
        <f>F35/C35*100</f>
        <v>0.44900000000000001</v>
      </c>
      <c r="H35" s="154"/>
      <c r="I35" s="154"/>
      <c r="J35" s="155"/>
      <c r="K35" s="155"/>
      <c r="L35" s="156"/>
      <c r="M35" s="193"/>
      <c r="N35" s="150" t="s">
        <v>472</v>
      </c>
      <c r="O35" s="151">
        <v>1000</v>
      </c>
      <c r="P35" s="225">
        <v>5.99</v>
      </c>
      <c r="Q35" s="152">
        <f>P35/O35*100</f>
        <v>0.59900000000000009</v>
      </c>
      <c r="R35" s="194">
        <v>4.29</v>
      </c>
      <c r="S35" s="152">
        <f>R35/O35*100</f>
        <v>0.42900000000000005</v>
      </c>
      <c r="T35" s="153">
        <f>R35/P35</f>
        <v>0.71619365609348917</v>
      </c>
      <c r="U35" s="227">
        <f>S35</f>
        <v>0.42900000000000005</v>
      </c>
      <c r="V35" s="228">
        <f>E35</f>
        <v>0.59900000000000009</v>
      </c>
      <c r="W35" s="150" t="s">
        <v>116</v>
      </c>
      <c r="X35" s="150" t="s">
        <v>471</v>
      </c>
      <c r="Y35" s="151">
        <v>1000</v>
      </c>
      <c r="Z35" s="186">
        <v>4</v>
      </c>
      <c r="AA35" s="164">
        <f t="shared" si="18"/>
        <v>0.4</v>
      </c>
      <c r="AB35" s="186"/>
      <c r="AC35" s="164"/>
      <c r="AD35" s="181"/>
      <c r="AE35" s="166"/>
      <c r="AF35" s="155"/>
      <c r="AG35" s="155"/>
      <c r="AH35" s="218"/>
      <c r="AI35" s="177"/>
      <c r="AJ35" s="177"/>
      <c r="AK35" s="177"/>
      <c r="AL35" s="219"/>
      <c r="AM35" s="219"/>
      <c r="AN35" s="206">
        <f>AA35</f>
        <v>0.4</v>
      </c>
      <c r="AO35" s="150" t="s">
        <v>116</v>
      </c>
      <c r="AP35" s="150" t="s">
        <v>471</v>
      </c>
      <c r="AQ35" s="151">
        <v>1000</v>
      </c>
      <c r="AR35" s="186">
        <v>5.99</v>
      </c>
      <c r="AS35" s="163">
        <f t="shared" si="7"/>
        <v>0.59900000000000009</v>
      </c>
      <c r="AT35" s="186">
        <v>4.5</v>
      </c>
      <c r="AU35" s="163">
        <f>AT35/AQ35*100</f>
        <v>0.44999999999999996</v>
      </c>
      <c r="AV35" s="154"/>
      <c r="AW35" s="154"/>
      <c r="AX35" s="154"/>
      <c r="AY35" s="154"/>
      <c r="AZ35" s="154"/>
      <c r="BA35" s="155"/>
      <c r="BB35" s="183"/>
      <c r="BC35" s="183"/>
      <c r="BD35" s="183"/>
      <c r="BE35" s="183"/>
      <c r="BF35" s="183"/>
      <c r="BH35" s="192">
        <f>AU35</f>
        <v>0.44999999999999996</v>
      </c>
      <c r="BI35" s="172">
        <f>AS35</f>
        <v>0.59900000000000009</v>
      </c>
      <c r="BJ35" s="173">
        <f t="shared" si="23"/>
        <v>0.42633333333333329</v>
      </c>
      <c r="BK35" s="168">
        <f t="shared" si="24"/>
        <v>0.53266666666666673</v>
      </c>
      <c r="BL35" s="168">
        <f t="shared" si="25"/>
        <v>0.433</v>
      </c>
      <c r="BM35" s="168"/>
      <c r="BN35" s="168"/>
      <c r="BO35" s="168">
        <f t="shared" si="26"/>
        <v>0.53266666666666673</v>
      </c>
    </row>
    <row r="36" spans="1:67" ht="24" customHeight="1">
      <c r="A36" s="204" t="s">
        <v>117</v>
      </c>
      <c r="B36" s="106" t="s">
        <v>47</v>
      </c>
      <c r="C36" s="151">
        <v>1000</v>
      </c>
      <c r="D36" s="186">
        <v>5.99</v>
      </c>
      <c r="E36" s="152">
        <f t="shared" si="4"/>
        <v>0.59900000000000009</v>
      </c>
      <c r="F36" s="186">
        <v>4.49</v>
      </c>
      <c r="G36" s="152">
        <f>F36/C36*100</f>
        <v>0.44900000000000001</v>
      </c>
      <c r="H36" s="154"/>
      <c r="I36" s="154"/>
      <c r="J36" s="155"/>
      <c r="K36" s="155"/>
      <c r="L36" s="156"/>
      <c r="M36" s="193"/>
      <c r="N36" s="150"/>
      <c r="O36" s="151"/>
      <c r="P36" s="225"/>
      <c r="Q36" s="225"/>
      <c r="R36" s="178"/>
      <c r="S36" s="178"/>
      <c r="T36" s="178"/>
      <c r="U36" s="216">
        <f>G36</f>
        <v>0.44900000000000001</v>
      </c>
      <c r="V36" s="203">
        <f>E36</f>
        <v>0.59900000000000009</v>
      </c>
      <c r="W36" s="205" t="s">
        <v>117</v>
      </c>
      <c r="X36" s="150" t="s">
        <v>471</v>
      </c>
      <c r="Y36" s="151">
        <v>1000</v>
      </c>
      <c r="Z36" s="186">
        <v>5.49</v>
      </c>
      <c r="AA36" s="164">
        <f t="shared" si="18"/>
        <v>0.54900000000000004</v>
      </c>
      <c r="AB36" s="186"/>
      <c r="AC36" s="164"/>
      <c r="AD36" s="181"/>
      <c r="AE36" s="166"/>
      <c r="AF36" s="155"/>
      <c r="AG36" s="155"/>
      <c r="AH36" s="218"/>
      <c r="AI36" s="150" t="s">
        <v>473</v>
      </c>
      <c r="AJ36" s="158">
        <v>1000</v>
      </c>
      <c r="AK36" s="186">
        <v>4.49</v>
      </c>
      <c r="AL36" s="219"/>
      <c r="AM36" s="206">
        <f>AK36/AJ36*100</f>
        <v>0.44900000000000001</v>
      </c>
      <c r="AN36" s="206">
        <f>AM36</f>
        <v>0.44900000000000001</v>
      </c>
      <c r="AO36" s="205" t="s">
        <v>117</v>
      </c>
      <c r="AP36" s="150" t="s">
        <v>471</v>
      </c>
      <c r="AQ36" s="151">
        <v>1000</v>
      </c>
      <c r="AR36" s="186">
        <v>7</v>
      </c>
      <c r="AS36" s="163">
        <f t="shared" si="7"/>
        <v>0.70000000000000007</v>
      </c>
      <c r="AT36" s="186">
        <v>5.5</v>
      </c>
      <c r="AU36" s="163">
        <f>AT36/AQ36*100</f>
        <v>0.54999999999999993</v>
      </c>
      <c r="AV36" s="154"/>
      <c r="AW36" s="154"/>
      <c r="AX36" s="154"/>
      <c r="AY36" s="154"/>
      <c r="AZ36" s="154"/>
      <c r="BA36" s="155"/>
      <c r="BB36" s="150" t="s">
        <v>473</v>
      </c>
      <c r="BC36" s="158">
        <v>1000</v>
      </c>
      <c r="BD36" s="186">
        <v>5</v>
      </c>
      <c r="BE36" s="163">
        <f t="shared" ref="BE36:BE38" si="28">BD36/BC36*100</f>
        <v>0.5</v>
      </c>
      <c r="BF36" s="183"/>
      <c r="BH36" s="185">
        <f>BE36</f>
        <v>0.5</v>
      </c>
      <c r="BI36" s="172">
        <f>BE36</f>
        <v>0.5</v>
      </c>
      <c r="BJ36" s="173">
        <f t="shared" si="23"/>
        <v>0.46600000000000003</v>
      </c>
      <c r="BK36" s="168">
        <f t="shared" si="24"/>
        <v>0.6160000000000001</v>
      </c>
      <c r="BL36" s="168">
        <f t="shared" si="25"/>
        <v>0.51600000000000001</v>
      </c>
      <c r="BM36" s="168"/>
      <c r="BN36" s="168"/>
      <c r="BO36" s="168">
        <f t="shared" si="26"/>
        <v>0.51600000000000001</v>
      </c>
    </row>
    <row r="37" spans="1:67" ht="24" customHeight="1">
      <c r="A37" s="150" t="s">
        <v>474</v>
      </c>
      <c r="B37" s="150" t="s">
        <v>475</v>
      </c>
      <c r="C37" s="151">
        <v>1000</v>
      </c>
      <c r="D37" s="186">
        <v>6.49</v>
      </c>
      <c r="E37" s="152">
        <f t="shared" si="4"/>
        <v>0.64900000000000002</v>
      </c>
      <c r="F37" s="186">
        <v>5.49</v>
      </c>
      <c r="G37" s="152">
        <f>F37/C37*100</f>
        <v>0.54900000000000004</v>
      </c>
      <c r="H37" s="154"/>
      <c r="I37" s="154"/>
      <c r="J37" s="155"/>
      <c r="K37" s="155"/>
      <c r="L37" s="156"/>
      <c r="M37" s="193"/>
      <c r="N37" s="177"/>
      <c r="O37" s="177"/>
      <c r="P37" s="178"/>
      <c r="Q37" s="178"/>
      <c r="R37" s="178"/>
      <c r="S37" s="178"/>
      <c r="T37" s="178"/>
      <c r="U37" s="216">
        <f>G37</f>
        <v>0.54900000000000004</v>
      </c>
      <c r="V37" s="203">
        <f>E37</f>
        <v>0.64900000000000002</v>
      </c>
      <c r="W37" s="150" t="s">
        <v>474</v>
      </c>
      <c r="X37" s="150" t="s">
        <v>475</v>
      </c>
      <c r="Y37" s="151">
        <v>1000</v>
      </c>
      <c r="Z37" s="186">
        <v>5.85</v>
      </c>
      <c r="AA37" s="164">
        <f t="shared" si="18"/>
        <v>0.58499999999999996</v>
      </c>
      <c r="AB37" s="186"/>
      <c r="AC37" s="164"/>
      <c r="AD37" s="181"/>
      <c r="AE37" s="166"/>
      <c r="AF37" s="155"/>
      <c r="AG37" s="155"/>
      <c r="AH37" s="218"/>
      <c r="AI37" s="150" t="s">
        <v>476</v>
      </c>
      <c r="AJ37" s="158">
        <v>1000</v>
      </c>
      <c r="AK37" s="186">
        <v>4.1900000000000004</v>
      </c>
      <c r="AL37" s="219"/>
      <c r="AM37" s="206">
        <f>AK37/AJ37*100</f>
        <v>0.41900000000000004</v>
      </c>
      <c r="AN37" s="206">
        <f>AM37</f>
        <v>0.41900000000000004</v>
      </c>
      <c r="AO37" s="158" t="s">
        <v>474</v>
      </c>
      <c r="AP37" s="229" t="s">
        <v>475</v>
      </c>
      <c r="AQ37" s="151">
        <v>1000</v>
      </c>
      <c r="AR37" s="230">
        <v>7</v>
      </c>
      <c r="AS37" s="163">
        <f t="shared" si="7"/>
        <v>0.70000000000000007</v>
      </c>
      <c r="AT37" s="164">
        <v>5.5</v>
      </c>
      <c r="AU37" s="163">
        <f>AT37/AQ37*100</f>
        <v>0.54999999999999993</v>
      </c>
      <c r="AV37" s="154"/>
      <c r="AW37" s="154"/>
      <c r="AX37" s="154"/>
      <c r="AY37" s="154"/>
      <c r="AZ37" s="154"/>
      <c r="BA37" s="155"/>
      <c r="BB37" s="150" t="s">
        <v>477</v>
      </c>
      <c r="BC37" s="158">
        <v>1000</v>
      </c>
      <c r="BD37" s="186">
        <v>6.99</v>
      </c>
      <c r="BE37" s="163">
        <f t="shared" si="28"/>
        <v>0.69900000000000007</v>
      </c>
      <c r="BF37" s="186">
        <v>4.5</v>
      </c>
      <c r="BG37" s="163">
        <f t="shared" ref="BG37:BG38" si="29">BF37/BC37*100</f>
        <v>0.44999999999999996</v>
      </c>
      <c r="BH37" s="192">
        <f>BG37</f>
        <v>0.44999999999999996</v>
      </c>
      <c r="BI37" s="172">
        <f>AS37</f>
        <v>0.70000000000000007</v>
      </c>
      <c r="BJ37" s="173">
        <f t="shared" si="23"/>
        <v>0.47266666666666673</v>
      </c>
      <c r="BK37" s="168">
        <f t="shared" si="24"/>
        <v>0.64466666666666672</v>
      </c>
      <c r="BL37" s="168">
        <f t="shared" si="25"/>
        <v>0.56133333333333324</v>
      </c>
      <c r="BM37" s="168"/>
      <c r="BN37" s="168"/>
      <c r="BO37" s="168">
        <f t="shared" si="26"/>
        <v>0.58933333333333338</v>
      </c>
    </row>
    <row r="38" spans="1:67" ht="24" customHeight="1">
      <c r="A38" s="150" t="s">
        <v>142</v>
      </c>
      <c r="B38" s="150" t="s">
        <v>46</v>
      </c>
      <c r="C38" s="151">
        <v>500</v>
      </c>
      <c r="D38" s="186">
        <v>5.99</v>
      </c>
      <c r="E38" s="152">
        <f t="shared" si="4"/>
        <v>1.1980000000000002</v>
      </c>
      <c r="F38" s="163"/>
      <c r="G38" s="187">
        <v>1.1980000000000002</v>
      </c>
      <c r="H38" s="174" t="s">
        <v>423</v>
      </c>
      <c r="I38" s="181">
        <v>500</v>
      </c>
      <c r="J38" s="189">
        <v>2.99</v>
      </c>
      <c r="K38" s="175">
        <f>J38/I38*100</f>
        <v>0.59799999999999998</v>
      </c>
      <c r="L38" s="156"/>
      <c r="M38" s="193">
        <v>0.59799999999999998</v>
      </c>
      <c r="N38" s="177"/>
      <c r="O38" s="177"/>
      <c r="P38" s="178"/>
      <c r="Q38" s="178"/>
      <c r="R38" s="178"/>
      <c r="S38" s="178"/>
      <c r="T38" s="178"/>
      <c r="U38" s="231">
        <f>K38</f>
        <v>0.59799999999999998</v>
      </c>
      <c r="V38" s="162">
        <f>K38</f>
        <v>0.59799999999999998</v>
      </c>
      <c r="W38" s="150" t="s">
        <v>142</v>
      </c>
      <c r="X38" s="150" t="s">
        <v>46</v>
      </c>
      <c r="Y38" s="151">
        <v>500</v>
      </c>
      <c r="Z38" s="186">
        <v>5.45</v>
      </c>
      <c r="AA38" s="164">
        <f t="shared" si="18"/>
        <v>1.0900000000000001</v>
      </c>
      <c r="AB38" s="186"/>
      <c r="AC38" s="164"/>
      <c r="AD38" s="174" t="s">
        <v>423</v>
      </c>
      <c r="AE38" s="181">
        <v>500</v>
      </c>
      <c r="AF38" s="189">
        <v>3.29</v>
      </c>
      <c r="AG38" s="167">
        <f t="shared" ref="AG38:AG39" si="30">AF38/AE38*100</f>
        <v>0.65800000000000003</v>
      </c>
      <c r="AH38" s="218"/>
      <c r="AI38" s="106"/>
      <c r="AJ38" s="106"/>
      <c r="AK38" s="106"/>
      <c r="AL38" s="219"/>
      <c r="AM38" s="219"/>
      <c r="AN38" s="206">
        <v>0.65800000000000003</v>
      </c>
      <c r="AO38" s="150" t="s">
        <v>142</v>
      </c>
      <c r="AP38" s="150" t="s">
        <v>46</v>
      </c>
      <c r="AQ38" s="151">
        <v>500</v>
      </c>
      <c r="AR38" s="186">
        <v>5.99</v>
      </c>
      <c r="AS38" s="163">
        <f t="shared" si="7"/>
        <v>1.1980000000000002</v>
      </c>
      <c r="AT38" s="163"/>
      <c r="AU38" s="180">
        <v>1.1980000000000002</v>
      </c>
      <c r="AV38" s="154"/>
      <c r="AW38" s="154"/>
      <c r="AX38" s="154"/>
      <c r="AY38" s="154"/>
      <c r="AZ38" s="154"/>
      <c r="BA38" s="155"/>
      <c r="BB38" s="150" t="s">
        <v>424</v>
      </c>
      <c r="BC38" s="158">
        <v>500</v>
      </c>
      <c r="BD38" s="186">
        <v>3.99</v>
      </c>
      <c r="BE38" s="163">
        <f t="shared" si="28"/>
        <v>0.79800000000000004</v>
      </c>
      <c r="BF38" s="186">
        <v>3.4</v>
      </c>
      <c r="BG38" s="163">
        <f t="shared" si="29"/>
        <v>0.67999999999999994</v>
      </c>
      <c r="BH38" s="192">
        <f>BG38</f>
        <v>0.67999999999999994</v>
      </c>
      <c r="BI38" s="172">
        <f>BE38</f>
        <v>0.79800000000000004</v>
      </c>
      <c r="BJ38" s="173">
        <f t="shared" si="23"/>
        <v>0.64533333333333331</v>
      </c>
      <c r="BK38" s="168">
        <f t="shared" si="24"/>
        <v>1.1620000000000001</v>
      </c>
      <c r="BL38" s="168">
        <f t="shared" si="25"/>
        <v>1.1620000000000001</v>
      </c>
      <c r="BM38" s="168">
        <f>AVERAGE(K38,AG38,AY38)</f>
        <v>0.628</v>
      </c>
      <c r="BN38" s="168">
        <f>AVERAGE(M38,AG38,BA38)</f>
        <v>0.628</v>
      </c>
      <c r="BO38" s="168">
        <f t="shared" si="26"/>
        <v>0.68466666666666676</v>
      </c>
    </row>
    <row r="39" spans="1:67" ht="24" customHeight="1">
      <c r="A39" s="150" t="s">
        <v>478</v>
      </c>
      <c r="B39" s="150" t="s">
        <v>479</v>
      </c>
      <c r="C39" s="151">
        <v>500</v>
      </c>
      <c r="D39" s="186">
        <v>3.75</v>
      </c>
      <c r="E39" s="152">
        <f t="shared" si="4"/>
        <v>0.75</v>
      </c>
      <c r="F39" s="163"/>
      <c r="G39" s="187">
        <v>0.75</v>
      </c>
      <c r="H39" s="174" t="s">
        <v>423</v>
      </c>
      <c r="I39" s="181">
        <v>500</v>
      </c>
      <c r="J39" s="189">
        <v>1.89</v>
      </c>
      <c r="K39" s="175">
        <f>J39/I39*100</f>
        <v>0.378</v>
      </c>
      <c r="L39" s="156"/>
      <c r="M39" s="193">
        <v>0.378</v>
      </c>
      <c r="N39" s="177"/>
      <c r="O39" s="177"/>
      <c r="P39" s="178"/>
      <c r="Q39" s="178"/>
      <c r="R39" s="178"/>
      <c r="S39" s="178"/>
      <c r="T39" s="178"/>
      <c r="U39" s="231">
        <f>K39</f>
        <v>0.378</v>
      </c>
      <c r="V39" s="162">
        <f>K39</f>
        <v>0.378</v>
      </c>
      <c r="W39" s="150" t="s">
        <v>478</v>
      </c>
      <c r="X39" s="150" t="s">
        <v>479</v>
      </c>
      <c r="Y39" s="151">
        <v>500</v>
      </c>
      <c r="Z39" s="186">
        <v>3.39</v>
      </c>
      <c r="AA39" s="164">
        <f t="shared" si="18"/>
        <v>0.67800000000000005</v>
      </c>
      <c r="AB39" s="186"/>
      <c r="AC39" s="164"/>
      <c r="AD39" s="174" t="s">
        <v>423</v>
      </c>
      <c r="AE39" s="181">
        <v>500</v>
      </c>
      <c r="AF39" s="167">
        <v>1.69</v>
      </c>
      <c r="AG39" s="167">
        <f t="shared" si="30"/>
        <v>0.33799999999999997</v>
      </c>
      <c r="AH39" s="218"/>
      <c r="AI39" s="106"/>
      <c r="AJ39" s="106"/>
      <c r="AK39" s="106"/>
      <c r="AL39" s="219"/>
      <c r="AM39" s="219"/>
      <c r="AN39" s="206">
        <v>0.33799999999999997</v>
      </c>
      <c r="AO39" s="150" t="s">
        <v>478</v>
      </c>
      <c r="AP39" s="150" t="s">
        <v>479</v>
      </c>
      <c r="AQ39" s="151">
        <v>500</v>
      </c>
      <c r="AR39" s="186">
        <v>3.75</v>
      </c>
      <c r="AS39" s="163">
        <f t="shared" si="7"/>
        <v>0.75</v>
      </c>
      <c r="AT39" s="186">
        <v>3</v>
      </c>
      <c r="AU39" s="163">
        <f>AT39/AQ39*100</f>
        <v>0.6</v>
      </c>
      <c r="AV39" s="154"/>
      <c r="AW39" s="154"/>
      <c r="AX39" s="154"/>
      <c r="AY39" s="154"/>
      <c r="AZ39" s="154"/>
      <c r="BA39" s="155"/>
      <c r="BB39" s="183"/>
      <c r="BC39" s="183"/>
      <c r="BD39" s="183"/>
      <c r="BE39" s="183"/>
      <c r="BF39" s="183"/>
      <c r="BH39" s="163">
        <v>0.6</v>
      </c>
      <c r="BI39" s="172">
        <f>AS39</f>
        <v>0.75</v>
      </c>
      <c r="BJ39" s="173">
        <f t="shared" si="23"/>
        <v>0.43866666666666659</v>
      </c>
      <c r="BK39" s="168">
        <f t="shared" si="24"/>
        <v>0.72599999999999998</v>
      </c>
      <c r="BL39" s="168">
        <f t="shared" si="25"/>
        <v>0.67600000000000005</v>
      </c>
      <c r="BM39" s="168">
        <f>AVERAGE(K39,AG39,AY39)</f>
        <v>0.35799999999999998</v>
      </c>
      <c r="BN39" s="168">
        <f>AVERAGE(M39,AG39,BA39)</f>
        <v>0.35799999999999998</v>
      </c>
      <c r="BO39" s="168">
        <f t="shared" si="26"/>
        <v>0.48866666666666664</v>
      </c>
    </row>
    <row r="40" spans="1:67" s="144" customFormat="1" ht="24" customHeight="1">
      <c r="A40" s="138" t="s">
        <v>60</v>
      </c>
      <c r="B40" s="138"/>
      <c r="C40" s="138"/>
      <c r="D40" s="140"/>
      <c r="E40" s="140"/>
      <c r="F40" s="140"/>
      <c r="G40" s="140"/>
      <c r="H40" s="208"/>
      <c r="I40" s="208"/>
      <c r="J40" s="209"/>
      <c r="K40" s="209"/>
      <c r="L40" s="210"/>
      <c r="M40" s="211"/>
      <c r="N40" s="212"/>
      <c r="O40" s="212"/>
      <c r="P40" s="210"/>
      <c r="Q40" s="210"/>
      <c r="R40" s="210"/>
      <c r="S40" s="210"/>
      <c r="T40" s="210"/>
      <c r="U40" s="211"/>
      <c r="V40" s="213"/>
      <c r="Y40" s="146"/>
      <c r="Z40" s="146"/>
      <c r="AA40" s="146"/>
      <c r="AB40" s="146"/>
      <c r="AC40" s="146"/>
      <c r="AE40" s="146"/>
      <c r="AF40" s="146"/>
      <c r="AG40" s="146"/>
      <c r="AN40" s="214"/>
      <c r="AS40" s="146"/>
      <c r="AT40" s="146"/>
      <c r="AU40" s="146"/>
      <c r="AV40" s="146"/>
      <c r="AW40" s="146"/>
      <c r="AX40" s="146"/>
      <c r="AY40" s="146"/>
      <c r="AZ40" s="146"/>
      <c r="BA40" s="147"/>
      <c r="BB40" s="146"/>
      <c r="BC40" s="146"/>
      <c r="BD40" s="146"/>
      <c r="BE40" s="146"/>
      <c r="BF40" s="146"/>
      <c r="BG40" s="146"/>
      <c r="BH40" s="146"/>
      <c r="BI40" s="215"/>
      <c r="BK40" s="214"/>
      <c r="BL40" s="214"/>
      <c r="BM40" s="214"/>
      <c r="BN40" s="214"/>
      <c r="BO40" s="214"/>
    </row>
    <row r="41" spans="1:67" ht="24" customHeight="1">
      <c r="A41" s="150" t="s">
        <v>61</v>
      </c>
      <c r="B41" s="151" t="s">
        <v>480</v>
      </c>
      <c r="C41" s="158">
        <v>1000</v>
      </c>
      <c r="D41" s="186">
        <v>3.99</v>
      </c>
      <c r="E41" s="152">
        <f t="shared" si="4"/>
        <v>0.39900000000000002</v>
      </c>
      <c r="F41" s="163"/>
      <c r="G41" s="187">
        <v>0.39900000000000002</v>
      </c>
      <c r="H41" s="181"/>
      <c r="I41" s="154"/>
      <c r="J41" s="155"/>
      <c r="K41" s="155"/>
      <c r="L41" s="156"/>
      <c r="M41" s="157"/>
      <c r="N41" s="177"/>
      <c r="O41" s="177"/>
      <c r="P41" s="178"/>
      <c r="Q41" s="178"/>
      <c r="R41" s="178"/>
      <c r="S41" s="178"/>
      <c r="T41" s="178"/>
      <c r="U41" s="231">
        <v>0.39900000000000002</v>
      </c>
      <c r="V41" s="203">
        <v>0.39900000000000002</v>
      </c>
      <c r="W41" s="150" t="s">
        <v>61</v>
      </c>
      <c r="X41" s="151" t="s">
        <v>480</v>
      </c>
      <c r="Y41" s="158">
        <v>1000</v>
      </c>
      <c r="Z41" s="186">
        <v>3</v>
      </c>
      <c r="AA41" s="164">
        <f t="shared" ref="AA41:AA53" si="31">Z41/Y41*100</f>
        <v>0.3</v>
      </c>
      <c r="AB41" s="186"/>
      <c r="AC41" s="164"/>
      <c r="AD41" s="106"/>
      <c r="AE41" s="232"/>
      <c r="AF41" s="164"/>
      <c r="AG41" s="164"/>
      <c r="AH41" s="219"/>
      <c r="AI41" s="219"/>
      <c r="AJ41" s="219"/>
      <c r="AK41" s="219"/>
      <c r="AL41" s="219"/>
      <c r="AM41" s="219"/>
      <c r="AN41" s="206">
        <v>0.3</v>
      </c>
      <c r="AO41" s="150" t="s">
        <v>61</v>
      </c>
      <c r="AP41" s="151" t="s">
        <v>480</v>
      </c>
      <c r="AQ41" s="158">
        <v>1000</v>
      </c>
      <c r="AR41" s="186">
        <v>3.99</v>
      </c>
      <c r="AS41" s="163">
        <f t="shared" si="7"/>
        <v>0.39900000000000002</v>
      </c>
      <c r="AT41" s="163"/>
      <c r="AU41" s="180">
        <v>0.39900000000000002</v>
      </c>
      <c r="AV41" s="154"/>
      <c r="AW41" s="154"/>
      <c r="AX41" s="154"/>
      <c r="AY41" s="154"/>
      <c r="AZ41" s="154"/>
      <c r="BA41" s="155"/>
      <c r="BB41" s="183"/>
      <c r="BC41" s="183"/>
      <c r="BD41" s="150"/>
      <c r="BE41" s="150"/>
      <c r="BF41" s="151"/>
      <c r="BH41" s="163">
        <v>0.39900000000000002</v>
      </c>
      <c r="BI41" s="233">
        <v>0.39900000000000002</v>
      </c>
      <c r="BJ41" s="173">
        <f t="shared" ref="BJ41:BJ53" si="32">AVERAGE(BH41,AN41,U41)</f>
        <v>0.36600000000000005</v>
      </c>
      <c r="BK41" s="168">
        <f t="shared" ref="BK41:BK53" si="33">AVERAGE(E41,AA41,AS41)</f>
        <v>0.36600000000000005</v>
      </c>
      <c r="BL41" s="168">
        <f t="shared" ref="BL41:BL53" si="34">AVERAGE(G41,AA41,AU41)</f>
        <v>0.36600000000000005</v>
      </c>
      <c r="BM41" s="168"/>
      <c r="BN41" s="168"/>
      <c r="BO41" s="168">
        <f t="shared" ref="BO41:BO53" si="35">AVERAGE(V41,AN41,BI41)</f>
        <v>0.36600000000000005</v>
      </c>
    </row>
    <row r="42" spans="1:67" ht="24" customHeight="1">
      <c r="A42" s="150" t="s">
        <v>72</v>
      </c>
      <c r="B42" s="151">
        <v>1</v>
      </c>
      <c r="C42" s="158">
        <v>227</v>
      </c>
      <c r="D42" s="186">
        <v>3.49</v>
      </c>
      <c r="E42" s="152">
        <f t="shared" si="4"/>
        <v>1.537444933920705</v>
      </c>
      <c r="F42" s="234"/>
      <c r="G42" s="187">
        <v>1.537444933920705</v>
      </c>
      <c r="H42" s="154"/>
      <c r="I42" s="154"/>
      <c r="J42" s="155"/>
      <c r="K42" s="155"/>
      <c r="L42" s="156"/>
      <c r="M42" s="157"/>
      <c r="N42" s="177"/>
      <c r="O42" s="177"/>
      <c r="P42" s="178"/>
      <c r="Q42" s="178"/>
      <c r="R42" s="178"/>
      <c r="S42" s="178"/>
      <c r="T42" s="178"/>
      <c r="U42" s="231">
        <v>1.537444933920705</v>
      </c>
      <c r="V42" s="203">
        <v>1.537444933920705</v>
      </c>
      <c r="W42" s="150" t="s">
        <v>72</v>
      </c>
      <c r="X42" s="151">
        <v>1</v>
      </c>
      <c r="Y42" s="150">
        <v>150</v>
      </c>
      <c r="Z42" s="186">
        <v>2.59</v>
      </c>
      <c r="AA42" s="164">
        <f t="shared" si="31"/>
        <v>1.7266666666666666</v>
      </c>
      <c r="AB42" s="186"/>
      <c r="AC42" s="164"/>
      <c r="AD42" s="106"/>
      <c r="AE42" s="232"/>
      <c r="AF42" s="164"/>
      <c r="AG42" s="164"/>
      <c r="AH42" s="219"/>
      <c r="AI42" s="219"/>
      <c r="AJ42" s="219"/>
      <c r="AK42" s="219"/>
      <c r="AL42" s="219"/>
      <c r="AM42" s="219"/>
      <c r="AN42" s="206">
        <v>1.7266666666666666</v>
      </c>
      <c r="AO42" s="150" t="s">
        <v>72</v>
      </c>
      <c r="AP42" s="151">
        <v>1</v>
      </c>
      <c r="AQ42" s="158">
        <v>177</v>
      </c>
      <c r="AR42" s="186">
        <v>2.99</v>
      </c>
      <c r="AS42" s="163">
        <f t="shared" si="7"/>
        <v>1.6892655367231639</v>
      </c>
      <c r="AT42" s="163"/>
      <c r="AU42" s="180">
        <v>1.6892655367231639</v>
      </c>
      <c r="AV42" s="154"/>
      <c r="AW42" s="154"/>
      <c r="AX42" s="154"/>
      <c r="AY42" s="154"/>
      <c r="AZ42" s="154"/>
      <c r="BA42" s="155"/>
      <c r="BB42" s="183"/>
      <c r="BC42" s="183"/>
      <c r="BD42" s="150"/>
      <c r="BE42" s="150"/>
      <c r="BF42" s="151"/>
      <c r="BH42" s="163">
        <v>1.6892655367231639</v>
      </c>
      <c r="BI42" s="233">
        <v>1.6892655367231639</v>
      </c>
      <c r="BJ42" s="173">
        <f t="shared" si="32"/>
        <v>1.6511257124368452</v>
      </c>
      <c r="BK42" s="168">
        <f t="shared" si="33"/>
        <v>1.6511257124368452</v>
      </c>
      <c r="BL42" s="168">
        <f t="shared" si="34"/>
        <v>1.6511257124368452</v>
      </c>
      <c r="BM42" s="168"/>
      <c r="BN42" s="168"/>
      <c r="BO42" s="168">
        <f t="shared" si="35"/>
        <v>1.6511257124368452</v>
      </c>
    </row>
    <row r="43" spans="1:67" ht="24" customHeight="1">
      <c r="A43" s="150" t="s">
        <v>62</v>
      </c>
      <c r="B43" s="151" t="s">
        <v>480</v>
      </c>
      <c r="C43" s="158">
        <v>1000</v>
      </c>
      <c r="D43" s="186">
        <v>3.39</v>
      </c>
      <c r="E43" s="152">
        <f t="shared" si="4"/>
        <v>0.33900000000000002</v>
      </c>
      <c r="F43" s="163"/>
      <c r="G43" s="187">
        <v>0.33900000000000002</v>
      </c>
      <c r="H43" s="154"/>
      <c r="I43" s="154"/>
      <c r="J43" s="155"/>
      <c r="K43" s="155"/>
      <c r="L43" s="156"/>
      <c r="M43" s="157"/>
      <c r="N43" s="177"/>
      <c r="O43" s="177"/>
      <c r="P43" s="178"/>
      <c r="Q43" s="178"/>
      <c r="R43" s="178"/>
      <c r="S43" s="178"/>
      <c r="T43" s="178"/>
      <c r="U43" s="231">
        <v>0.33900000000000002</v>
      </c>
      <c r="V43" s="203">
        <v>0.33900000000000002</v>
      </c>
      <c r="W43" s="150" t="s">
        <v>62</v>
      </c>
      <c r="X43" s="151" t="s">
        <v>480</v>
      </c>
      <c r="Y43" s="158">
        <v>1000</v>
      </c>
      <c r="Z43" s="186">
        <v>2.89</v>
      </c>
      <c r="AA43" s="164">
        <f t="shared" si="31"/>
        <v>0.28900000000000003</v>
      </c>
      <c r="AB43" s="186"/>
      <c r="AC43" s="164"/>
      <c r="AD43" s="106"/>
      <c r="AE43" s="232"/>
      <c r="AF43" s="164"/>
      <c r="AG43" s="164"/>
      <c r="AH43" s="219"/>
      <c r="AI43" s="219"/>
      <c r="AJ43" s="219"/>
      <c r="AK43" s="219"/>
      <c r="AL43" s="219"/>
      <c r="AM43" s="219"/>
      <c r="AN43" s="206">
        <v>0.28900000000000003</v>
      </c>
      <c r="AO43" s="150" t="s">
        <v>62</v>
      </c>
      <c r="AP43" s="151" t="s">
        <v>480</v>
      </c>
      <c r="AQ43" s="158">
        <v>1000</v>
      </c>
      <c r="AR43" s="186">
        <v>3.49</v>
      </c>
      <c r="AS43" s="163">
        <f t="shared" si="7"/>
        <v>0.34899999999999998</v>
      </c>
      <c r="AT43" s="163"/>
      <c r="AU43" s="180">
        <v>0.34899999999999998</v>
      </c>
      <c r="AV43" s="154"/>
      <c r="AW43" s="154"/>
      <c r="AX43" s="154"/>
      <c r="AY43" s="154"/>
      <c r="AZ43" s="154"/>
      <c r="BA43" s="155"/>
      <c r="BB43" s="183"/>
      <c r="BC43" s="183"/>
      <c r="BD43" s="150"/>
      <c r="BE43" s="150"/>
      <c r="BF43" s="151"/>
      <c r="BH43" s="163">
        <v>0.34899999999999998</v>
      </c>
      <c r="BI43" s="233">
        <v>0.34899999999999998</v>
      </c>
      <c r="BJ43" s="173">
        <f t="shared" si="32"/>
        <v>0.32566666666666672</v>
      </c>
      <c r="BK43" s="168">
        <f t="shared" si="33"/>
        <v>0.32566666666666672</v>
      </c>
      <c r="BL43" s="168">
        <f t="shared" si="34"/>
        <v>0.32566666666666672</v>
      </c>
      <c r="BM43" s="168"/>
      <c r="BN43" s="168"/>
      <c r="BO43" s="168">
        <f t="shared" si="35"/>
        <v>0.32566666666666672</v>
      </c>
    </row>
    <row r="44" spans="1:67" ht="24" customHeight="1">
      <c r="A44" s="150" t="s">
        <v>63</v>
      </c>
      <c r="B44" s="151" t="s">
        <v>481</v>
      </c>
      <c r="C44" s="158">
        <v>1000</v>
      </c>
      <c r="D44" s="186">
        <v>9.98</v>
      </c>
      <c r="E44" s="152">
        <f t="shared" si="4"/>
        <v>0.99800000000000011</v>
      </c>
      <c r="F44" s="163"/>
      <c r="G44" s="187">
        <v>0.99800000000000011</v>
      </c>
      <c r="N44" s="177"/>
      <c r="O44" s="177"/>
      <c r="P44" s="178"/>
      <c r="Q44" s="178"/>
      <c r="R44" s="178"/>
      <c r="S44" s="178"/>
      <c r="T44" s="178"/>
      <c r="U44" s="231">
        <v>0.99800000000000011</v>
      </c>
      <c r="V44" s="203">
        <v>0.99800000000000011</v>
      </c>
      <c r="W44" s="150" t="s">
        <v>63</v>
      </c>
      <c r="X44" s="151" t="s">
        <v>482</v>
      </c>
      <c r="Y44" s="158">
        <v>1000</v>
      </c>
      <c r="Z44" s="186">
        <v>5</v>
      </c>
      <c r="AA44" s="164">
        <f t="shared" si="31"/>
        <v>0.5</v>
      </c>
      <c r="AB44" s="186"/>
      <c r="AC44" s="164"/>
      <c r="AD44" s="106"/>
      <c r="AE44" s="232"/>
      <c r="AF44" s="164"/>
      <c r="AG44" s="164"/>
      <c r="AH44" s="219"/>
      <c r="AI44" s="219"/>
      <c r="AJ44" s="219"/>
      <c r="AK44" s="219"/>
      <c r="AL44" s="219"/>
      <c r="AM44" s="219"/>
      <c r="AN44" s="206">
        <v>0.5</v>
      </c>
      <c r="AO44" s="150" t="s">
        <v>63</v>
      </c>
      <c r="AP44" s="151" t="s">
        <v>482</v>
      </c>
      <c r="AQ44" s="158">
        <v>1000</v>
      </c>
      <c r="AR44" s="186">
        <v>7</v>
      </c>
      <c r="AS44" s="163">
        <f t="shared" si="7"/>
        <v>0.70000000000000007</v>
      </c>
      <c r="AT44" s="163"/>
      <c r="AU44" s="180">
        <v>0.70000000000000007</v>
      </c>
      <c r="AV44" s="154"/>
      <c r="AW44" s="154"/>
      <c r="AX44" s="154"/>
      <c r="AY44" s="154"/>
      <c r="AZ44" s="154"/>
      <c r="BA44" s="155"/>
      <c r="BB44" s="183"/>
      <c r="BC44" s="183"/>
      <c r="BD44" s="150"/>
      <c r="BE44" s="150"/>
      <c r="BF44" s="151"/>
      <c r="BH44" s="163">
        <v>0.70000000000000007</v>
      </c>
      <c r="BI44" s="233">
        <v>0.70000000000000007</v>
      </c>
      <c r="BJ44" s="173">
        <f t="shared" si="32"/>
        <v>0.7326666666666668</v>
      </c>
      <c r="BK44" s="168">
        <f t="shared" si="33"/>
        <v>0.7326666666666668</v>
      </c>
      <c r="BL44" s="168">
        <f t="shared" si="34"/>
        <v>0.7326666666666668</v>
      </c>
      <c r="BM44" s="168"/>
      <c r="BN44" s="168"/>
      <c r="BO44" s="168">
        <f t="shared" si="35"/>
        <v>0.7326666666666668</v>
      </c>
    </row>
    <row r="45" spans="1:67" ht="24" customHeight="1">
      <c r="A45" s="150" t="s">
        <v>64</v>
      </c>
      <c r="B45" s="235" t="s">
        <v>480</v>
      </c>
      <c r="C45" s="158">
        <v>1000</v>
      </c>
      <c r="D45" s="186">
        <v>5.99</v>
      </c>
      <c r="E45" s="152">
        <f t="shared" si="4"/>
        <v>0.59900000000000009</v>
      </c>
      <c r="F45" s="163"/>
      <c r="G45" s="187">
        <v>0.59900000000000009</v>
      </c>
      <c r="H45" s="154"/>
      <c r="I45" s="154"/>
      <c r="J45" s="155"/>
      <c r="K45" s="155"/>
      <c r="L45" s="156"/>
      <c r="M45" s="157"/>
      <c r="N45" s="177"/>
      <c r="O45" s="177"/>
      <c r="P45" s="178"/>
      <c r="Q45" s="178"/>
      <c r="R45" s="178"/>
      <c r="S45" s="178"/>
      <c r="T45" s="178"/>
      <c r="U45" s="231">
        <v>0.59900000000000009</v>
      </c>
      <c r="V45" s="203">
        <v>0.59900000000000009</v>
      </c>
      <c r="W45" s="150" t="s">
        <v>64</v>
      </c>
      <c r="X45" s="151" t="s">
        <v>480</v>
      </c>
      <c r="Y45" s="158">
        <v>1000</v>
      </c>
      <c r="Z45" s="186">
        <v>6.99</v>
      </c>
      <c r="AA45" s="164">
        <f t="shared" si="31"/>
        <v>0.69900000000000007</v>
      </c>
      <c r="AB45" s="186"/>
      <c r="AC45" s="164"/>
      <c r="AD45" s="106"/>
      <c r="AE45" s="232"/>
      <c r="AF45" s="164"/>
      <c r="AG45" s="164"/>
      <c r="AH45" s="219"/>
      <c r="AI45" s="219"/>
      <c r="AJ45" s="219"/>
      <c r="AK45" s="219"/>
      <c r="AL45" s="219"/>
      <c r="AM45" s="219"/>
      <c r="AN45" s="206">
        <v>0.69900000000000007</v>
      </c>
      <c r="AO45" s="150" t="s">
        <v>64</v>
      </c>
      <c r="AP45" s="151" t="s">
        <v>480</v>
      </c>
      <c r="AQ45" s="158">
        <v>1000</v>
      </c>
      <c r="AR45" s="186">
        <v>5</v>
      </c>
      <c r="AS45" s="163">
        <f t="shared" si="7"/>
        <v>0.5</v>
      </c>
      <c r="AT45" s="163"/>
      <c r="AU45" s="180">
        <v>0.5</v>
      </c>
      <c r="AV45" s="154"/>
      <c r="AW45" s="154"/>
      <c r="AX45" s="154"/>
      <c r="AY45" s="154"/>
      <c r="AZ45" s="154"/>
      <c r="BA45" s="155"/>
      <c r="BB45" s="183"/>
      <c r="BC45" s="183"/>
      <c r="BD45" s="150"/>
      <c r="BE45" s="150"/>
      <c r="BF45" s="151"/>
      <c r="BH45" s="163">
        <v>0.5</v>
      </c>
      <c r="BI45" s="233">
        <v>0.5</v>
      </c>
      <c r="BJ45" s="173">
        <f t="shared" si="32"/>
        <v>0.59933333333333338</v>
      </c>
      <c r="BK45" s="168">
        <f t="shared" si="33"/>
        <v>0.59933333333333338</v>
      </c>
      <c r="BL45" s="168">
        <f t="shared" si="34"/>
        <v>0.59933333333333338</v>
      </c>
      <c r="BM45" s="168"/>
      <c r="BN45" s="168"/>
      <c r="BO45" s="168">
        <f t="shared" si="35"/>
        <v>0.59933333333333338</v>
      </c>
    </row>
    <row r="46" spans="1:67" ht="24" customHeight="1">
      <c r="A46" s="150" t="s">
        <v>65</v>
      </c>
      <c r="B46" s="235" t="s">
        <v>480</v>
      </c>
      <c r="C46" s="158">
        <v>1000</v>
      </c>
      <c r="D46" s="186">
        <v>5.99</v>
      </c>
      <c r="E46" s="152">
        <f t="shared" si="4"/>
        <v>0.59900000000000009</v>
      </c>
      <c r="F46" s="163"/>
      <c r="G46" s="187">
        <v>0.59900000000000009</v>
      </c>
      <c r="H46" s="154"/>
      <c r="I46" s="154"/>
      <c r="J46" s="155"/>
      <c r="K46" s="155"/>
      <c r="L46" s="156"/>
      <c r="M46" s="157"/>
      <c r="N46" s="177"/>
      <c r="O46" s="177"/>
      <c r="P46" s="178"/>
      <c r="Q46" s="178"/>
      <c r="R46" s="178"/>
      <c r="S46" s="178"/>
      <c r="T46" s="178"/>
      <c r="U46" s="231">
        <v>0.59900000000000009</v>
      </c>
      <c r="V46" s="203">
        <v>0.59900000000000009</v>
      </c>
      <c r="W46" s="150" t="s">
        <v>65</v>
      </c>
      <c r="X46" s="151" t="s">
        <v>480</v>
      </c>
      <c r="Y46" s="158">
        <v>1000</v>
      </c>
      <c r="Z46" s="186">
        <v>6.39</v>
      </c>
      <c r="AA46" s="164">
        <f t="shared" si="31"/>
        <v>0.63900000000000001</v>
      </c>
      <c r="AB46" s="186"/>
      <c r="AC46" s="164"/>
      <c r="AD46" s="106"/>
      <c r="AE46" s="232"/>
      <c r="AF46" s="164"/>
      <c r="AG46" s="164"/>
      <c r="AH46" s="219"/>
      <c r="AI46" s="219"/>
      <c r="AJ46" s="219"/>
      <c r="AK46" s="219"/>
      <c r="AL46" s="219"/>
      <c r="AM46" s="219"/>
      <c r="AN46" s="206">
        <v>0.63900000000000001</v>
      </c>
      <c r="AO46" s="150" t="s">
        <v>65</v>
      </c>
      <c r="AP46" s="151" t="s">
        <v>480</v>
      </c>
      <c r="AQ46" s="158">
        <v>1000</v>
      </c>
      <c r="AR46" s="186">
        <v>4.99</v>
      </c>
      <c r="AS46" s="163">
        <f t="shared" si="7"/>
        <v>0.49900000000000005</v>
      </c>
      <c r="AT46" s="163"/>
      <c r="AU46" s="180">
        <v>0.49900000000000005</v>
      </c>
      <c r="AV46" s="154"/>
      <c r="AW46" s="154"/>
      <c r="AX46" s="154"/>
      <c r="AY46" s="154"/>
      <c r="AZ46" s="154"/>
      <c r="BA46" s="155"/>
      <c r="BB46" s="183"/>
      <c r="BC46" s="183"/>
      <c r="BD46" s="150"/>
      <c r="BE46" s="150"/>
      <c r="BF46" s="151"/>
      <c r="BH46" s="163">
        <v>0.49900000000000005</v>
      </c>
      <c r="BI46" s="233">
        <v>0.49900000000000005</v>
      </c>
      <c r="BJ46" s="173">
        <f t="shared" si="32"/>
        <v>0.57900000000000007</v>
      </c>
      <c r="BK46" s="168">
        <f t="shared" si="33"/>
        <v>0.57900000000000007</v>
      </c>
      <c r="BL46" s="168">
        <f t="shared" si="34"/>
        <v>0.57900000000000007</v>
      </c>
      <c r="BM46" s="168"/>
      <c r="BN46" s="168"/>
      <c r="BO46" s="168">
        <f t="shared" si="35"/>
        <v>0.57900000000000007</v>
      </c>
    </row>
    <row r="47" spans="1:67" ht="24" customHeight="1">
      <c r="A47" s="150" t="s">
        <v>66</v>
      </c>
      <c r="B47" s="235" t="s">
        <v>480</v>
      </c>
      <c r="C47" s="158">
        <v>1000</v>
      </c>
      <c r="D47" s="186">
        <v>6.49</v>
      </c>
      <c r="E47" s="152">
        <f t="shared" si="4"/>
        <v>0.64900000000000002</v>
      </c>
      <c r="F47" s="163"/>
      <c r="G47" s="187">
        <v>0.64900000000000002</v>
      </c>
      <c r="H47" s="154"/>
      <c r="I47" s="154"/>
      <c r="J47" s="155"/>
      <c r="K47" s="155"/>
      <c r="L47" s="156"/>
      <c r="M47" s="157"/>
      <c r="N47" s="177"/>
      <c r="O47" s="177"/>
      <c r="P47" s="178"/>
      <c r="Q47" s="178"/>
      <c r="R47" s="178"/>
      <c r="S47" s="178"/>
      <c r="T47" s="178"/>
      <c r="U47" s="231">
        <v>0.64900000000000002</v>
      </c>
      <c r="V47" s="203">
        <v>0.64900000000000002</v>
      </c>
      <c r="W47" s="150" t="s">
        <v>66</v>
      </c>
      <c r="X47" s="151" t="s">
        <v>480</v>
      </c>
      <c r="Y47" s="158">
        <v>1000</v>
      </c>
      <c r="Z47" s="186">
        <v>5.99</v>
      </c>
      <c r="AA47" s="164">
        <f t="shared" si="31"/>
        <v>0.59900000000000009</v>
      </c>
      <c r="AB47" s="186"/>
      <c r="AC47" s="164"/>
      <c r="AD47" s="106"/>
      <c r="AE47" s="232"/>
      <c r="AF47" s="164"/>
      <c r="AG47" s="164"/>
      <c r="AH47" s="219"/>
      <c r="AI47" s="219"/>
      <c r="AJ47" s="219"/>
      <c r="AK47" s="219"/>
      <c r="AL47" s="219"/>
      <c r="AM47" s="219"/>
      <c r="AN47" s="206">
        <v>0.59900000000000009</v>
      </c>
      <c r="AO47" s="150" t="s">
        <v>66</v>
      </c>
      <c r="AP47" s="151" t="s">
        <v>480</v>
      </c>
      <c r="AQ47" s="158">
        <v>1000</v>
      </c>
      <c r="AR47" s="186">
        <v>6</v>
      </c>
      <c r="AS47" s="163">
        <f t="shared" si="7"/>
        <v>0.6</v>
      </c>
      <c r="AT47" s="163"/>
      <c r="AU47" s="180">
        <v>0.6</v>
      </c>
      <c r="AV47" s="154"/>
      <c r="AW47" s="154"/>
      <c r="AX47" s="154"/>
      <c r="AY47" s="154"/>
      <c r="AZ47" s="154"/>
      <c r="BA47" s="155"/>
      <c r="BB47" s="183"/>
      <c r="BC47" s="183"/>
      <c r="BD47" s="150"/>
      <c r="BE47" s="150"/>
      <c r="BF47" s="151"/>
      <c r="BH47" s="163">
        <v>0.6</v>
      </c>
      <c r="BI47" s="233">
        <v>0.6</v>
      </c>
      <c r="BJ47" s="173">
        <f t="shared" si="32"/>
        <v>0.61599999999999999</v>
      </c>
      <c r="BK47" s="168">
        <f t="shared" si="33"/>
        <v>0.6160000000000001</v>
      </c>
      <c r="BL47" s="168">
        <f t="shared" si="34"/>
        <v>0.6160000000000001</v>
      </c>
      <c r="BM47" s="168"/>
      <c r="BN47" s="168"/>
      <c r="BO47" s="168">
        <f t="shared" si="35"/>
        <v>0.6160000000000001</v>
      </c>
    </row>
    <row r="48" spans="1:67" ht="24" customHeight="1">
      <c r="A48" s="150" t="s">
        <v>67</v>
      </c>
      <c r="B48" s="235" t="s">
        <v>480</v>
      </c>
      <c r="C48" s="158">
        <v>1000</v>
      </c>
      <c r="D48" s="186">
        <v>3.49</v>
      </c>
      <c r="E48" s="152">
        <f t="shared" si="4"/>
        <v>0.34899999999999998</v>
      </c>
      <c r="F48" s="163"/>
      <c r="G48" s="187">
        <v>0.34899999999999998</v>
      </c>
      <c r="H48" s="154"/>
      <c r="I48" s="154"/>
      <c r="J48" s="155"/>
      <c r="K48" s="155"/>
      <c r="L48" s="156"/>
      <c r="M48" s="157"/>
      <c r="N48" s="106"/>
      <c r="O48" s="106"/>
      <c r="P48" s="160"/>
      <c r="Q48" s="160"/>
      <c r="R48" s="160"/>
      <c r="S48" s="160"/>
      <c r="T48" s="160"/>
      <c r="U48" s="194">
        <v>0.34899999999999998</v>
      </c>
      <c r="V48" s="162">
        <v>0.34899999999999998</v>
      </c>
      <c r="W48" s="150" t="s">
        <v>67</v>
      </c>
      <c r="X48" s="151" t="s">
        <v>480</v>
      </c>
      <c r="Y48" s="158">
        <v>1000</v>
      </c>
      <c r="Z48" s="186">
        <v>2.99</v>
      </c>
      <c r="AA48" s="164">
        <f t="shared" si="31"/>
        <v>0.29899999999999999</v>
      </c>
      <c r="AB48" s="186"/>
      <c r="AC48" s="164"/>
      <c r="AD48" s="106"/>
      <c r="AE48" s="232"/>
      <c r="AF48" s="164"/>
      <c r="AG48" s="164"/>
      <c r="AN48" s="168">
        <v>0.29899999999999999</v>
      </c>
      <c r="AO48" s="150" t="s">
        <v>67</v>
      </c>
      <c r="AP48" s="151" t="s">
        <v>480</v>
      </c>
      <c r="AQ48" s="158">
        <v>1000</v>
      </c>
      <c r="AR48" s="186">
        <v>4</v>
      </c>
      <c r="AS48" s="163">
        <f t="shared" si="7"/>
        <v>0.4</v>
      </c>
      <c r="AT48" s="163"/>
      <c r="AU48" s="180">
        <v>0.4</v>
      </c>
      <c r="AV48" s="154"/>
      <c r="AW48" s="154"/>
      <c r="AX48" s="154"/>
      <c r="AY48" s="154"/>
      <c r="AZ48" s="154"/>
      <c r="BA48" s="155"/>
      <c r="BB48" s="183"/>
      <c r="BC48" s="183"/>
      <c r="BD48" s="150"/>
      <c r="BE48" s="150"/>
      <c r="BF48" s="151"/>
      <c r="BH48" s="163">
        <v>0.4</v>
      </c>
      <c r="BI48" s="233">
        <v>0.4</v>
      </c>
      <c r="BJ48" s="173">
        <f t="shared" si="32"/>
        <v>0.34933333333333333</v>
      </c>
      <c r="BK48" s="168">
        <f t="shared" si="33"/>
        <v>0.34933333333333333</v>
      </c>
      <c r="BL48" s="168">
        <f t="shared" si="34"/>
        <v>0.34933333333333333</v>
      </c>
      <c r="BM48" s="168"/>
      <c r="BN48" s="168"/>
      <c r="BO48" s="168">
        <f t="shared" si="35"/>
        <v>0.34933333333333333</v>
      </c>
    </row>
    <row r="49" spans="1:67" ht="24" customHeight="1">
      <c r="A49" s="150" t="s">
        <v>69</v>
      </c>
      <c r="B49" s="235" t="s">
        <v>480</v>
      </c>
      <c r="C49" s="158">
        <v>1000</v>
      </c>
      <c r="D49" s="186">
        <v>2.99</v>
      </c>
      <c r="E49" s="152">
        <f t="shared" si="4"/>
        <v>0.29899999999999999</v>
      </c>
      <c r="F49" s="163"/>
      <c r="G49" s="187">
        <v>0.29899999999999999</v>
      </c>
      <c r="H49" s="154"/>
      <c r="I49" s="154"/>
      <c r="J49" s="155"/>
      <c r="K49" s="155"/>
      <c r="L49" s="156"/>
      <c r="M49" s="157"/>
      <c r="N49" s="106"/>
      <c r="O49" s="106"/>
      <c r="P49" s="160"/>
      <c r="Q49" s="160"/>
      <c r="R49" s="160"/>
      <c r="S49" s="160"/>
      <c r="T49" s="160"/>
      <c r="U49" s="194">
        <v>0.29899999999999999</v>
      </c>
      <c r="V49" s="162">
        <v>0.29899999999999999</v>
      </c>
      <c r="W49" s="150" t="s">
        <v>69</v>
      </c>
      <c r="X49" s="151" t="s">
        <v>480</v>
      </c>
      <c r="Y49" s="158">
        <v>1000</v>
      </c>
      <c r="Z49" s="186">
        <v>3.99</v>
      </c>
      <c r="AA49" s="164">
        <f t="shared" si="31"/>
        <v>0.39900000000000002</v>
      </c>
      <c r="AB49" s="186"/>
      <c r="AC49" s="164"/>
      <c r="AD49" s="106"/>
      <c r="AE49" s="232"/>
      <c r="AF49" s="164"/>
      <c r="AG49" s="164"/>
      <c r="AN49" s="168">
        <v>0.39900000000000002</v>
      </c>
      <c r="AO49" s="150" t="s">
        <v>69</v>
      </c>
      <c r="AP49" s="151" t="s">
        <v>480</v>
      </c>
      <c r="AQ49" s="158">
        <v>1000</v>
      </c>
      <c r="AR49" s="186">
        <v>4.99</v>
      </c>
      <c r="AS49" s="163">
        <f t="shared" si="7"/>
        <v>0.49900000000000005</v>
      </c>
      <c r="AT49" s="163"/>
      <c r="AU49" s="180">
        <v>0.49900000000000005</v>
      </c>
      <c r="AV49" s="154"/>
      <c r="AW49" s="154"/>
      <c r="AX49" s="154"/>
      <c r="AY49" s="154"/>
      <c r="AZ49" s="154"/>
      <c r="BA49" s="155"/>
      <c r="BB49" s="183"/>
      <c r="BC49" s="183"/>
      <c r="BD49" s="150"/>
      <c r="BE49" s="150"/>
      <c r="BF49" s="151"/>
      <c r="BH49" s="163">
        <v>0.49900000000000005</v>
      </c>
      <c r="BI49" s="233">
        <v>0.49900000000000005</v>
      </c>
      <c r="BJ49" s="173">
        <f t="shared" si="32"/>
        <v>0.39900000000000002</v>
      </c>
      <c r="BK49" s="168">
        <f t="shared" si="33"/>
        <v>0.39900000000000002</v>
      </c>
      <c r="BL49" s="168">
        <f t="shared" si="34"/>
        <v>0.39900000000000002</v>
      </c>
      <c r="BM49" s="168"/>
      <c r="BN49" s="168"/>
      <c r="BO49" s="168">
        <f t="shared" si="35"/>
        <v>0.39900000000000002</v>
      </c>
    </row>
    <row r="50" spans="1:67" ht="24" customHeight="1">
      <c r="A50" s="150" t="s">
        <v>483</v>
      </c>
      <c r="B50" s="150" t="s">
        <v>484</v>
      </c>
      <c r="C50" s="151">
        <v>410</v>
      </c>
      <c r="D50" s="186">
        <v>2.15</v>
      </c>
      <c r="E50" s="152">
        <f t="shared" si="4"/>
        <v>0.52439024390243894</v>
      </c>
      <c r="F50" s="163"/>
      <c r="G50" s="187">
        <v>0.52439024390243894</v>
      </c>
      <c r="H50" s="150" t="s">
        <v>28</v>
      </c>
      <c r="I50" s="151">
        <v>410</v>
      </c>
      <c r="J50" s="186">
        <v>1.39</v>
      </c>
      <c r="K50" s="152">
        <f>J50/I50*100</f>
        <v>0.33902439024390246</v>
      </c>
      <c r="L50" s="150"/>
      <c r="M50" s="180">
        <v>0.33902439024390246</v>
      </c>
      <c r="N50" s="177"/>
      <c r="O50" s="106"/>
      <c r="P50" s="160"/>
      <c r="Q50" s="160"/>
      <c r="R50" s="160"/>
      <c r="S50" s="160"/>
      <c r="T50" s="160"/>
      <c r="U50" s="194">
        <f>K50</f>
        <v>0.33902439024390246</v>
      </c>
      <c r="V50" s="162">
        <f>K50</f>
        <v>0.33902439024390246</v>
      </c>
      <c r="W50" s="150" t="s">
        <v>483</v>
      </c>
      <c r="X50" s="150" t="s">
        <v>484</v>
      </c>
      <c r="Y50" s="151">
        <v>410</v>
      </c>
      <c r="Z50" s="186">
        <v>1.95</v>
      </c>
      <c r="AA50" s="164">
        <f t="shared" si="31"/>
        <v>0.47560975609756095</v>
      </c>
      <c r="AB50" s="186"/>
      <c r="AC50" s="164"/>
      <c r="AD50" s="174" t="s">
        <v>423</v>
      </c>
      <c r="AE50" s="181">
        <v>410</v>
      </c>
      <c r="AF50" s="189">
        <v>1.29</v>
      </c>
      <c r="AG50" s="167">
        <f t="shared" ref="AG50" si="36">AF50/AE50*100</f>
        <v>0.31463414634146342</v>
      </c>
      <c r="AN50" s="168">
        <f>AG50</f>
        <v>0.31463414634146342</v>
      </c>
      <c r="AO50" s="150" t="s">
        <v>483</v>
      </c>
      <c r="AP50" s="150" t="s">
        <v>484</v>
      </c>
      <c r="AQ50" s="151">
        <v>410</v>
      </c>
      <c r="AR50" s="186">
        <v>2.39</v>
      </c>
      <c r="AS50" s="163">
        <f t="shared" si="7"/>
        <v>0.58292682926829265</v>
      </c>
      <c r="AT50" s="217"/>
      <c r="AU50" s="236">
        <v>0.58292682926829265</v>
      </c>
      <c r="AV50" s="181"/>
      <c r="AW50" s="154"/>
      <c r="AX50" s="154"/>
      <c r="AY50" s="154"/>
      <c r="AZ50" s="154"/>
      <c r="BA50" s="155"/>
      <c r="BB50" s="150" t="s">
        <v>485</v>
      </c>
      <c r="BC50" s="158">
        <v>410</v>
      </c>
      <c r="BD50" s="186">
        <v>1.29</v>
      </c>
      <c r="BE50" s="163">
        <f>BD50/BC50*100</f>
        <v>0.31463414634146342</v>
      </c>
      <c r="BF50" s="150"/>
      <c r="BH50" s="185">
        <f>BE50</f>
        <v>0.31463414634146342</v>
      </c>
      <c r="BI50" s="172">
        <f>BE50</f>
        <v>0.31463414634146342</v>
      </c>
      <c r="BJ50" s="173">
        <f t="shared" si="32"/>
        <v>0.32276422764227641</v>
      </c>
      <c r="BK50" s="168">
        <f t="shared" si="33"/>
        <v>0.52764227642276418</v>
      </c>
      <c r="BL50" s="168">
        <f t="shared" si="34"/>
        <v>0.52764227642276418</v>
      </c>
      <c r="BM50" s="168">
        <f>AVERAGE(K50,AG50,AY50)</f>
        <v>0.32682926829268294</v>
      </c>
      <c r="BN50" s="168">
        <f>AVERAGE(M50,AG50,BA50)</f>
        <v>0.32682926829268294</v>
      </c>
      <c r="BO50" s="168">
        <f t="shared" si="35"/>
        <v>0.32276422764227641</v>
      </c>
    </row>
    <row r="51" spans="1:67" ht="24" customHeight="1">
      <c r="A51" s="150" t="s">
        <v>486</v>
      </c>
      <c r="B51" s="150" t="s">
        <v>462</v>
      </c>
      <c r="C51" s="151">
        <v>410</v>
      </c>
      <c r="D51" s="186">
        <v>2.15</v>
      </c>
      <c r="E51" s="152">
        <f t="shared" si="4"/>
        <v>0.52439024390243894</v>
      </c>
      <c r="F51" s="163"/>
      <c r="G51" s="187">
        <v>0.52439024390243894</v>
      </c>
      <c r="H51" s="237"/>
      <c r="I51" s="237"/>
      <c r="J51" s="217"/>
      <c r="K51" s="217"/>
      <c r="L51" s="178"/>
      <c r="M51" s="238"/>
      <c r="N51" s="177"/>
      <c r="O51" s="106"/>
      <c r="P51" s="160"/>
      <c r="Q51" s="160"/>
      <c r="R51" s="160"/>
      <c r="S51" s="160"/>
      <c r="T51" s="160"/>
      <c r="U51" s="194">
        <v>0.52439024390243894</v>
      </c>
      <c r="V51" s="162">
        <v>0.52439024390243894</v>
      </c>
      <c r="W51" s="150" t="s">
        <v>486</v>
      </c>
      <c r="X51" s="150" t="s">
        <v>462</v>
      </c>
      <c r="Y51" s="151">
        <v>410</v>
      </c>
      <c r="Z51" s="186">
        <v>1.95</v>
      </c>
      <c r="AA51" s="164">
        <f t="shared" si="31"/>
        <v>0.47560975609756095</v>
      </c>
      <c r="AB51" s="186"/>
      <c r="AC51" s="164"/>
      <c r="AD51" s="181"/>
      <c r="AE51" s="166"/>
      <c r="AF51" s="155"/>
      <c r="AG51" s="155"/>
      <c r="AN51" s="168">
        <v>0.47560975609756095</v>
      </c>
      <c r="AO51" s="150" t="s">
        <v>486</v>
      </c>
      <c r="AP51" s="150" t="s">
        <v>462</v>
      </c>
      <c r="AQ51" s="151">
        <v>410</v>
      </c>
      <c r="AR51" s="186">
        <v>2.39</v>
      </c>
      <c r="AS51" s="163">
        <f t="shared" si="7"/>
        <v>0.58292682926829265</v>
      </c>
      <c r="AT51" s="217"/>
      <c r="AU51" s="236">
        <v>0.58292682926829265</v>
      </c>
      <c r="AV51" s="181"/>
      <c r="AW51" s="154"/>
      <c r="AX51" s="154"/>
      <c r="AY51" s="154"/>
      <c r="AZ51" s="154"/>
      <c r="BA51" s="155"/>
      <c r="BB51" s="150"/>
      <c r="BC51" s="183"/>
      <c r="BD51" s="150"/>
      <c r="BE51" s="150"/>
      <c r="BF51" s="150"/>
      <c r="BH51" s="185">
        <f>AS51</f>
        <v>0.58292682926829265</v>
      </c>
      <c r="BI51" s="172">
        <f>AS51</f>
        <v>0.58292682926829265</v>
      </c>
      <c r="BJ51" s="173">
        <f t="shared" si="32"/>
        <v>0.52764227642276429</v>
      </c>
      <c r="BK51" s="168">
        <f t="shared" si="33"/>
        <v>0.52764227642276418</v>
      </c>
      <c r="BL51" s="168">
        <f t="shared" si="34"/>
        <v>0.52764227642276418</v>
      </c>
      <c r="BM51" s="168"/>
      <c r="BN51" s="168"/>
      <c r="BO51" s="168">
        <f t="shared" si="35"/>
        <v>0.52764227642276418</v>
      </c>
    </row>
    <row r="52" spans="1:67" ht="24" customHeight="1">
      <c r="A52" s="150" t="s">
        <v>487</v>
      </c>
      <c r="B52" s="150" t="s">
        <v>462</v>
      </c>
      <c r="C52" s="151">
        <v>410</v>
      </c>
      <c r="D52" s="186">
        <v>2.15</v>
      </c>
      <c r="E52" s="152">
        <f t="shared" si="4"/>
        <v>0.52439024390243894</v>
      </c>
      <c r="F52" s="163"/>
      <c r="G52" s="187">
        <v>0.52439024390243894</v>
      </c>
      <c r="H52" s="237" t="s">
        <v>423</v>
      </c>
      <c r="I52" s="237">
        <v>410</v>
      </c>
      <c r="J52" s="217">
        <v>1.35</v>
      </c>
      <c r="K52" s="152">
        <f>J52/I52*100</f>
        <v>0.32926829268292684</v>
      </c>
      <c r="L52" s="178"/>
      <c r="M52" s="238">
        <v>0.32926829268292684</v>
      </c>
      <c r="N52" s="177"/>
      <c r="O52" s="106"/>
      <c r="P52" s="160"/>
      <c r="Q52" s="160"/>
      <c r="R52" s="160"/>
      <c r="S52" s="160"/>
      <c r="T52" s="160"/>
      <c r="U52" s="194">
        <f>K52</f>
        <v>0.32926829268292684</v>
      </c>
      <c r="V52" s="162">
        <f>K52</f>
        <v>0.32926829268292684</v>
      </c>
      <c r="W52" s="150" t="s">
        <v>487</v>
      </c>
      <c r="X52" s="150" t="s">
        <v>462</v>
      </c>
      <c r="Y52" s="151">
        <v>410</v>
      </c>
      <c r="Z52" s="186">
        <v>1.95</v>
      </c>
      <c r="AA52" s="164">
        <f t="shared" si="31"/>
        <v>0.47560975609756095</v>
      </c>
      <c r="AB52" s="186"/>
      <c r="AC52" s="164"/>
      <c r="AD52" s="181"/>
      <c r="AE52" s="166"/>
      <c r="AF52" s="155"/>
      <c r="AG52" s="155"/>
      <c r="AN52" s="168">
        <v>0.47560975609756095</v>
      </c>
      <c r="AO52" s="150" t="s">
        <v>487</v>
      </c>
      <c r="AP52" s="150" t="s">
        <v>462</v>
      </c>
      <c r="AQ52" s="151">
        <v>410</v>
      </c>
      <c r="AR52" s="186">
        <v>2.39</v>
      </c>
      <c r="AS52" s="163">
        <f t="shared" si="7"/>
        <v>0.58292682926829265</v>
      </c>
      <c r="AT52" s="217"/>
      <c r="AU52" s="236">
        <v>0.58292682926829265</v>
      </c>
      <c r="AV52" s="174" t="s">
        <v>429</v>
      </c>
      <c r="AW52" s="181">
        <v>410</v>
      </c>
      <c r="AX52" s="189">
        <v>1.5</v>
      </c>
      <c r="AY52" s="167">
        <f t="shared" ref="AY52" si="37">AX52/AW52*100</f>
        <v>0.36585365853658541</v>
      </c>
      <c r="AZ52" s="154"/>
      <c r="BA52" s="182">
        <v>0.36585365853658541</v>
      </c>
      <c r="BB52" s="183"/>
      <c r="BC52" s="183"/>
      <c r="BD52" s="150"/>
      <c r="BE52" s="150"/>
      <c r="BF52" s="150"/>
      <c r="BH52" s="185">
        <f>AY52</f>
        <v>0.36585365853658541</v>
      </c>
      <c r="BI52" s="172">
        <f>AY52</f>
        <v>0.36585365853658541</v>
      </c>
      <c r="BJ52" s="173">
        <f t="shared" si="32"/>
        <v>0.39024390243902446</v>
      </c>
      <c r="BK52" s="168">
        <f t="shared" si="33"/>
        <v>0.52764227642276418</v>
      </c>
      <c r="BL52" s="168">
        <f t="shared" si="34"/>
        <v>0.52764227642276418</v>
      </c>
      <c r="BM52" s="168">
        <f>AVERAGE(K52,AG52,AY52)</f>
        <v>0.34756097560975613</v>
      </c>
      <c r="BN52" s="168">
        <f>AVERAGE(M52,AG52,BA52)</f>
        <v>0.34756097560975613</v>
      </c>
      <c r="BO52" s="168">
        <f t="shared" si="35"/>
        <v>0.39024390243902446</v>
      </c>
    </row>
    <row r="53" spans="1:67" ht="24" customHeight="1">
      <c r="A53" s="150" t="s">
        <v>70</v>
      </c>
      <c r="B53" s="150" t="s">
        <v>488</v>
      </c>
      <c r="C53" s="151">
        <v>400</v>
      </c>
      <c r="D53" s="186">
        <v>2.95</v>
      </c>
      <c r="E53" s="152">
        <f t="shared" si="4"/>
        <v>0.73750000000000004</v>
      </c>
      <c r="F53" s="186">
        <v>2.19</v>
      </c>
      <c r="G53" s="152">
        <f>F53/C53*100</f>
        <v>0.54749999999999999</v>
      </c>
      <c r="H53" s="150" t="s">
        <v>28</v>
      </c>
      <c r="I53" s="158">
        <v>400</v>
      </c>
      <c r="J53" s="186">
        <v>1.69</v>
      </c>
      <c r="K53" s="152">
        <f>J53/I53*100</f>
        <v>0.42249999999999999</v>
      </c>
      <c r="L53" s="178"/>
      <c r="M53" s="238">
        <v>0.42249999999999999</v>
      </c>
      <c r="N53" s="177"/>
      <c r="O53" s="106"/>
      <c r="P53" s="160"/>
      <c r="Q53" s="160"/>
      <c r="R53" s="160"/>
      <c r="S53" s="160"/>
      <c r="T53" s="160"/>
      <c r="U53" s="194">
        <f>K53</f>
        <v>0.42249999999999999</v>
      </c>
      <c r="V53" s="162">
        <f>K53</f>
        <v>0.42249999999999999</v>
      </c>
      <c r="W53" s="150" t="s">
        <v>70</v>
      </c>
      <c r="X53" s="150" t="s">
        <v>488</v>
      </c>
      <c r="Y53" s="151">
        <v>400</v>
      </c>
      <c r="Z53" s="186">
        <v>2.69</v>
      </c>
      <c r="AA53" s="164">
        <f t="shared" si="31"/>
        <v>0.67249999999999999</v>
      </c>
      <c r="AB53" s="186"/>
      <c r="AC53" s="164"/>
      <c r="AD53" s="174" t="s">
        <v>28</v>
      </c>
      <c r="AE53" s="188">
        <v>400</v>
      </c>
      <c r="AF53" s="189">
        <v>2.79</v>
      </c>
      <c r="AG53" s="167">
        <f t="shared" ref="AG53" si="38">AF53/AE53*100</f>
        <v>0.69750000000000001</v>
      </c>
      <c r="AN53" s="201">
        <v>0.67249999999999999</v>
      </c>
      <c r="AO53" s="150" t="s">
        <v>70</v>
      </c>
      <c r="AP53" s="150" t="s">
        <v>488</v>
      </c>
      <c r="AQ53" s="151">
        <v>400</v>
      </c>
      <c r="AR53" s="186">
        <v>2.59</v>
      </c>
      <c r="AS53" s="163">
        <f t="shared" si="7"/>
        <v>0.64749999999999996</v>
      </c>
      <c r="AT53" s="217"/>
      <c r="AU53" s="236">
        <v>0.64749999999999996</v>
      </c>
      <c r="AV53" s="181"/>
      <c r="AW53" s="154"/>
      <c r="AX53" s="154"/>
      <c r="AY53" s="154"/>
      <c r="AZ53" s="154"/>
      <c r="BA53" s="155"/>
      <c r="BB53" s="183"/>
      <c r="BC53" s="183"/>
      <c r="BD53" s="150"/>
      <c r="BE53" s="150"/>
      <c r="BF53" s="150"/>
      <c r="BH53" s="185">
        <f>AS53</f>
        <v>0.64749999999999996</v>
      </c>
      <c r="BI53" s="172">
        <f>AS53</f>
        <v>0.64749999999999996</v>
      </c>
      <c r="BJ53" s="173">
        <f t="shared" si="32"/>
        <v>0.5808333333333332</v>
      </c>
      <c r="BK53" s="168">
        <f t="shared" si="33"/>
        <v>0.68583333333333341</v>
      </c>
      <c r="BL53" s="168">
        <f t="shared" si="34"/>
        <v>0.62249999999999994</v>
      </c>
      <c r="BM53" s="168">
        <f>AVERAGE(K53,AG53,AY53)</f>
        <v>0.56000000000000005</v>
      </c>
      <c r="BN53" s="168">
        <f>AVERAGE(M53,AG53,BA53)</f>
        <v>0.56000000000000005</v>
      </c>
      <c r="BO53" s="168">
        <f t="shared" si="35"/>
        <v>0.58083333333333331</v>
      </c>
    </row>
    <row r="54" spans="1:67" s="144" customFormat="1" ht="24" customHeight="1">
      <c r="A54" s="138" t="s">
        <v>489</v>
      </c>
      <c r="B54" s="138"/>
      <c r="C54" s="138"/>
      <c r="D54" s="140"/>
      <c r="E54" s="140"/>
      <c r="F54" s="140"/>
      <c r="G54" s="140"/>
      <c r="H54" s="208"/>
      <c r="I54" s="208"/>
      <c r="J54" s="209"/>
      <c r="K54" s="209"/>
      <c r="L54" s="210"/>
      <c r="M54" s="211"/>
      <c r="N54" s="212"/>
      <c r="O54" s="212"/>
      <c r="P54" s="210"/>
      <c r="Q54" s="210"/>
      <c r="R54" s="210"/>
      <c r="S54" s="210"/>
      <c r="T54" s="210"/>
      <c r="U54" s="211"/>
      <c r="V54" s="213"/>
      <c r="W54" s="239" t="s">
        <v>71</v>
      </c>
      <c r="X54" s="212"/>
      <c r="Y54" s="208"/>
      <c r="Z54" s="209"/>
      <c r="AA54" s="209"/>
      <c r="AB54" s="209"/>
      <c r="AC54" s="209"/>
      <c r="AD54" s="212"/>
      <c r="AE54" s="208"/>
      <c r="AF54" s="209"/>
      <c r="AG54" s="209"/>
      <c r="AN54" s="214"/>
      <c r="AO54" s="240" t="s">
        <v>71</v>
      </c>
      <c r="AP54" s="212"/>
      <c r="AQ54" s="212"/>
      <c r="AR54" s="241"/>
      <c r="AS54" s="209"/>
      <c r="AT54" s="209"/>
      <c r="AU54" s="209"/>
      <c r="AV54" s="208"/>
      <c r="AW54" s="208"/>
      <c r="AX54" s="208"/>
      <c r="AY54" s="208"/>
      <c r="AZ54" s="208"/>
      <c r="BA54" s="209"/>
      <c r="BB54" s="208"/>
      <c r="BC54" s="208"/>
      <c r="BD54" s="240"/>
      <c r="BE54" s="240"/>
      <c r="BF54" s="208"/>
      <c r="BG54" s="146"/>
      <c r="BH54" s="146"/>
      <c r="BI54" s="215"/>
      <c r="BK54" s="214"/>
      <c r="BL54" s="214"/>
      <c r="BM54" s="214"/>
      <c r="BN54" s="214"/>
      <c r="BO54" s="214"/>
    </row>
    <row r="55" spans="1:67" ht="24" customHeight="1">
      <c r="A55" s="150" t="s">
        <v>490</v>
      </c>
      <c r="B55" s="151" t="s">
        <v>491</v>
      </c>
      <c r="C55" s="158">
        <v>360</v>
      </c>
      <c r="D55" s="186">
        <v>1.5</v>
      </c>
      <c r="E55" s="152">
        <f t="shared" si="4"/>
        <v>0.41666666666666669</v>
      </c>
      <c r="F55" s="234"/>
      <c r="G55" s="236">
        <v>0.41666666666666669</v>
      </c>
      <c r="H55" s="154"/>
      <c r="I55" s="154"/>
      <c r="J55" s="155"/>
      <c r="K55" s="155"/>
      <c r="L55" s="156"/>
      <c r="M55" s="157"/>
      <c r="N55" s="106"/>
      <c r="O55" s="106"/>
      <c r="P55" s="160"/>
      <c r="Q55" s="160"/>
      <c r="R55" s="160"/>
      <c r="S55" s="160"/>
      <c r="T55" s="160"/>
      <c r="U55" s="194">
        <v>0.41666666666666669</v>
      </c>
      <c r="V55" s="162">
        <v>0.41666666666666669</v>
      </c>
      <c r="W55" s="150" t="s">
        <v>490</v>
      </c>
      <c r="X55" s="151" t="s">
        <v>491</v>
      </c>
      <c r="Y55" s="150">
        <v>243</v>
      </c>
      <c r="Z55" s="186">
        <v>1.69</v>
      </c>
      <c r="AA55" s="164">
        <f t="shared" ref="AA55:AA68" si="39">Z55/Y55*100</f>
        <v>0.69547325102880653</v>
      </c>
      <c r="AB55" s="186"/>
      <c r="AC55" s="164"/>
      <c r="AD55" s="106"/>
      <c r="AE55" s="232"/>
      <c r="AF55" s="164"/>
      <c r="AG55" s="164"/>
      <c r="AN55" s="168">
        <v>0.69547325102880653</v>
      </c>
      <c r="AO55" s="150" t="s">
        <v>490</v>
      </c>
      <c r="AP55" s="151" t="s">
        <v>491</v>
      </c>
      <c r="AQ55" s="150">
        <v>367</v>
      </c>
      <c r="AR55" s="186">
        <v>1.79</v>
      </c>
      <c r="AS55" s="163">
        <f t="shared" si="7"/>
        <v>0.4877384196185286</v>
      </c>
      <c r="AT55" s="163"/>
      <c r="AU55" s="180">
        <v>0.4877384196185286</v>
      </c>
      <c r="AV55" s="154"/>
      <c r="AW55" s="154"/>
      <c r="AX55" s="154"/>
      <c r="AY55" s="154"/>
      <c r="AZ55" s="154"/>
      <c r="BA55" s="155"/>
      <c r="BB55" s="183"/>
      <c r="BC55" s="183"/>
      <c r="BD55" s="150"/>
      <c r="BE55" s="150"/>
      <c r="BF55" s="151"/>
      <c r="BH55" s="185">
        <v>0.4877384196185286</v>
      </c>
      <c r="BI55" s="172">
        <v>0.4877384196185286</v>
      </c>
      <c r="BJ55" s="173">
        <f t="shared" ref="BJ55:BJ80" si="40">AVERAGE(BH55,AN55,U55)</f>
        <v>0.53329277910466721</v>
      </c>
      <c r="BK55" s="168">
        <f t="shared" ref="BK55:BK80" si="41">AVERAGE(E55,AA55,AS55)</f>
        <v>0.53329277910466721</v>
      </c>
      <c r="BL55" s="168">
        <f t="shared" ref="BL55:BL80" si="42">AVERAGE(G55,AA55,AU55)</f>
        <v>0.53329277910466721</v>
      </c>
      <c r="BM55" s="168"/>
      <c r="BN55" s="168"/>
      <c r="BO55" s="168">
        <f t="shared" ref="BO55:BO80" si="43">AVERAGE(V55,AN55,BI55)</f>
        <v>0.53329277910466721</v>
      </c>
    </row>
    <row r="56" spans="1:67" ht="24" customHeight="1">
      <c r="A56" s="150" t="s">
        <v>492</v>
      </c>
      <c r="B56" s="151" t="s">
        <v>491</v>
      </c>
      <c r="C56" s="158">
        <v>2525</v>
      </c>
      <c r="D56" s="186">
        <v>3.49</v>
      </c>
      <c r="E56" s="152">
        <f t="shared" si="4"/>
        <v>0.13821782178217823</v>
      </c>
      <c r="F56" s="234"/>
      <c r="G56" s="236">
        <v>0.13821782178217823</v>
      </c>
      <c r="H56" s="154"/>
      <c r="I56" s="154"/>
      <c r="J56" s="155"/>
      <c r="K56" s="155"/>
      <c r="L56" s="156"/>
      <c r="M56" s="157"/>
      <c r="N56" s="106"/>
      <c r="O56" s="106"/>
      <c r="P56" s="160"/>
      <c r="Q56" s="160"/>
      <c r="R56" s="160"/>
      <c r="S56" s="160"/>
      <c r="T56" s="160"/>
      <c r="U56" s="194">
        <v>0.13821782178217823</v>
      </c>
      <c r="V56" s="162">
        <v>0.13821782178217823</v>
      </c>
      <c r="W56" s="150" t="s">
        <v>492</v>
      </c>
      <c r="X56" s="151" t="s">
        <v>491</v>
      </c>
      <c r="Y56" s="150">
        <v>1783</v>
      </c>
      <c r="Z56" s="186">
        <v>4.99</v>
      </c>
      <c r="AA56" s="164">
        <f t="shared" si="39"/>
        <v>0.27986539540100958</v>
      </c>
      <c r="AB56" s="186"/>
      <c r="AC56" s="164"/>
      <c r="AD56" s="106"/>
      <c r="AE56" s="232"/>
      <c r="AF56" s="164"/>
      <c r="AG56" s="164"/>
      <c r="AN56" s="168">
        <v>0.27986539540100958</v>
      </c>
      <c r="AO56" s="150" t="s">
        <v>492</v>
      </c>
      <c r="AP56" s="151" t="s">
        <v>491</v>
      </c>
      <c r="AQ56" s="150">
        <v>2969</v>
      </c>
      <c r="AR56" s="186">
        <v>3.49</v>
      </c>
      <c r="AS56" s="163">
        <f t="shared" si="7"/>
        <v>0.11754799595823509</v>
      </c>
      <c r="AT56" s="163"/>
      <c r="AU56" s="180">
        <v>0.11754799595823509</v>
      </c>
      <c r="AV56" s="154"/>
      <c r="AW56" s="154"/>
      <c r="AX56" s="154"/>
      <c r="AY56" s="154"/>
      <c r="AZ56" s="154"/>
      <c r="BA56" s="155"/>
      <c r="BB56" s="183"/>
      <c r="BC56" s="183"/>
      <c r="BD56" s="150"/>
      <c r="BE56" s="150"/>
      <c r="BF56" s="151"/>
      <c r="BH56" s="185">
        <v>0.11754799595823509</v>
      </c>
      <c r="BI56" s="172">
        <v>0.11754799595823509</v>
      </c>
      <c r="BJ56" s="173">
        <f t="shared" si="40"/>
        <v>0.17854373771380763</v>
      </c>
      <c r="BK56" s="168">
        <f t="shared" si="41"/>
        <v>0.17854373771380763</v>
      </c>
      <c r="BL56" s="168">
        <f t="shared" si="42"/>
        <v>0.17854373771380763</v>
      </c>
      <c r="BM56" s="168"/>
      <c r="BN56" s="168"/>
      <c r="BO56" s="168">
        <f t="shared" si="43"/>
        <v>0.17854373771380763</v>
      </c>
    </row>
    <row r="57" spans="1:67" ht="24" customHeight="1">
      <c r="A57" s="150" t="s">
        <v>493</v>
      </c>
      <c r="B57" s="151" t="s">
        <v>480</v>
      </c>
      <c r="C57" s="158">
        <v>178</v>
      </c>
      <c r="D57" s="186">
        <v>1.99</v>
      </c>
      <c r="E57" s="152">
        <f t="shared" si="4"/>
        <v>1.1179775280898876</v>
      </c>
      <c r="F57" s="234"/>
      <c r="G57" s="236">
        <v>1.1179775280898876</v>
      </c>
      <c r="H57" s="154"/>
      <c r="I57" s="154"/>
      <c r="J57" s="155"/>
      <c r="K57" s="155"/>
      <c r="L57" s="156"/>
      <c r="M57" s="157"/>
      <c r="N57" s="106"/>
      <c r="O57" s="106"/>
      <c r="P57" s="160"/>
      <c r="Q57" s="160"/>
      <c r="R57" s="160"/>
      <c r="S57" s="160"/>
      <c r="T57" s="160"/>
      <c r="U57" s="194">
        <v>1.1179775280898876</v>
      </c>
      <c r="V57" s="162">
        <v>1.1179775280898876</v>
      </c>
      <c r="W57" s="150" t="s">
        <v>493</v>
      </c>
      <c r="X57" s="151">
        <v>1</v>
      </c>
      <c r="Y57" s="158">
        <v>178</v>
      </c>
      <c r="Z57" s="186">
        <v>2.59</v>
      </c>
      <c r="AA57" s="164">
        <f t="shared" si="39"/>
        <v>1.4550561797752808</v>
      </c>
      <c r="AB57" s="186"/>
      <c r="AC57" s="164"/>
      <c r="AD57" s="106"/>
      <c r="AE57" s="232"/>
      <c r="AF57" s="164"/>
      <c r="AG57" s="164"/>
      <c r="AN57" s="168">
        <v>1.4550561797752808</v>
      </c>
      <c r="AO57" s="150" t="s">
        <v>493</v>
      </c>
      <c r="AP57" s="151">
        <v>1</v>
      </c>
      <c r="AQ57" s="158">
        <v>178</v>
      </c>
      <c r="AR57" s="186">
        <v>1.79</v>
      </c>
      <c r="AS57" s="163">
        <f t="shared" si="7"/>
        <v>1.0056179775280898</v>
      </c>
      <c r="AT57" s="163"/>
      <c r="AU57" s="180">
        <v>1.0056179775280898</v>
      </c>
      <c r="AV57" s="154"/>
      <c r="AW57" s="154"/>
      <c r="AX57" s="154"/>
      <c r="AY57" s="154"/>
      <c r="AZ57" s="154"/>
      <c r="BA57" s="155"/>
      <c r="BB57" s="183"/>
      <c r="BC57" s="183"/>
      <c r="BD57" s="150"/>
      <c r="BE57" s="150"/>
      <c r="BF57" s="151"/>
      <c r="BH57" s="185">
        <v>1.0056179775280898</v>
      </c>
      <c r="BI57" s="172">
        <v>1.0056179775280898</v>
      </c>
      <c r="BJ57" s="173">
        <f t="shared" si="40"/>
        <v>1.1928838951310861</v>
      </c>
      <c r="BK57" s="168">
        <f t="shared" si="41"/>
        <v>1.1928838951310861</v>
      </c>
      <c r="BL57" s="168">
        <f t="shared" si="42"/>
        <v>1.1928838951310861</v>
      </c>
      <c r="BM57" s="168"/>
      <c r="BN57" s="168"/>
      <c r="BO57" s="168">
        <f t="shared" si="43"/>
        <v>1.1928838951310861</v>
      </c>
    </row>
    <row r="58" spans="1:67" ht="24" customHeight="1">
      <c r="A58" s="150" t="s">
        <v>494</v>
      </c>
      <c r="B58" s="151" t="s">
        <v>495</v>
      </c>
      <c r="C58" s="150">
        <v>1000</v>
      </c>
      <c r="D58" s="186">
        <v>2.39</v>
      </c>
      <c r="E58" s="152">
        <f t="shared" si="4"/>
        <v>0.23900000000000002</v>
      </c>
      <c r="F58" s="163"/>
      <c r="G58" s="180">
        <v>0.23900000000000002</v>
      </c>
      <c r="H58" s="154"/>
      <c r="I58" s="154"/>
      <c r="J58" s="155"/>
      <c r="K58" s="155"/>
      <c r="L58" s="156"/>
      <c r="M58" s="157"/>
      <c r="N58" s="106"/>
      <c r="O58" s="106"/>
      <c r="P58" s="160"/>
      <c r="Q58" s="160"/>
      <c r="R58" s="160"/>
      <c r="S58" s="160"/>
      <c r="T58" s="160"/>
      <c r="U58" s="194">
        <v>0.23900000000000002</v>
      </c>
      <c r="V58" s="162">
        <v>0.23900000000000002</v>
      </c>
      <c r="W58" s="150" t="s">
        <v>494</v>
      </c>
      <c r="X58" s="151" t="s">
        <v>496</v>
      </c>
      <c r="Y58" s="158">
        <v>1000</v>
      </c>
      <c r="Z58" s="186">
        <v>2.99</v>
      </c>
      <c r="AA58" s="164">
        <f t="shared" si="39"/>
        <v>0.29899999999999999</v>
      </c>
      <c r="AB58" s="186" t="s">
        <v>497</v>
      </c>
      <c r="AC58" s="164"/>
      <c r="AD58" s="106"/>
      <c r="AE58" s="232"/>
      <c r="AF58" s="164"/>
      <c r="AG58" s="164"/>
      <c r="AN58" s="168">
        <v>0.29899999999999999</v>
      </c>
      <c r="AO58" s="150" t="s">
        <v>494</v>
      </c>
      <c r="AP58" s="151" t="s">
        <v>496</v>
      </c>
      <c r="AQ58" s="158">
        <v>1000</v>
      </c>
      <c r="AR58" s="186">
        <v>2.89</v>
      </c>
      <c r="AS58" s="163">
        <f t="shared" si="7"/>
        <v>0.28900000000000003</v>
      </c>
      <c r="AT58" s="163"/>
      <c r="AU58" s="180">
        <v>0.28900000000000003</v>
      </c>
      <c r="AV58" s="154"/>
      <c r="AW58" s="154"/>
      <c r="AX58" s="154"/>
      <c r="AY58" s="154"/>
      <c r="AZ58" s="154"/>
      <c r="BA58" s="155"/>
      <c r="BB58" s="183"/>
      <c r="BC58" s="183"/>
      <c r="BD58" s="150"/>
      <c r="BE58" s="150"/>
      <c r="BF58" s="151"/>
      <c r="BH58" s="185">
        <v>0.28900000000000003</v>
      </c>
      <c r="BI58" s="172">
        <v>0.28900000000000003</v>
      </c>
      <c r="BJ58" s="173">
        <f t="shared" si="40"/>
        <v>0.27566666666666667</v>
      </c>
      <c r="BK58" s="168">
        <f t="shared" si="41"/>
        <v>0.27566666666666667</v>
      </c>
      <c r="BL58" s="168">
        <f t="shared" si="42"/>
        <v>0.27566666666666667</v>
      </c>
      <c r="BM58" s="168"/>
      <c r="BN58" s="168"/>
      <c r="BO58" s="168">
        <f t="shared" si="43"/>
        <v>0.27566666666666667</v>
      </c>
    </row>
    <row r="59" spans="1:67" ht="24" customHeight="1">
      <c r="A59" s="150" t="s">
        <v>498</v>
      </c>
      <c r="B59" s="151" t="s">
        <v>491</v>
      </c>
      <c r="C59" s="158">
        <v>907</v>
      </c>
      <c r="D59" s="186">
        <v>2.89</v>
      </c>
      <c r="E59" s="152">
        <f t="shared" si="4"/>
        <v>0.31863285556780596</v>
      </c>
      <c r="F59" s="234"/>
      <c r="G59" s="236">
        <v>0.31863285556780596</v>
      </c>
      <c r="H59" s="154"/>
      <c r="I59" s="154"/>
      <c r="J59" s="155"/>
      <c r="K59" s="155"/>
      <c r="L59" s="156"/>
      <c r="M59" s="157"/>
      <c r="N59" s="106"/>
      <c r="O59" s="106"/>
      <c r="P59" s="160"/>
      <c r="Q59" s="160"/>
      <c r="R59" s="160"/>
      <c r="S59" s="160"/>
      <c r="T59" s="160"/>
      <c r="U59" s="194">
        <v>0.31863285556780596</v>
      </c>
      <c r="V59" s="162">
        <v>0.31863285556780596</v>
      </c>
      <c r="W59" s="150" t="s">
        <v>498</v>
      </c>
      <c r="X59" s="151" t="s">
        <v>491</v>
      </c>
      <c r="Y59" s="150">
        <v>1533</v>
      </c>
      <c r="Z59" s="186">
        <v>3.69</v>
      </c>
      <c r="AA59" s="164">
        <f t="shared" si="39"/>
        <v>0.2407045009784736</v>
      </c>
      <c r="AB59" s="186"/>
      <c r="AC59" s="164"/>
      <c r="AD59" s="106"/>
      <c r="AE59" s="232"/>
      <c r="AF59" s="164"/>
      <c r="AG59" s="164"/>
      <c r="AN59" s="168">
        <v>0.2407045009784736</v>
      </c>
      <c r="AO59" s="150" t="s">
        <v>498</v>
      </c>
      <c r="AP59" s="151" t="s">
        <v>491</v>
      </c>
      <c r="AQ59" s="150">
        <v>1360</v>
      </c>
      <c r="AR59" s="186">
        <v>3.99</v>
      </c>
      <c r="AS59" s="163">
        <f t="shared" si="7"/>
        <v>0.29338235294117648</v>
      </c>
      <c r="AT59" s="163"/>
      <c r="AU59" s="180">
        <v>0.29338235294117648</v>
      </c>
      <c r="AV59" s="154"/>
      <c r="AW59" s="154"/>
      <c r="AX59" s="154"/>
      <c r="AY59" s="154"/>
      <c r="AZ59" s="154"/>
      <c r="BA59" s="155"/>
      <c r="BB59" s="183"/>
      <c r="BC59" s="183"/>
      <c r="BD59" s="150"/>
      <c r="BE59" s="150"/>
      <c r="BF59" s="151"/>
      <c r="BH59" s="185">
        <v>0.29338235294117648</v>
      </c>
      <c r="BI59" s="172">
        <v>0.29338235294117648</v>
      </c>
      <c r="BJ59" s="173">
        <f t="shared" si="40"/>
        <v>0.28423990316248532</v>
      </c>
      <c r="BK59" s="168">
        <f t="shared" si="41"/>
        <v>0.28423990316248537</v>
      </c>
      <c r="BL59" s="168">
        <f t="shared" si="42"/>
        <v>0.28423990316248537</v>
      </c>
      <c r="BM59" s="168"/>
      <c r="BN59" s="168"/>
      <c r="BO59" s="168">
        <f t="shared" si="43"/>
        <v>0.28423990316248537</v>
      </c>
    </row>
    <row r="60" spans="1:67" ht="24" customHeight="1">
      <c r="A60" s="150" t="s">
        <v>499</v>
      </c>
      <c r="B60" s="151" t="s">
        <v>500</v>
      </c>
      <c r="C60" s="158">
        <v>1000</v>
      </c>
      <c r="D60" s="186">
        <v>9.99</v>
      </c>
      <c r="E60" s="152">
        <f t="shared" si="4"/>
        <v>0.99900000000000011</v>
      </c>
      <c r="F60" s="163"/>
      <c r="G60" s="180">
        <v>0.99900000000000011</v>
      </c>
      <c r="H60" s="154"/>
      <c r="I60" s="154"/>
      <c r="J60" s="155"/>
      <c r="K60" s="155"/>
      <c r="L60" s="156"/>
      <c r="M60" s="157"/>
      <c r="N60" s="106"/>
      <c r="O60" s="106"/>
      <c r="P60" s="160"/>
      <c r="Q60" s="160"/>
      <c r="R60" s="160"/>
      <c r="S60" s="160"/>
      <c r="T60" s="160"/>
      <c r="U60" s="194">
        <v>0.99900000000000011</v>
      </c>
      <c r="V60" s="162">
        <v>0.99900000000000011</v>
      </c>
      <c r="W60" s="150" t="s">
        <v>499</v>
      </c>
      <c r="X60" s="151" t="s">
        <v>500</v>
      </c>
      <c r="Y60" s="158">
        <v>1000</v>
      </c>
      <c r="Z60" s="186">
        <v>3</v>
      </c>
      <c r="AA60" s="164">
        <f t="shared" si="39"/>
        <v>0.3</v>
      </c>
      <c r="AB60" s="186"/>
      <c r="AC60" s="164"/>
      <c r="AD60" s="106"/>
      <c r="AE60" s="232"/>
      <c r="AF60" s="164"/>
      <c r="AG60" s="164"/>
      <c r="AN60" s="168">
        <v>0.3</v>
      </c>
      <c r="AO60" s="150" t="s">
        <v>499</v>
      </c>
      <c r="AP60" s="151" t="s">
        <v>500</v>
      </c>
      <c r="AQ60" s="158">
        <v>1000</v>
      </c>
      <c r="AR60" s="186">
        <v>2.99</v>
      </c>
      <c r="AS60" s="163">
        <f t="shared" si="7"/>
        <v>0.29899999999999999</v>
      </c>
      <c r="AT60" s="163"/>
      <c r="AU60" s="180">
        <v>0.29899999999999999</v>
      </c>
      <c r="AV60" s="154"/>
      <c r="AW60" s="154"/>
      <c r="AX60" s="154"/>
      <c r="AY60" s="154"/>
      <c r="AZ60" s="154"/>
      <c r="BA60" s="155"/>
      <c r="BB60" s="183"/>
      <c r="BC60" s="183"/>
      <c r="BD60" s="150"/>
      <c r="BE60" s="150"/>
      <c r="BF60" s="151"/>
      <c r="BH60" s="185">
        <v>0.29899999999999999</v>
      </c>
      <c r="BI60" s="172">
        <v>0.29899999999999999</v>
      </c>
      <c r="BJ60" s="173">
        <f t="shared" si="40"/>
        <v>0.53266666666666673</v>
      </c>
      <c r="BK60" s="168">
        <f t="shared" si="41"/>
        <v>0.53266666666666673</v>
      </c>
      <c r="BL60" s="168">
        <f t="shared" si="42"/>
        <v>0.53266666666666673</v>
      </c>
      <c r="BM60" s="168"/>
      <c r="BN60" s="168"/>
      <c r="BO60" s="168">
        <f t="shared" si="43"/>
        <v>0.53266666666666673</v>
      </c>
    </row>
    <row r="61" spans="1:67" ht="24" customHeight="1">
      <c r="A61" s="150" t="s">
        <v>501</v>
      </c>
      <c r="B61" s="151">
        <v>1</v>
      </c>
      <c r="C61" s="158">
        <v>450</v>
      </c>
      <c r="D61" s="186">
        <v>2.29</v>
      </c>
      <c r="E61" s="152">
        <f t="shared" si="4"/>
        <v>0.50888888888888895</v>
      </c>
      <c r="F61" s="234"/>
      <c r="G61" s="236">
        <v>0.50888888888888895</v>
      </c>
      <c r="H61" s="154"/>
      <c r="I61" s="154"/>
      <c r="J61" s="155"/>
      <c r="K61" s="155"/>
      <c r="L61" s="156"/>
      <c r="M61" s="157"/>
      <c r="N61" s="106"/>
      <c r="O61" s="106"/>
      <c r="P61" s="160"/>
      <c r="Q61" s="160"/>
      <c r="R61" s="160"/>
      <c r="S61" s="160"/>
      <c r="T61" s="160"/>
      <c r="U61" s="194">
        <v>0.50888888888888895</v>
      </c>
      <c r="V61" s="162">
        <v>0.50888888888888895</v>
      </c>
      <c r="W61" s="150" t="s">
        <v>501</v>
      </c>
      <c r="X61" s="151">
        <v>1</v>
      </c>
      <c r="Y61" s="150">
        <v>293</v>
      </c>
      <c r="Z61" s="186">
        <v>2.69</v>
      </c>
      <c r="AA61" s="164">
        <f t="shared" si="39"/>
        <v>0.91808873720136508</v>
      </c>
      <c r="AB61" s="186"/>
      <c r="AC61" s="164"/>
      <c r="AD61" s="106"/>
      <c r="AE61" s="232"/>
      <c r="AF61" s="164"/>
      <c r="AG61" s="164"/>
      <c r="AN61" s="168">
        <v>0.91808873720136508</v>
      </c>
      <c r="AO61" s="150" t="s">
        <v>501</v>
      </c>
      <c r="AP61" s="151">
        <v>1</v>
      </c>
      <c r="AQ61" s="150">
        <v>422</v>
      </c>
      <c r="AR61" s="186">
        <v>1.79</v>
      </c>
      <c r="AS61" s="163">
        <f t="shared" si="7"/>
        <v>0.42417061611374407</v>
      </c>
      <c r="AT61" s="163"/>
      <c r="AU61" s="180">
        <v>0.42417061611374407</v>
      </c>
      <c r="AV61" s="154"/>
      <c r="AW61" s="154"/>
      <c r="AX61" s="154"/>
      <c r="AY61" s="154"/>
      <c r="AZ61" s="154"/>
      <c r="BA61" s="155"/>
      <c r="BB61" s="183"/>
      <c r="BC61" s="183"/>
      <c r="BD61" s="150"/>
      <c r="BE61" s="150"/>
      <c r="BF61" s="151"/>
      <c r="BH61" s="185">
        <v>0.42417061611374407</v>
      </c>
      <c r="BI61" s="172">
        <v>0.42417061611374407</v>
      </c>
      <c r="BJ61" s="173">
        <f t="shared" si="40"/>
        <v>0.61704941406799929</v>
      </c>
      <c r="BK61" s="168">
        <f t="shared" si="41"/>
        <v>0.61704941406799929</v>
      </c>
      <c r="BL61" s="168">
        <f t="shared" si="42"/>
        <v>0.61704941406799929</v>
      </c>
      <c r="BM61" s="168"/>
      <c r="BN61" s="168"/>
      <c r="BO61" s="168">
        <f t="shared" si="43"/>
        <v>0.61704941406799929</v>
      </c>
    </row>
    <row r="62" spans="1:67" ht="24" customHeight="1">
      <c r="A62" s="150" t="s">
        <v>502</v>
      </c>
      <c r="B62" s="151" t="s">
        <v>491</v>
      </c>
      <c r="C62" s="158">
        <v>1007</v>
      </c>
      <c r="D62" s="186">
        <v>2.69</v>
      </c>
      <c r="E62" s="152">
        <f t="shared" si="4"/>
        <v>0.26713008937437938</v>
      </c>
      <c r="F62" s="234"/>
      <c r="G62" s="236">
        <v>0.26713008937437938</v>
      </c>
      <c r="H62" s="154"/>
      <c r="I62" s="154"/>
      <c r="J62" s="155"/>
      <c r="K62" s="155"/>
      <c r="L62" s="156"/>
      <c r="M62" s="157"/>
      <c r="N62" s="106"/>
      <c r="O62" s="106"/>
      <c r="P62" s="160"/>
      <c r="Q62" s="160"/>
      <c r="R62" s="160"/>
      <c r="S62" s="160"/>
      <c r="T62" s="160"/>
      <c r="U62" s="194">
        <v>0.26713008937437938</v>
      </c>
      <c r="V62" s="162">
        <v>0.26713008937437938</v>
      </c>
      <c r="W62" s="150" t="s">
        <v>502</v>
      </c>
      <c r="X62" s="151" t="s">
        <v>491</v>
      </c>
      <c r="Y62" s="150">
        <v>1310</v>
      </c>
      <c r="Z62" s="186">
        <v>2</v>
      </c>
      <c r="AA62" s="164">
        <f t="shared" si="39"/>
        <v>0.15267175572519084</v>
      </c>
      <c r="AB62" s="186"/>
      <c r="AC62" s="164"/>
      <c r="AD62" s="106"/>
      <c r="AE62" s="232"/>
      <c r="AF62" s="164"/>
      <c r="AG62" s="164"/>
      <c r="AN62" s="168">
        <v>0.15267175572519084</v>
      </c>
      <c r="AO62" s="150" t="s">
        <v>502</v>
      </c>
      <c r="AP62" s="151" t="s">
        <v>491</v>
      </c>
      <c r="AQ62" s="150">
        <v>869</v>
      </c>
      <c r="AR62" s="186">
        <v>1.79</v>
      </c>
      <c r="AS62" s="163">
        <f t="shared" si="7"/>
        <v>0.20598388952819333</v>
      </c>
      <c r="AT62" s="163"/>
      <c r="AU62" s="180">
        <v>0.20598388952819333</v>
      </c>
      <c r="AV62" s="154"/>
      <c r="AW62" s="154"/>
      <c r="AX62" s="154"/>
      <c r="AY62" s="154"/>
      <c r="AZ62" s="154"/>
      <c r="BA62" s="155"/>
      <c r="BB62" s="183"/>
      <c r="BC62" s="183"/>
      <c r="BD62" s="150"/>
      <c r="BE62" s="150"/>
      <c r="BF62" s="151"/>
      <c r="BH62" s="185">
        <v>0.20598388952819333</v>
      </c>
      <c r="BI62" s="172">
        <v>0.20598388952819333</v>
      </c>
      <c r="BJ62" s="173">
        <f t="shared" si="40"/>
        <v>0.20859524487592118</v>
      </c>
      <c r="BK62" s="168">
        <f t="shared" si="41"/>
        <v>0.20859524487592118</v>
      </c>
      <c r="BL62" s="168">
        <f t="shared" si="42"/>
        <v>0.20859524487592118</v>
      </c>
      <c r="BM62" s="168"/>
      <c r="BN62" s="168"/>
      <c r="BO62" s="168">
        <f t="shared" si="43"/>
        <v>0.20859524487592118</v>
      </c>
    </row>
    <row r="63" spans="1:67" ht="24" customHeight="1">
      <c r="A63" s="150" t="s">
        <v>503</v>
      </c>
      <c r="B63" s="151" t="s">
        <v>500</v>
      </c>
      <c r="C63" s="158">
        <v>1000</v>
      </c>
      <c r="D63" s="186">
        <v>5.99</v>
      </c>
      <c r="E63" s="152">
        <f t="shared" si="4"/>
        <v>0.59900000000000009</v>
      </c>
      <c r="F63" s="163"/>
      <c r="G63" s="180">
        <v>0.59900000000000009</v>
      </c>
      <c r="H63" s="154"/>
      <c r="I63" s="154"/>
      <c r="J63" s="155"/>
      <c r="K63" s="155"/>
      <c r="L63" s="156"/>
      <c r="M63" s="157"/>
      <c r="N63" s="106"/>
      <c r="O63" s="106"/>
      <c r="P63" s="160"/>
      <c r="Q63" s="160"/>
      <c r="R63" s="160"/>
      <c r="S63" s="160"/>
      <c r="T63" s="160"/>
      <c r="U63" s="194">
        <v>0.59900000000000009</v>
      </c>
      <c r="V63" s="162">
        <v>0.59900000000000009</v>
      </c>
      <c r="W63" s="150" t="s">
        <v>503</v>
      </c>
      <c r="X63" s="151" t="s">
        <v>500</v>
      </c>
      <c r="Y63" s="158">
        <v>1000</v>
      </c>
      <c r="Z63" s="186">
        <v>5.89</v>
      </c>
      <c r="AA63" s="164">
        <f t="shared" si="39"/>
        <v>0.58899999999999997</v>
      </c>
      <c r="AB63" s="186"/>
      <c r="AC63" s="164"/>
      <c r="AD63" s="106"/>
      <c r="AE63" s="232"/>
      <c r="AF63" s="164"/>
      <c r="AG63" s="164"/>
      <c r="AN63" s="168">
        <v>0.58899999999999997</v>
      </c>
      <c r="AO63" s="150" t="s">
        <v>503</v>
      </c>
      <c r="AP63" s="151" t="s">
        <v>500</v>
      </c>
      <c r="AQ63" s="158">
        <v>1000</v>
      </c>
      <c r="AR63" s="186">
        <v>3</v>
      </c>
      <c r="AS63" s="163">
        <f t="shared" si="7"/>
        <v>0.3</v>
      </c>
      <c r="AT63" s="163"/>
      <c r="AU63" s="180">
        <v>0.3</v>
      </c>
      <c r="AV63" s="154"/>
      <c r="AW63" s="154"/>
      <c r="AX63" s="154"/>
      <c r="AY63" s="154"/>
      <c r="AZ63" s="154"/>
      <c r="BA63" s="155"/>
      <c r="BB63" s="183"/>
      <c r="BC63" s="183"/>
      <c r="BD63" s="150"/>
      <c r="BE63" s="150"/>
      <c r="BF63" s="151"/>
      <c r="BH63" s="185">
        <v>0.3</v>
      </c>
      <c r="BI63" s="172">
        <v>0.3</v>
      </c>
      <c r="BJ63" s="173">
        <f t="shared" si="40"/>
        <v>0.496</v>
      </c>
      <c r="BK63" s="168">
        <f t="shared" si="41"/>
        <v>0.49600000000000005</v>
      </c>
      <c r="BL63" s="168">
        <f t="shared" si="42"/>
        <v>0.49600000000000005</v>
      </c>
      <c r="BM63" s="168"/>
      <c r="BN63" s="168"/>
      <c r="BO63" s="168">
        <f t="shared" si="43"/>
        <v>0.49600000000000005</v>
      </c>
    </row>
    <row r="64" spans="1:67" ht="24" customHeight="1">
      <c r="A64" s="150" t="s">
        <v>504</v>
      </c>
      <c r="B64" s="151" t="s">
        <v>500</v>
      </c>
      <c r="C64" s="158">
        <v>1000</v>
      </c>
      <c r="D64" s="186">
        <v>11.99</v>
      </c>
      <c r="E64" s="152">
        <f t="shared" si="4"/>
        <v>1.1990000000000001</v>
      </c>
      <c r="F64" s="163"/>
      <c r="G64" s="180">
        <v>1.1990000000000001</v>
      </c>
      <c r="H64" s="154"/>
      <c r="I64" s="154"/>
      <c r="J64" s="155"/>
      <c r="K64" s="155"/>
      <c r="L64" s="156"/>
      <c r="M64" s="157"/>
      <c r="N64" s="106"/>
      <c r="O64" s="106"/>
      <c r="P64" s="160"/>
      <c r="Q64" s="160"/>
      <c r="R64" s="160"/>
      <c r="S64" s="160"/>
      <c r="T64" s="160"/>
      <c r="U64" s="194">
        <v>1.1990000000000001</v>
      </c>
      <c r="V64" s="162">
        <v>1.1990000000000001</v>
      </c>
      <c r="W64" s="150" t="s">
        <v>504</v>
      </c>
      <c r="X64" s="151" t="s">
        <v>500</v>
      </c>
      <c r="Y64" s="158">
        <v>1000</v>
      </c>
      <c r="Z64" s="186">
        <v>10.89</v>
      </c>
      <c r="AA64" s="164">
        <f t="shared" si="39"/>
        <v>1.089</v>
      </c>
      <c r="AB64" s="186"/>
      <c r="AC64" s="164"/>
      <c r="AD64" s="106"/>
      <c r="AE64" s="232"/>
      <c r="AF64" s="164"/>
      <c r="AG64" s="164"/>
      <c r="AN64" s="168">
        <v>1.089</v>
      </c>
      <c r="AO64" s="150" t="s">
        <v>504</v>
      </c>
      <c r="AP64" s="151" t="s">
        <v>500</v>
      </c>
      <c r="AQ64" s="158">
        <v>1000</v>
      </c>
      <c r="AR64" s="186">
        <v>10.99</v>
      </c>
      <c r="AS64" s="163">
        <f t="shared" si="7"/>
        <v>1.099</v>
      </c>
      <c r="AT64" s="163"/>
      <c r="AU64" s="180">
        <v>1.099</v>
      </c>
      <c r="AV64" s="154"/>
      <c r="AW64" s="154"/>
      <c r="AX64" s="154"/>
      <c r="AY64" s="154"/>
      <c r="AZ64" s="154"/>
      <c r="BA64" s="155"/>
      <c r="BB64" s="183"/>
      <c r="BC64" s="183"/>
      <c r="BD64" s="150"/>
      <c r="BE64" s="150"/>
      <c r="BF64" s="151"/>
      <c r="BH64" s="185">
        <v>1.099</v>
      </c>
      <c r="BI64" s="172">
        <v>1.099</v>
      </c>
      <c r="BJ64" s="173">
        <f t="shared" si="40"/>
        <v>1.1289999999999998</v>
      </c>
      <c r="BK64" s="168">
        <f t="shared" si="41"/>
        <v>1.1290000000000002</v>
      </c>
      <c r="BL64" s="168">
        <f t="shared" si="42"/>
        <v>1.1290000000000002</v>
      </c>
      <c r="BM64" s="168"/>
      <c r="BN64" s="168"/>
      <c r="BO64" s="168">
        <f t="shared" si="43"/>
        <v>1.1290000000000002</v>
      </c>
    </row>
    <row r="65" spans="1:67" ht="24" customHeight="1">
      <c r="A65" s="150" t="s">
        <v>505</v>
      </c>
      <c r="B65" s="151" t="s">
        <v>496</v>
      </c>
      <c r="C65" s="158">
        <v>1000</v>
      </c>
      <c r="D65" s="186">
        <v>2.89</v>
      </c>
      <c r="E65" s="152">
        <f t="shared" si="4"/>
        <v>0.28900000000000003</v>
      </c>
      <c r="F65" s="163"/>
      <c r="G65" s="180">
        <v>0.28900000000000003</v>
      </c>
      <c r="H65" s="154"/>
      <c r="I65" s="154"/>
      <c r="J65" s="155"/>
      <c r="K65" s="155"/>
      <c r="L65" s="156"/>
      <c r="M65" s="157"/>
      <c r="N65" s="106"/>
      <c r="O65" s="106"/>
      <c r="P65" s="160"/>
      <c r="Q65" s="160"/>
      <c r="R65" s="160"/>
      <c r="S65" s="160"/>
      <c r="T65" s="160"/>
      <c r="U65" s="194">
        <v>0.28900000000000003</v>
      </c>
      <c r="V65" s="162">
        <v>0.28900000000000003</v>
      </c>
      <c r="W65" s="150" t="s">
        <v>505</v>
      </c>
      <c r="X65" s="151" t="s">
        <v>506</v>
      </c>
      <c r="Y65" s="158">
        <v>1500</v>
      </c>
      <c r="Z65" s="186">
        <v>4.49</v>
      </c>
      <c r="AA65" s="164">
        <f t="shared" si="39"/>
        <v>0.29933333333333334</v>
      </c>
      <c r="AB65" s="186"/>
      <c r="AC65" s="164"/>
      <c r="AD65" s="106"/>
      <c r="AE65" s="232"/>
      <c r="AF65" s="164"/>
      <c r="AG65" s="164"/>
      <c r="AN65" s="168">
        <v>0.29933333333333334</v>
      </c>
      <c r="AO65" s="150" t="s">
        <v>505</v>
      </c>
      <c r="AP65" s="151" t="s">
        <v>506</v>
      </c>
      <c r="AQ65" s="158">
        <v>1500</v>
      </c>
      <c r="AR65" s="186">
        <v>2.4900000000000002</v>
      </c>
      <c r="AS65" s="163">
        <f t="shared" si="7"/>
        <v>0.16600000000000004</v>
      </c>
      <c r="AT65" s="163"/>
      <c r="AU65" s="180">
        <v>0.16600000000000004</v>
      </c>
      <c r="AV65" s="154"/>
      <c r="AW65" s="154"/>
      <c r="AX65" s="154"/>
      <c r="AY65" s="154"/>
      <c r="AZ65" s="154"/>
      <c r="BA65" s="155"/>
      <c r="BB65" s="183"/>
      <c r="BC65" s="183"/>
      <c r="BD65" s="150"/>
      <c r="BE65" s="150"/>
      <c r="BF65" s="151"/>
      <c r="BH65" s="185">
        <v>0.16600000000000004</v>
      </c>
      <c r="BI65" s="172">
        <v>0.16600000000000004</v>
      </c>
      <c r="BJ65" s="173">
        <f t="shared" si="40"/>
        <v>0.25144444444444447</v>
      </c>
      <c r="BK65" s="168">
        <f t="shared" si="41"/>
        <v>0.25144444444444447</v>
      </c>
      <c r="BL65" s="168">
        <f t="shared" si="42"/>
        <v>0.25144444444444447</v>
      </c>
      <c r="BM65" s="168"/>
      <c r="BN65" s="168"/>
      <c r="BO65" s="168">
        <f t="shared" si="43"/>
        <v>0.25144444444444447</v>
      </c>
    </row>
    <row r="66" spans="1:67" ht="24" customHeight="1">
      <c r="A66" s="150" t="s">
        <v>507</v>
      </c>
      <c r="B66" s="151" t="s">
        <v>508</v>
      </c>
      <c r="C66" s="158">
        <v>2500</v>
      </c>
      <c r="D66" s="186">
        <v>3.99</v>
      </c>
      <c r="E66" s="152">
        <f t="shared" si="4"/>
        <v>0.15959999999999999</v>
      </c>
      <c r="F66" s="163"/>
      <c r="G66" s="180">
        <v>0.15959999999999999</v>
      </c>
      <c r="H66" s="154"/>
      <c r="I66" s="154"/>
      <c r="J66" s="155"/>
      <c r="K66" s="155"/>
      <c r="L66" s="156"/>
      <c r="M66" s="157"/>
      <c r="N66" s="106"/>
      <c r="O66" s="106"/>
      <c r="P66" s="160"/>
      <c r="Q66" s="160"/>
      <c r="R66" s="160"/>
      <c r="S66" s="160"/>
      <c r="T66" s="160"/>
      <c r="U66" s="194">
        <v>0.15959999999999999</v>
      </c>
      <c r="V66" s="162">
        <v>0.15959999999999999</v>
      </c>
      <c r="W66" s="150" t="s">
        <v>507</v>
      </c>
      <c r="X66" s="151" t="s">
        <v>509</v>
      </c>
      <c r="Y66" s="158">
        <v>3000</v>
      </c>
      <c r="Z66" s="186">
        <v>4.99</v>
      </c>
      <c r="AA66" s="164">
        <f t="shared" si="39"/>
        <v>0.16633333333333336</v>
      </c>
      <c r="AB66" s="186"/>
      <c r="AC66" s="164"/>
      <c r="AD66" s="106"/>
      <c r="AE66" s="232"/>
      <c r="AF66" s="164"/>
      <c r="AG66" s="164"/>
      <c r="AN66" s="168">
        <v>0.16633333333333336</v>
      </c>
      <c r="AO66" s="150" t="s">
        <v>507</v>
      </c>
      <c r="AP66" s="151" t="s">
        <v>510</v>
      </c>
      <c r="AQ66" s="158">
        <v>2000</v>
      </c>
      <c r="AR66" s="186">
        <v>6.99</v>
      </c>
      <c r="AS66" s="163">
        <f t="shared" si="7"/>
        <v>0.34950000000000003</v>
      </c>
      <c r="AT66" s="163"/>
      <c r="AU66" s="180">
        <v>0.34950000000000003</v>
      </c>
      <c r="AV66" s="154"/>
      <c r="AW66" s="154"/>
      <c r="AX66" s="154"/>
      <c r="AY66" s="154"/>
      <c r="AZ66" s="154"/>
      <c r="BA66" s="155"/>
      <c r="BB66" s="183"/>
      <c r="BC66" s="183"/>
      <c r="BD66" s="150"/>
      <c r="BE66" s="150"/>
      <c r="BF66" s="151"/>
      <c r="BH66" s="185">
        <v>0.34950000000000003</v>
      </c>
      <c r="BI66" s="172">
        <v>0.34950000000000003</v>
      </c>
      <c r="BJ66" s="173">
        <f t="shared" si="40"/>
        <v>0.22514444444444445</v>
      </c>
      <c r="BK66" s="168">
        <f t="shared" si="41"/>
        <v>0.22514444444444445</v>
      </c>
      <c r="BL66" s="168">
        <f t="shared" si="42"/>
        <v>0.22514444444444445</v>
      </c>
      <c r="BM66" s="168"/>
      <c r="BN66" s="168"/>
      <c r="BO66" s="168">
        <f t="shared" si="43"/>
        <v>0.22514444444444445</v>
      </c>
    </row>
    <row r="67" spans="1:67" ht="24" customHeight="1">
      <c r="A67" s="150" t="s">
        <v>511</v>
      </c>
      <c r="B67" s="151">
        <v>1</v>
      </c>
      <c r="C67" s="158">
        <v>3027</v>
      </c>
      <c r="D67" s="186">
        <v>6.99</v>
      </c>
      <c r="E67" s="152">
        <f t="shared" si="4"/>
        <v>0.23092170465807732</v>
      </c>
      <c r="F67" s="234"/>
      <c r="G67" s="236">
        <v>0.23092170465807732</v>
      </c>
      <c r="H67" s="154"/>
      <c r="I67" s="154"/>
      <c r="J67" s="155"/>
      <c r="K67" s="155"/>
      <c r="L67" s="156"/>
      <c r="M67" s="157"/>
      <c r="N67" s="106"/>
      <c r="O67" s="106"/>
      <c r="P67" s="160"/>
      <c r="Q67" s="160"/>
      <c r="R67" s="160"/>
      <c r="S67" s="160"/>
      <c r="T67" s="160"/>
      <c r="U67" s="194">
        <v>0.23092170465807732</v>
      </c>
      <c r="V67" s="162">
        <v>0.23092170465807732</v>
      </c>
      <c r="W67" s="150" t="s">
        <v>512</v>
      </c>
      <c r="X67" s="151">
        <v>1</v>
      </c>
      <c r="Y67" s="150">
        <v>2267</v>
      </c>
      <c r="Z67" s="186">
        <v>6.99</v>
      </c>
      <c r="AA67" s="164">
        <f t="shared" si="39"/>
        <v>0.30833700926334362</v>
      </c>
      <c r="AB67" s="186"/>
      <c r="AC67" s="164"/>
      <c r="AD67" s="106"/>
      <c r="AE67" s="232"/>
      <c r="AF67" s="164"/>
      <c r="AG67" s="164"/>
      <c r="AN67" s="168">
        <v>0.30833700926334362</v>
      </c>
      <c r="AO67" s="150" t="s">
        <v>512</v>
      </c>
      <c r="AP67" s="151">
        <v>1</v>
      </c>
      <c r="AQ67" s="150">
        <v>2845</v>
      </c>
      <c r="AR67" s="186">
        <v>6.99</v>
      </c>
      <c r="AS67" s="163">
        <f t="shared" si="7"/>
        <v>0.24569420035149386</v>
      </c>
      <c r="AT67" s="163"/>
      <c r="AU67" s="180">
        <v>0.24569420035149386</v>
      </c>
      <c r="AV67" s="154"/>
      <c r="AW67" s="154"/>
      <c r="AX67" s="154"/>
      <c r="AY67" s="154"/>
      <c r="AZ67" s="154"/>
      <c r="BA67" s="155"/>
      <c r="BB67" s="183"/>
      <c r="BC67" s="183"/>
      <c r="BD67" s="150"/>
      <c r="BE67" s="150"/>
      <c r="BF67" s="151"/>
      <c r="BH67" s="185">
        <v>0.24569420035149386</v>
      </c>
      <c r="BI67" s="172">
        <v>0.24569420035149386</v>
      </c>
      <c r="BJ67" s="173">
        <f t="shared" si="40"/>
        <v>0.26165097142430493</v>
      </c>
      <c r="BK67" s="168">
        <f t="shared" si="41"/>
        <v>0.26165097142430493</v>
      </c>
      <c r="BL67" s="168">
        <f t="shared" si="42"/>
        <v>0.26165097142430493</v>
      </c>
      <c r="BM67" s="168"/>
      <c r="BN67" s="168"/>
      <c r="BO67" s="168">
        <f t="shared" si="43"/>
        <v>0.26165097142430493</v>
      </c>
    </row>
    <row r="68" spans="1:67" ht="24" customHeight="1">
      <c r="A68" s="150" t="s">
        <v>513</v>
      </c>
      <c r="B68" s="151" t="s">
        <v>514</v>
      </c>
      <c r="C68" s="158">
        <v>800</v>
      </c>
      <c r="D68" s="186">
        <v>2.4900000000000002</v>
      </c>
      <c r="E68" s="152">
        <f t="shared" si="4"/>
        <v>0.31125000000000003</v>
      </c>
      <c r="F68" s="234"/>
      <c r="G68" s="236">
        <v>0.31125000000000003</v>
      </c>
      <c r="H68" s="154"/>
      <c r="I68" s="154"/>
      <c r="J68" s="155"/>
      <c r="K68" s="155"/>
      <c r="L68" s="156"/>
      <c r="M68" s="157"/>
      <c r="N68" s="106"/>
      <c r="O68" s="106"/>
      <c r="P68" s="160"/>
      <c r="Q68" s="160"/>
      <c r="R68" s="160"/>
      <c r="S68" s="160"/>
      <c r="T68" s="160"/>
      <c r="U68" s="194">
        <v>0.31125000000000003</v>
      </c>
      <c r="V68" s="162">
        <v>0.31125000000000003</v>
      </c>
      <c r="W68" s="150" t="s">
        <v>513</v>
      </c>
      <c r="X68" s="151" t="s">
        <v>514</v>
      </c>
      <c r="Y68" s="150">
        <v>743</v>
      </c>
      <c r="Z68" s="186">
        <v>2.59</v>
      </c>
      <c r="AA68" s="164">
        <f t="shared" si="39"/>
        <v>0.34858681022880211</v>
      </c>
      <c r="AB68" s="186"/>
      <c r="AC68" s="164"/>
      <c r="AD68" s="106"/>
      <c r="AE68" s="232"/>
      <c r="AF68" s="164"/>
      <c r="AG68" s="164"/>
      <c r="AN68" s="168">
        <v>0.34858681022880211</v>
      </c>
      <c r="AO68" s="150" t="s">
        <v>513</v>
      </c>
      <c r="AP68" s="151" t="s">
        <v>514</v>
      </c>
      <c r="AQ68" s="150">
        <v>804</v>
      </c>
      <c r="AR68" s="186">
        <v>3.29</v>
      </c>
      <c r="AS68" s="163">
        <f t="shared" si="7"/>
        <v>0.40920398009950248</v>
      </c>
      <c r="AT68" s="163"/>
      <c r="AU68" s="180">
        <v>0.40920398009950248</v>
      </c>
      <c r="AV68" s="154"/>
      <c r="AW68" s="154"/>
      <c r="AX68" s="154"/>
      <c r="AY68" s="154"/>
      <c r="AZ68" s="154"/>
      <c r="BA68" s="155"/>
      <c r="BB68" s="183"/>
      <c r="BC68" s="183"/>
      <c r="BD68" s="150"/>
      <c r="BE68" s="150"/>
      <c r="BF68" s="151"/>
      <c r="BH68" s="185">
        <v>0.40920398009950248</v>
      </c>
      <c r="BI68" s="172">
        <v>0.40920398009950248</v>
      </c>
      <c r="BJ68" s="173">
        <f t="shared" si="40"/>
        <v>0.35634693010943486</v>
      </c>
      <c r="BK68" s="168">
        <f t="shared" si="41"/>
        <v>0.35634693010943486</v>
      </c>
      <c r="BL68" s="168">
        <f t="shared" si="42"/>
        <v>0.35634693010943486</v>
      </c>
      <c r="BM68" s="168"/>
      <c r="BN68" s="168"/>
      <c r="BO68" s="168">
        <f t="shared" si="43"/>
        <v>0.35634693010943486</v>
      </c>
    </row>
    <row r="69" spans="1:67" ht="24" customHeight="1">
      <c r="A69" s="150" t="s">
        <v>515</v>
      </c>
      <c r="B69" s="151" t="s">
        <v>480</v>
      </c>
      <c r="C69" s="242">
        <v>1000</v>
      </c>
      <c r="D69" s="186">
        <v>3.99</v>
      </c>
      <c r="E69" s="152">
        <f t="shared" ref="E69:E80" si="44">D69/C69*100</f>
        <v>0.39900000000000002</v>
      </c>
      <c r="F69" s="163"/>
      <c r="G69" s="180">
        <v>0.39900000000000002</v>
      </c>
      <c r="H69" s="154"/>
      <c r="I69" s="154"/>
      <c r="J69" s="155"/>
      <c r="K69" s="155"/>
      <c r="L69" s="156"/>
      <c r="M69" s="157"/>
      <c r="N69" s="106"/>
      <c r="O69" s="106"/>
      <c r="P69" s="160"/>
      <c r="Q69" s="160"/>
      <c r="R69" s="160"/>
      <c r="S69" s="160"/>
      <c r="T69" s="160"/>
      <c r="U69" s="194">
        <v>0.39900000000000002</v>
      </c>
      <c r="V69" s="162">
        <v>0.39900000000000002</v>
      </c>
      <c r="W69" s="150" t="s">
        <v>515</v>
      </c>
      <c r="X69" s="151" t="s">
        <v>480</v>
      </c>
      <c r="Y69" s="158">
        <v>1000</v>
      </c>
      <c r="Z69" s="186">
        <v>3.49</v>
      </c>
      <c r="AA69" s="164">
        <f>Z69/Y69*100</f>
        <v>0.34899999999999998</v>
      </c>
      <c r="AB69" s="186"/>
      <c r="AC69" s="164"/>
      <c r="AD69" s="106"/>
      <c r="AE69" s="232"/>
      <c r="AF69" s="164"/>
      <c r="AG69" s="164"/>
      <c r="AN69" s="168">
        <v>0.34899999999999998</v>
      </c>
      <c r="AO69" s="150" t="s">
        <v>515</v>
      </c>
      <c r="AP69" s="151" t="s">
        <v>480</v>
      </c>
      <c r="AQ69" s="158">
        <v>1000</v>
      </c>
      <c r="AR69" s="186">
        <v>2</v>
      </c>
      <c r="AS69" s="163">
        <f t="shared" ref="AS69:AS80" si="45">AR69/AQ69*100</f>
        <v>0.2</v>
      </c>
      <c r="AT69" s="163"/>
      <c r="AU69" s="180">
        <v>0.2</v>
      </c>
      <c r="AV69" s="154"/>
      <c r="AW69" s="154"/>
      <c r="AX69" s="154"/>
      <c r="AY69" s="154"/>
      <c r="AZ69" s="154"/>
      <c r="BA69" s="155"/>
      <c r="BB69" s="183"/>
      <c r="BC69" s="183"/>
      <c r="BD69" s="150"/>
      <c r="BE69" s="150"/>
      <c r="BF69" s="151"/>
      <c r="BH69" s="185">
        <v>0.2</v>
      </c>
      <c r="BI69" s="172">
        <v>0.2</v>
      </c>
      <c r="BJ69" s="173">
        <f t="shared" si="40"/>
        <v>0.316</v>
      </c>
      <c r="BK69" s="168">
        <f t="shared" si="41"/>
        <v>0.316</v>
      </c>
      <c r="BL69" s="168">
        <f t="shared" si="42"/>
        <v>0.316</v>
      </c>
      <c r="BM69" s="168"/>
      <c r="BN69" s="168"/>
      <c r="BO69" s="168">
        <f t="shared" si="43"/>
        <v>0.316</v>
      </c>
    </row>
    <row r="70" spans="1:67" ht="24" customHeight="1">
      <c r="A70" s="150" t="s">
        <v>516</v>
      </c>
      <c r="B70" s="150" t="s">
        <v>462</v>
      </c>
      <c r="C70" s="151">
        <v>400</v>
      </c>
      <c r="D70" s="186">
        <v>1.95</v>
      </c>
      <c r="E70" s="152">
        <f t="shared" si="44"/>
        <v>0.48749999999999999</v>
      </c>
      <c r="F70" s="163"/>
      <c r="G70" s="180">
        <v>0.48749999999999999</v>
      </c>
      <c r="H70" s="174" t="s">
        <v>28</v>
      </c>
      <c r="I70" s="188">
        <v>400</v>
      </c>
      <c r="J70" s="189">
        <v>0.79</v>
      </c>
      <c r="K70" s="175">
        <f>J70/I70*100</f>
        <v>0.19750000000000001</v>
      </c>
      <c r="L70" s="218"/>
      <c r="M70" s="182">
        <v>0.19750000000000001</v>
      </c>
      <c r="N70" s="177"/>
      <c r="O70" s="106"/>
      <c r="P70" s="160"/>
      <c r="Q70" s="160"/>
      <c r="R70" s="160"/>
      <c r="S70" s="160"/>
      <c r="T70" s="160"/>
      <c r="U70" s="194">
        <f>K70</f>
        <v>0.19750000000000001</v>
      </c>
      <c r="V70" s="162">
        <f>K70</f>
        <v>0.19750000000000001</v>
      </c>
      <c r="W70" s="150" t="s">
        <v>516</v>
      </c>
      <c r="X70" s="150" t="s">
        <v>462</v>
      </c>
      <c r="Y70" s="151">
        <v>400</v>
      </c>
      <c r="Z70" s="186" t="s">
        <v>464</v>
      </c>
      <c r="AA70" s="164"/>
      <c r="AB70" s="186"/>
      <c r="AC70" s="164"/>
      <c r="AD70" s="174" t="s">
        <v>28</v>
      </c>
      <c r="AE70" s="188">
        <v>400</v>
      </c>
      <c r="AF70" s="189">
        <v>0.69</v>
      </c>
      <c r="AG70" s="167">
        <f t="shared" ref="AG70" si="46">AF70/AE70*100</f>
        <v>0.17249999999999999</v>
      </c>
      <c r="AN70" s="168">
        <f>AG70</f>
        <v>0.17249999999999999</v>
      </c>
      <c r="AO70" s="150" t="s">
        <v>516</v>
      </c>
      <c r="AP70" s="150" t="s">
        <v>462</v>
      </c>
      <c r="AQ70" s="151">
        <v>400</v>
      </c>
      <c r="AR70" s="186">
        <v>2.09</v>
      </c>
      <c r="AS70" s="163">
        <f t="shared" si="45"/>
        <v>0.52249999999999996</v>
      </c>
      <c r="AT70" s="217"/>
      <c r="AU70" s="236">
        <v>0.52249999999999996</v>
      </c>
      <c r="AV70" s="181" t="s">
        <v>25</v>
      </c>
      <c r="AW70" s="154">
        <v>400</v>
      </c>
      <c r="AX70" s="155">
        <v>0.8</v>
      </c>
      <c r="AY70" s="167">
        <f t="shared" ref="AY70" si="47">AX70/AW70*100</f>
        <v>0.2</v>
      </c>
      <c r="AZ70" s="154"/>
      <c r="BA70" s="182">
        <v>0.2</v>
      </c>
      <c r="BB70" s="183"/>
      <c r="BC70" s="183"/>
      <c r="BD70" s="150"/>
      <c r="BE70" s="150"/>
      <c r="BF70" s="150"/>
      <c r="BH70" s="185">
        <f>AY70</f>
        <v>0.2</v>
      </c>
      <c r="BI70" s="172">
        <f>AY70</f>
        <v>0.2</v>
      </c>
      <c r="BJ70" s="173">
        <f t="shared" si="40"/>
        <v>0.19000000000000003</v>
      </c>
      <c r="BK70" s="168">
        <f t="shared" si="41"/>
        <v>0.505</v>
      </c>
      <c r="BL70" s="168">
        <f t="shared" si="42"/>
        <v>0.505</v>
      </c>
      <c r="BM70" s="168">
        <f>AVERAGE(K70,AG70,AY70)</f>
        <v>0.19000000000000003</v>
      </c>
      <c r="BN70" s="168">
        <f>AVERAGE(M70,AG70,BA70)</f>
        <v>0.19000000000000003</v>
      </c>
      <c r="BO70" s="168">
        <f t="shared" si="43"/>
        <v>0.19000000000000003</v>
      </c>
    </row>
    <row r="71" spans="1:67" ht="24" customHeight="1">
      <c r="A71" s="150" t="s">
        <v>517</v>
      </c>
      <c r="B71" s="150" t="s">
        <v>462</v>
      </c>
      <c r="C71" s="151">
        <v>400</v>
      </c>
      <c r="D71" s="186">
        <v>1.95</v>
      </c>
      <c r="E71" s="152">
        <f t="shared" si="44"/>
        <v>0.48749999999999999</v>
      </c>
      <c r="F71" s="163"/>
      <c r="G71" s="180">
        <v>0.48749999999999999</v>
      </c>
      <c r="L71" s="243"/>
      <c r="M71" s="244"/>
      <c r="N71" s="177"/>
      <c r="O71" s="106"/>
      <c r="P71" s="160"/>
      <c r="Q71" s="160"/>
      <c r="R71" s="160"/>
      <c r="S71" s="160"/>
      <c r="T71" s="160"/>
      <c r="U71" s="194">
        <v>0.48749999999999999</v>
      </c>
      <c r="V71" s="162">
        <v>0.48749999999999999</v>
      </c>
      <c r="W71" s="150" t="s">
        <v>518</v>
      </c>
      <c r="X71" s="150" t="s">
        <v>462</v>
      </c>
      <c r="Y71" s="151">
        <v>400</v>
      </c>
      <c r="Z71" s="186">
        <v>1.55</v>
      </c>
      <c r="AA71" s="164">
        <f t="shared" ref="AA71:AA80" si="48">Z71/Y71*100</f>
        <v>0.38750000000000001</v>
      </c>
      <c r="AB71" s="186"/>
      <c r="AC71" s="164"/>
      <c r="AD71" s="245"/>
      <c r="AE71" s="169"/>
      <c r="AF71" s="169"/>
      <c r="AG71" s="169"/>
      <c r="AN71" s="168">
        <v>0.38750000000000001</v>
      </c>
      <c r="AO71" s="150" t="s">
        <v>518</v>
      </c>
      <c r="AP71" s="150" t="s">
        <v>462</v>
      </c>
      <c r="AQ71" s="151">
        <v>400</v>
      </c>
      <c r="AR71" s="186">
        <v>2.09</v>
      </c>
      <c r="AS71" s="163">
        <f t="shared" si="45"/>
        <v>0.52249999999999996</v>
      </c>
      <c r="AT71" s="217"/>
      <c r="AU71" s="236">
        <v>0.52249999999999996</v>
      </c>
      <c r="AV71" s="181"/>
      <c r="AW71" s="154"/>
      <c r="AX71" s="154"/>
      <c r="AY71" s="154"/>
      <c r="AZ71" s="154"/>
      <c r="BA71" s="182"/>
      <c r="BB71" s="183"/>
      <c r="BC71" s="183"/>
      <c r="BD71" s="150"/>
      <c r="BE71" s="150"/>
      <c r="BF71" s="150"/>
      <c r="BH71" s="185">
        <v>0.52249999999999996</v>
      </c>
      <c r="BI71" s="172">
        <v>0.52249999999999996</v>
      </c>
      <c r="BJ71" s="173">
        <f t="shared" si="40"/>
        <v>0.46583333333333332</v>
      </c>
      <c r="BK71" s="168">
        <f t="shared" si="41"/>
        <v>0.46583333333333332</v>
      </c>
      <c r="BL71" s="168">
        <f t="shared" si="42"/>
        <v>0.46583333333333332</v>
      </c>
      <c r="BM71" s="168"/>
      <c r="BN71" s="168"/>
      <c r="BO71" s="168">
        <f t="shared" si="43"/>
        <v>0.46583333333333332</v>
      </c>
    </row>
    <row r="72" spans="1:67" ht="24" customHeight="1">
      <c r="A72" s="150" t="s">
        <v>519</v>
      </c>
      <c r="B72" s="150" t="s">
        <v>462</v>
      </c>
      <c r="C72" s="151">
        <v>420</v>
      </c>
      <c r="D72" s="186">
        <v>2.59</v>
      </c>
      <c r="E72" s="152">
        <f t="shared" si="44"/>
        <v>0.6166666666666667</v>
      </c>
      <c r="F72" s="186"/>
      <c r="G72" s="180">
        <v>0.6166666666666667</v>
      </c>
      <c r="H72" s="154"/>
      <c r="I72" s="154"/>
      <c r="J72" s="155"/>
      <c r="K72" s="155"/>
      <c r="L72" s="156"/>
      <c r="M72" s="193"/>
      <c r="N72" s="177"/>
      <c r="O72" s="106"/>
      <c r="P72" s="160"/>
      <c r="Q72" s="160"/>
      <c r="R72" s="160"/>
      <c r="S72" s="160"/>
      <c r="T72" s="160"/>
      <c r="U72" s="194">
        <v>0.6166666666666667</v>
      </c>
      <c r="V72" s="162">
        <v>0.6166666666666667</v>
      </c>
      <c r="W72" s="150" t="s">
        <v>519</v>
      </c>
      <c r="X72" s="150" t="s">
        <v>462</v>
      </c>
      <c r="Y72" s="151">
        <v>420</v>
      </c>
      <c r="Z72" s="186">
        <v>2.19</v>
      </c>
      <c r="AA72" s="164">
        <f t="shared" si="48"/>
        <v>0.52142857142857135</v>
      </c>
      <c r="AB72" s="186"/>
      <c r="AC72" s="164"/>
      <c r="AD72" s="181"/>
      <c r="AE72" s="166"/>
      <c r="AF72" s="155"/>
      <c r="AG72" s="155"/>
      <c r="AN72" s="168">
        <v>0.52142857142857135</v>
      </c>
      <c r="AO72" s="150" t="s">
        <v>519</v>
      </c>
      <c r="AP72" s="150" t="s">
        <v>462</v>
      </c>
      <c r="AQ72" s="151">
        <v>420</v>
      </c>
      <c r="AR72" s="186">
        <v>3.59</v>
      </c>
      <c r="AS72" s="163">
        <f t="shared" si="45"/>
        <v>0.85476190476190472</v>
      </c>
      <c r="AT72" s="217"/>
      <c r="AU72" s="236">
        <v>0.85476190476190472</v>
      </c>
      <c r="AV72" s="181"/>
      <c r="AW72" s="154"/>
      <c r="AX72" s="154"/>
      <c r="AY72" s="154"/>
      <c r="AZ72" s="154"/>
      <c r="BA72" s="182"/>
      <c r="BB72" s="183"/>
      <c r="BC72" s="183"/>
      <c r="BD72" s="150"/>
      <c r="BE72" s="150"/>
      <c r="BF72" s="150"/>
      <c r="BH72" s="185">
        <v>0.85476190476190472</v>
      </c>
      <c r="BI72" s="172">
        <v>0.85476190476190472</v>
      </c>
      <c r="BJ72" s="173">
        <f t="shared" si="40"/>
        <v>0.66428571428571426</v>
      </c>
      <c r="BK72" s="168">
        <f t="shared" si="41"/>
        <v>0.66428571428571426</v>
      </c>
      <c r="BL72" s="168">
        <f t="shared" si="42"/>
        <v>0.66428571428571426</v>
      </c>
      <c r="BM72" s="168"/>
      <c r="BN72" s="168"/>
      <c r="BO72" s="168">
        <f t="shared" si="43"/>
        <v>0.66428571428571426</v>
      </c>
    </row>
    <row r="73" spans="1:67" ht="24" customHeight="1">
      <c r="A73" s="150" t="s">
        <v>520</v>
      </c>
      <c r="B73" s="150" t="s">
        <v>462</v>
      </c>
      <c r="C73" s="151">
        <v>420</v>
      </c>
      <c r="D73" s="186">
        <v>2.59</v>
      </c>
      <c r="E73" s="152">
        <f t="shared" si="44"/>
        <v>0.6166666666666667</v>
      </c>
      <c r="F73" s="186"/>
      <c r="G73" s="180">
        <v>0.6166666666666667</v>
      </c>
      <c r="H73" s="154"/>
      <c r="I73" s="154"/>
      <c r="J73" s="155"/>
      <c r="K73" s="155"/>
      <c r="L73" s="156"/>
      <c r="M73" s="193"/>
      <c r="N73" s="177"/>
      <c r="O73" s="106"/>
      <c r="P73" s="160"/>
      <c r="Q73" s="160"/>
      <c r="R73" s="160"/>
      <c r="S73" s="160"/>
      <c r="T73" s="160"/>
      <c r="U73" s="194">
        <v>0.6166666666666667</v>
      </c>
      <c r="V73" s="162">
        <v>0.6166666666666667</v>
      </c>
      <c r="W73" s="150" t="s">
        <v>521</v>
      </c>
      <c r="X73" s="150" t="s">
        <v>462</v>
      </c>
      <c r="Y73" s="151">
        <v>420</v>
      </c>
      <c r="Z73" s="186">
        <v>2.19</v>
      </c>
      <c r="AA73" s="164">
        <f t="shared" si="48"/>
        <v>0.52142857142857135</v>
      </c>
      <c r="AB73" s="186"/>
      <c r="AC73" s="164"/>
      <c r="AD73" s="181"/>
      <c r="AE73" s="166"/>
      <c r="AF73" s="155"/>
      <c r="AG73" s="155"/>
      <c r="AN73" s="168">
        <v>0.52142857142857135</v>
      </c>
      <c r="AO73" s="150" t="s">
        <v>520</v>
      </c>
      <c r="AP73" s="150" t="s">
        <v>462</v>
      </c>
      <c r="AQ73" s="151">
        <v>420</v>
      </c>
      <c r="AR73" s="186">
        <v>3.59</v>
      </c>
      <c r="AS73" s="163">
        <f t="shared" si="45"/>
        <v>0.85476190476190472</v>
      </c>
      <c r="AT73" s="217"/>
      <c r="AU73" s="236">
        <v>0.85476190476190472</v>
      </c>
      <c r="AV73" s="181"/>
      <c r="AW73" s="154"/>
      <c r="AX73" s="154"/>
      <c r="AY73" s="154"/>
      <c r="AZ73" s="154"/>
      <c r="BA73" s="182"/>
      <c r="BB73" s="183"/>
      <c r="BC73" s="183"/>
      <c r="BD73" s="150"/>
      <c r="BE73" s="150"/>
      <c r="BF73" s="150"/>
      <c r="BH73" s="185">
        <v>0.85476190476190472</v>
      </c>
      <c r="BI73" s="172">
        <v>0.85476190476190472</v>
      </c>
      <c r="BJ73" s="173">
        <f t="shared" si="40"/>
        <v>0.66428571428571426</v>
      </c>
      <c r="BK73" s="168">
        <f t="shared" si="41"/>
        <v>0.66428571428571426</v>
      </c>
      <c r="BL73" s="168">
        <f t="shared" si="42"/>
        <v>0.66428571428571426</v>
      </c>
      <c r="BM73" s="168"/>
      <c r="BN73" s="168"/>
      <c r="BO73" s="168">
        <f t="shared" si="43"/>
        <v>0.66428571428571426</v>
      </c>
    </row>
    <row r="74" spans="1:67" ht="24" customHeight="1">
      <c r="A74" s="150" t="s">
        <v>522</v>
      </c>
      <c r="B74" s="150" t="s">
        <v>462</v>
      </c>
      <c r="C74" s="151">
        <v>420</v>
      </c>
      <c r="D74" s="186">
        <v>1.99</v>
      </c>
      <c r="E74" s="152">
        <f t="shared" si="44"/>
        <v>0.47380952380952385</v>
      </c>
      <c r="F74" s="163"/>
      <c r="G74" s="180">
        <v>0.47380952380952385</v>
      </c>
      <c r="H74" s="174" t="s">
        <v>28</v>
      </c>
      <c r="I74" s="181">
        <v>420</v>
      </c>
      <c r="J74" s="189">
        <v>0.69</v>
      </c>
      <c r="K74" s="175">
        <f>J74/I74*100</f>
        <v>0.16428571428571428</v>
      </c>
      <c r="L74" s="156"/>
      <c r="M74" s="193">
        <v>0.16428571428571428</v>
      </c>
      <c r="N74" s="177"/>
      <c r="O74" s="106"/>
      <c r="P74" s="160"/>
      <c r="Q74" s="160"/>
      <c r="R74" s="160"/>
      <c r="S74" s="160"/>
      <c r="T74" s="160"/>
      <c r="U74" s="194">
        <f>K74</f>
        <v>0.16428571428571428</v>
      </c>
      <c r="V74" s="162">
        <f>K74</f>
        <v>0.16428571428571428</v>
      </c>
      <c r="W74" s="150" t="s">
        <v>522</v>
      </c>
      <c r="X74" s="150" t="s">
        <v>462</v>
      </c>
      <c r="Y74" s="151">
        <v>420</v>
      </c>
      <c r="Z74" s="186">
        <v>1.79</v>
      </c>
      <c r="AA74" s="164">
        <f t="shared" si="48"/>
        <v>0.42619047619047618</v>
      </c>
      <c r="AB74" s="186"/>
      <c r="AC74" s="164"/>
      <c r="AD74" s="174" t="s">
        <v>28</v>
      </c>
      <c r="AE74" s="181">
        <v>420</v>
      </c>
      <c r="AF74" s="189">
        <v>0.65</v>
      </c>
      <c r="AG74" s="167">
        <f t="shared" ref="AG74" si="49">AF74/AE74*100</f>
        <v>0.15476190476190477</v>
      </c>
      <c r="AN74" s="168">
        <v>0.15476190476190477</v>
      </c>
      <c r="AO74" s="150" t="s">
        <v>522</v>
      </c>
      <c r="AP74" s="150" t="s">
        <v>462</v>
      </c>
      <c r="AQ74" s="151">
        <v>420</v>
      </c>
      <c r="AR74" s="186">
        <v>1.99</v>
      </c>
      <c r="AS74" s="163">
        <f t="shared" si="45"/>
        <v>0.47380952380952385</v>
      </c>
      <c r="AT74" s="186"/>
      <c r="AU74" s="180">
        <v>0.47380952380952385</v>
      </c>
      <c r="AV74" s="181" t="s">
        <v>25</v>
      </c>
      <c r="AW74" s="154">
        <v>420</v>
      </c>
      <c r="AX74" s="155">
        <v>1.8</v>
      </c>
      <c r="AY74" s="167">
        <f t="shared" ref="AY74" si="50">AX74/AW74*100</f>
        <v>0.4285714285714286</v>
      </c>
      <c r="AZ74" s="154"/>
      <c r="BA74" s="182">
        <v>0.4285714285714286</v>
      </c>
      <c r="BB74" s="183"/>
      <c r="BC74" s="183"/>
      <c r="BD74" s="150"/>
      <c r="BE74" s="150"/>
      <c r="BF74" s="150"/>
      <c r="BH74" s="185">
        <f>AY74</f>
        <v>0.4285714285714286</v>
      </c>
      <c r="BI74" s="172">
        <f>AY74</f>
        <v>0.4285714285714286</v>
      </c>
      <c r="BJ74" s="173">
        <f t="shared" si="40"/>
        <v>0.24920634920634921</v>
      </c>
      <c r="BK74" s="168">
        <f t="shared" si="41"/>
        <v>0.45793650793650792</v>
      </c>
      <c r="BL74" s="168">
        <f t="shared" si="42"/>
        <v>0.45793650793650792</v>
      </c>
      <c r="BM74" s="168">
        <f>AVERAGE(K74,AG74,AY74)</f>
        <v>0.24920634920634921</v>
      </c>
      <c r="BN74" s="168">
        <f>AVERAGE(M74,AG74,BA74)</f>
        <v>0.24920634920634921</v>
      </c>
      <c r="BO74" s="168">
        <f t="shared" si="43"/>
        <v>0.24920634920634921</v>
      </c>
    </row>
    <row r="75" spans="1:67" ht="24" customHeight="1">
      <c r="A75" s="150" t="s">
        <v>523</v>
      </c>
      <c r="B75" s="150" t="s">
        <v>462</v>
      </c>
      <c r="C75" s="151">
        <v>420</v>
      </c>
      <c r="D75" s="186">
        <v>2.4900000000000002</v>
      </c>
      <c r="E75" s="152">
        <f t="shared" si="44"/>
        <v>0.59285714285714286</v>
      </c>
      <c r="F75" s="163"/>
      <c r="G75" s="180">
        <v>0.59285714285714286</v>
      </c>
      <c r="H75" s="154"/>
      <c r="I75" s="154"/>
      <c r="J75" s="155"/>
      <c r="K75" s="155"/>
      <c r="L75" s="156"/>
      <c r="M75" s="193"/>
      <c r="N75" s="177"/>
      <c r="O75" s="106"/>
      <c r="P75" s="160"/>
      <c r="Q75" s="160"/>
      <c r="R75" s="160"/>
      <c r="S75" s="160"/>
      <c r="T75" s="160"/>
      <c r="U75" s="194">
        <v>0.59285714285714286</v>
      </c>
      <c r="V75" s="162">
        <v>0.59285714285714286</v>
      </c>
      <c r="W75" s="150" t="s">
        <v>523</v>
      </c>
      <c r="X75" s="150" t="s">
        <v>462</v>
      </c>
      <c r="Y75" s="151">
        <v>420</v>
      </c>
      <c r="Z75" s="186">
        <v>2.25</v>
      </c>
      <c r="AA75" s="164">
        <f t="shared" si="48"/>
        <v>0.5357142857142857</v>
      </c>
      <c r="AB75" s="186"/>
      <c r="AC75" s="164"/>
      <c r="AD75" s="181"/>
      <c r="AE75" s="166"/>
      <c r="AF75" s="155"/>
      <c r="AG75" s="155"/>
      <c r="AN75" s="168">
        <f>AA75</f>
        <v>0.5357142857142857</v>
      </c>
      <c r="AO75" s="150" t="s">
        <v>523</v>
      </c>
      <c r="AP75" s="150" t="s">
        <v>462</v>
      </c>
      <c r="AQ75" s="151">
        <v>420</v>
      </c>
      <c r="AR75" s="186">
        <v>2.7</v>
      </c>
      <c r="AS75" s="163">
        <f t="shared" si="45"/>
        <v>0.6428571428571429</v>
      </c>
      <c r="AT75" s="217"/>
      <c r="AU75" s="236">
        <v>0.6428571428571429</v>
      </c>
      <c r="AV75" s="181"/>
      <c r="AW75" s="154"/>
      <c r="AX75" s="155"/>
      <c r="AY75" s="155"/>
      <c r="AZ75" s="154"/>
      <c r="BA75" s="182"/>
      <c r="BB75" s="183"/>
      <c r="BC75" s="183"/>
      <c r="BD75" s="150"/>
      <c r="BE75" s="150"/>
      <c r="BF75" s="150"/>
      <c r="BH75" s="185">
        <v>0.6428571428571429</v>
      </c>
      <c r="BI75" s="172">
        <v>0.6428571428571429</v>
      </c>
      <c r="BJ75" s="173">
        <f t="shared" si="40"/>
        <v>0.59047619047619049</v>
      </c>
      <c r="BK75" s="168">
        <f t="shared" si="41"/>
        <v>0.59047619047619049</v>
      </c>
      <c r="BL75" s="168">
        <f t="shared" si="42"/>
        <v>0.59047619047619049</v>
      </c>
      <c r="BM75" s="168"/>
      <c r="BN75" s="168"/>
      <c r="BO75" s="168">
        <f t="shared" si="43"/>
        <v>0.59047619047619049</v>
      </c>
    </row>
    <row r="76" spans="1:67" ht="24" customHeight="1">
      <c r="A76" s="150" t="s">
        <v>524</v>
      </c>
      <c r="B76" s="150" t="s">
        <v>462</v>
      </c>
      <c r="C76" s="151">
        <v>400</v>
      </c>
      <c r="D76" s="186">
        <v>1.79</v>
      </c>
      <c r="E76" s="152">
        <f t="shared" si="44"/>
        <v>0.44750000000000001</v>
      </c>
      <c r="F76" s="163"/>
      <c r="G76" s="180">
        <v>0.44750000000000001</v>
      </c>
      <c r="H76" s="174" t="s">
        <v>525</v>
      </c>
      <c r="I76" s="188">
        <v>400</v>
      </c>
      <c r="J76" s="189">
        <v>1.29</v>
      </c>
      <c r="K76" s="175">
        <f>J76/I76*100</f>
        <v>0.32250000000000001</v>
      </c>
      <c r="L76" s="174"/>
      <c r="M76" s="200">
        <v>0.32250000000000001</v>
      </c>
      <c r="N76" s="177"/>
      <c r="O76" s="106"/>
      <c r="P76" s="160"/>
      <c r="Q76" s="160"/>
      <c r="R76" s="160"/>
      <c r="S76" s="160"/>
      <c r="T76" s="160"/>
      <c r="U76" s="194">
        <f>K76</f>
        <v>0.32250000000000001</v>
      </c>
      <c r="V76" s="162">
        <f>K76</f>
        <v>0.32250000000000001</v>
      </c>
      <c r="W76" s="150" t="s">
        <v>524</v>
      </c>
      <c r="X76" s="150" t="s">
        <v>462</v>
      </c>
      <c r="Y76" s="151">
        <v>400</v>
      </c>
      <c r="Z76" s="186">
        <v>1.29</v>
      </c>
      <c r="AA76" s="164">
        <f t="shared" si="48"/>
        <v>0.32250000000000001</v>
      </c>
      <c r="AB76" s="186"/>
      <c r="AC76" s="164"/>
      <c r="AD76" s="174" t="s">
        <v>423</v>
      </c>
      <c r="AE76" s="181">
        <v>400</v>
      </c>
      <c r="AF76" s="189">
        <v>1.1499999999999999</v>
      </c>
      <c r="AG76" s="167">
        <f t="shared" ref="AG76:AG82" si="51">AF76/AE76*100</f>
        <v>0.28749999999999998</v>
      </c>
      <c r="AN76" s="168">
        <v>0.28749999999999998</v>
      </c>
      <c r="AO76" s="150" t="s">
        <v>524</v>
      </c>
      <c r="AP76" s="150" t="s">
        <v>526</v>
      </c>
      <c r="AQ76" s="151">
        <v>390</v>
      </c>
      <c r="AR76" s="186">
        <v>1.8</v>
      </c>
      <c r="AS76" s="163">
        <f t="shared" si="45"/>
        <v>0.46153846153846156</v>
      </c>
      <c r="AT76" s="217"/>
      <c r="AU76" s="236">
        <v>0.46153846153846156</v>
      </c>
      <c r="AV76" s="174" t="s">
        <v>527</v>
      </c>
      <c r="AW76" s="188">
        <v>420</v>
      </c>
      <c r="AX76" s="155">
        <v>1.3</v>
      </c>
      <c r="AY76" s="167">
        <f t="shared" ref="AY76:AY80" si="52">AX76/AW76*100</f>
        <v>0.30952380952380953</v>
      </c>
      <c r="AZ76" s="154"/>
      <c r="BA76" s="182">
        <v>0.30952380952380953</v>
      </c>
      <c r="BB76" s="183"/>
      <c r="BC76" s="183"/>
      <c r="BD76" s="150"/>
      <c r="BE76" s="150"/>
      <c r="BF76" s="150"/>
      <c r="BH76" s="185">
        <f>AY76</f>
        <v>0.30952380952380953</v>
      </c>
      <c r="BI76" s="172">
        <f>AY76</f>
        <v>0.30952380952380953</v>
      </c>
      <c r="BJ76" s="173">
        <f t="shared" si="40"/>
        <v>0.30650793650793651</v>
      </c>
      <c r="BK76" s="168">
        <f t="shared" si="41"/>
        <v>0.41051282051282056</v>
      </c>
      <c r="BL76" s="168">
        <f t="shared" si="42"/>
        <v>0.41051282051282056</v>
      </c>
      <c r="BM76" s="168">
        <f>AVERAGE(K76,AG76,AY76)</f>
        <v>0.30650793650793651</v>
      </c>
      <c r="BN76" s="168">
        <f>AVERAGE(M76,AG76,BA76)</f>
        <v>0.30650793650793651</v>
      </c>
      <c r="BO76" s="168">
        <f t="shared" si="43"/>
        <v>0.30650793650793651</v>
      </c>
    </row>
    <row r="77" spans="1:67" ht="24" customHeight="1">
      <c r="A77" s="150" t="s">
        <v>528</v>
      </c>
      <c r="B77" s="150" t="s">
        <v>462</v>
      </c>
      <c r="C77" s="151">
        <v>1000</v>
      </c>
      <c r="D77" s="186">
        <v>5.75</v>
      </c>
      <c r="E77" s="152">
        <f t="shared" si="44"/>
        <v>0.57499999999999996</v>
      </c>
      <c r="F77" s="163"/>
      <c r="G77" s="180">
        <v>0.57499999999999996</v>
      </c>
      <c r="H77" s="174" t="s">
        <v>423</v>
      </c>
      <c r="I77" s="188">
        <v>1000</v>
      </c>
      <c r="J77" s="189">
        <v>4</v>
      </c>
      <c r="K77" s="175">
        <f>J77/I77*100</f>
        <v>0.4</v>
      </c>
      <c r="L77" s="156"/>
      <c r="M77" s="193">
        <v>0.4</v>
      </c>
      <c r="N77" s="177"/>
      <c r="O77" s="106"/>
      <c r="P77" s="160"/>
      <c r="Q77" s="160"/>
      <c r="R77" s="160"/>
      <c r="S77" s="160"/>
      <c r="T77" s="160"/>
      <c r="U77" s="194">
        <f>K77</f>
        <v>0.4</v>
      </c>
      <c r="V77" s="162">
        <f>K77</f>
        <v>0.4</v>
      </c>
      <c r="W77" s="150" t="s">
        <v>528</v>
      </c>
      <c r="X77" s="150" t="s">
        <v>529</v>
      </c>
      <c r="Y77" s="151">
        <v>1000</v>
      </c>
      <c r="Z77" s="186">
        <v>6.29</v>
      </c>
      <c r="AA77" s="164">
        <f t="shared" si="48"/>
        <v>0.629</v>
      </c>
      <c r="AB77" s="186"/>
      <c r="AC77" s="164"/>
      <c r="AD77" s="174" t="s">
        <v>423</v>
      </c>
      <c r="AE77" s="181">
        <v>1000</v>
      </c>
      <c r="AF77" s="189">
        <v>3.99</v>
      </c>
      <c r="AG77" s="167">
        <f t="shared" si="51"/>
        <v>0.39900000000000002</v>
      </c>
      <c r="AN77" s="168">
        <v>0.39900000000000002</v>
      </c>
      <c r="AO77" s="150" t="s">
        <v>528</v>
      </c>
      <c r="AP77" s="150" t="s">
        <v>462</v>
      </c>
      <c r="AQ77" s="151">
        <v>1000</v>
      </c>
      <c r="AR77" s="186">
        <v>5.95</v>
      </c>
      <c r="AS77" s="163">
        <f t="shared" si="45"/>
        <v>0.59500000000000008</v>
      </c>
      <c r="AT77" s="186">
        <v>5</v>
      </c>
      <c r="AU77" s="163">
        <f t="shared" ref="AU77:AU79" si="53">AT77/AQ77*100</f>
        <v>0.5</v>
      </c>
      <c r="AV77" s="174" t="s">
        <v>424</v>
      </c>
      <c r="AW77" s="188">
        <v>500</v>
      </c>
      <c r="AX77" s="189">
        <v>2.5</v>
      </c>
      <c r="AY77" s="167">
        <f t="shared" si="52"/>
        <v>0.5</v>
      </c>
      <c r="AZ77" s="189">
        <v>2</v>
      </c>
      <c r="BA77" s="167">
        <f>AZ77/AW77*100</f>
        <v>0.4</v>
      </c>
      <c r="BB77" s="183"/>
      <c r="BC77" s="183"/>
      <c r="BD77" s="150"/>
      <c r="BE77" s="150"/>
      <c r="BF77" s="150"/>
      <c r="BH77" s="192">
        <f>BA77</f>
        <v>0.4</v>
      </c>
      <c r="BI77" s="172">
        <f>AY77</f>
        <v>0.5</v>
      </c>
      <c r="BJ77" s="173">
        <f t="shared" si="40"/>
        <v>0.39966666666666667</v>
      </c>
      <c r="BK77" s="168">
        <f t="shared" si="41"/>
        <v>0.59966666666666668</v>
      </c>
      <c r="BL77" s="168">
        <f t="shared" si="42"/>
        <v>0.56799999999999995</v>
      </c>
      <c r="BM77" s="168">
        <f>AVERAGE(K77,AG77,AY77)</f>
        <v>0.433</v>
      </c>
      <c r="BN77" s="168">
        <f>AVERAGE(M77,AG77,BA77)</f>
        <v>0.39966666666666667</v>
      </c>
      <c r="BO77" s="168">
        <f t="shared" si="43"/>
        <v>0.433</v>
      </c>
    </row>
    <row r="78" spans="1:67" ht="24" customHeight="1">
      <c r="A78" s="150" t="s">
        <v>530</v>
      </c>
      <c r="B78" s="150" t="s">
        <v>462</v>
      </c>
      <c r="C78" s="151">
        <v>1000</v>
      </c>
      <c r="D78" s="186">
        <v>3.79</v>
      </c>
      <c r="E78" s="152">
        <f t="shared" si="44"/>
        <v>0.379</v>
      </c>
      <c r="F78" s="163"/>
      <c r="G78" s="180">
        <v>0.379</v>
      </c>
      <c r="H78" s="174" t="s">
        <v>28</v>
      </c>
      <c r="I78" s="188">
        <v>1000</v>
      </c>
      <c r="J78" s="189">
        <v>2.29</v>
      </c>
      <c r="K78" s="175">
        <f>J78/I78*100</f>
        <v>0.22899999999999998</v>
      </c>
      <c r="L78" s="156"/>
      <c r="M78" s="193">
        <v>0.22899999999999998</v>
      </c>
      <c r="N78" s="177"/>
      <c r="O78" s="106"/>
      <c r="P78" s="160"/>
      <c r="Q78" s="160"/>
      <c r="R78" s="160"/>
      <c r="S78" s="160"/>
      <c r="T78" s="160"/>
      <c r="U78" s="194">
        <f>K78</f>
        <v>0.22899999999999998</v>
      </c>
      <c r="V78" s="162">
        <f>K78</f>
        <v>0.22899999999999998</v>
      </c>
      <c r="W78" s="150" t="s">
        <v>530</v>
      </c>
      <c r="X78" s="150" t="s">
        <v>462</v>
      </c>
      <c r="Y78" s="151">
        <v>1000</v>
      </c>
      <c r="Z78" s="186">
        <v>3.29</v>
      </c>
      <c r="AA78" s="164">
        <f t="shared" si="48"/>
        <v>0.32900000000000001</v>
      </c>
      <c r="AB78" s="186"/>
      <c r="AC78" s="164"/>
      <c r="AD78" s="174" t="s">
        <v>28</v>
      </c>
      <c r="AE78" s="181">
        <v>1000</v>
      </c>
      <c r="AF78" s="189">
        <v>2.19</v>
      </c>
      <c r="AG78" s="167">
        <f t="shared" si="51"/>
        <v>0.219</v>
      </c>
      <c r="AN78" s="168">
        <v>0.219</v>
      </c>
      <c r="AO78" s="150" t="s">
        <v>530</v>
      </c>
      <c r="AP78" s="150" t="s">
        <v>462</v>
      </c>
      <c r="AQ78" s="151">
        <v>1000</v>
      </c>
      <c r="AR78" s="186">
        <v>3.79</v>
      </c>
      <c r="AS78" s="163">
        <f t="shared" si="45"/>
        <v>0.379</v>
      </c>
      <c r="AT78" s="163">
        <v>3.19</v>
      </c>
      <c r="AU78" s="163">
        <f t="shared" si="53"/>
        <v>0.31900000000000001</v>
      </c>
      <c r="AV78" s="174" t="s">
        <v>531</v>
      </c>
      <c r="AW78" s="181">
        <v>1000</v>
      </c>
      <c r="AX78" s="189">
        <v>2.29</v>
      </c>
      <c r="AY78" s="167">
        <f t="shared" si="52"/>
        <v>0.22899999999999998</v>
      </c>
      <c r="AZ78" s="154"/>
      <c r="BA78" s="182">
        <v>0.22899999999999998</v>
      </c>
      <c r="BB78" s="183"/>
      <c r="BC78" s="183"/>
      <c r="BD78" s="150"/>
      <c r="BE78" s="150"/>
      <c r="BF78" s="150"/>
      <c r="BH78" s="185">
        <f>AY79</f>
        <v>0.22499999999999998</v>
      </c>
      <c r="BI78" s="172">
        <f>AY78</f>
        <v>0.22899999999999998</v>
      </c>
      <c r="BJ78" s="173">
        <f t="shared" si="40"/>
        <v>0.2243333333333333</v>
      </c>
      <c r="BK78" s="168">
        <f t="shared" si="41"/>
        <v>0.36233333333333334</v>
      </c>
      <c r="BL78" s="168">
        <f t="shared" si="42"/>
        <v>0.34233333333333332</v>
      </c>
      <c r="BM78" s="168">
        <f>AVERAGE(K78,AG78,AY78)</f>
        <v>0.22566666666666665</v>
      </c>
      <c r="BN78" s="168">
        <f>AVERAGE(M78,AG78,BA78)</f>
        <v>0.22566666666666665</v>
      </c>
      <c r="BO78" s="168">
        <f t="shared" si="43"/>
        <v>0.22566666666666665</v>
      </c>
    </row>
    <row r="79" spans="1:67" ht="24" customHeight="1">
      <c r="A79" s="150" t="s">
        <v>532</v>
      </c>
      <c r="B79" s="150" t="s">
        <v>462</v>
      </c>
      <c r="C79" s="151">
        <v>1000</v>
      </c>
      <c r="D79" s="186">
        <v>3.79</v>
      </c>
      <c r="E79" s="152">
        <f t="shared" si="44"/>
        <v>0.379</v>
      </c>
      <c r="F79" s="163"/>
      <c r="G79" s="180">
        <v>0.379</v>
      </c>
      <c r="H79" s="174" t="s">
        <v>423</v>
      </c>
      <c r="I79" s="188">
        <v>1000</v>
      </c>
      <c r="J79" s="189">
        <v>2.99</v>
      </c>
      <c r="K79" s="175">
        <f>J79/I79*100</f>
        <v>0.29899999999999999</v>
      </c>
      <c r="L79" s="156"/>
      <c r="M79" s="193">
        <v>0.29899999999999999</v>
      </c>
      <c r="N79" s="177"/>
      <c r="O79" s="106"/>
      <c r="P79" s="160"/>
      <c r="Q79" s="160"/>
      <c r="R79" s="160"/>
      <c r="S79" s="160"/>
      <c r="T79" s="160"/>
      <c r="U79" s="194">
        <f>K79</f>
        <v>0.29899999999999999</v>
      </c>
      <c r="V79" s="162">
        <f>K79</f>
        <v>0.29899999999999999</v>
      </c>
      <c r="W79" s="150" t="s">
        <v>532</v>
      </c>
      <c r="X79" s="150" t="s">
        <v>462</v>
      </c>
      <c r="Y79" s="158">
        <v>1000</v>
      </c>
      <c r="Z79" s="186">
        <v>3.29</v>
      </c>
      <c r="AA79" s="164">
        <f t="shared" si="48"/>
        <v>0.32900000000000001</v>
      </c>
      <c r="AB79" s="186"/>
      <c r="AC79" s="164"/>
      <c r="AD79" s="174" t="s">
        <v>28</v>
      </c>
      <c r="AE79" s="181">
        <v>1000</v>
      </c>
      <c r="AF79" s="189">
        <v>2.19</v>
      </c>
      <c r="AG79" s="167">
        <f t="shared" si="51"/>
        <v>0.219</v>
      </c>
      <c r="AN79" s="168">
        <v>0.219</v>
      </c>
      <c r="AO79" s="150" t="s">
        <v>532</v>
      </c>
      <c r="AP79" s="150" t="s">
        <v>462</v>
      </c>
      <c r="AQ79" s="151">
        <v>1000</v>
      </c>
      <c r="AR79" s="186">
        <v>3.7</v>
      </c>
      <c r="AS79" s="163">
        <f t="shared" si="45"/>
        <v>0.37</v>
      </c>
      <c r="AT79" s="186">
        <v>3</v>
      </c>
      <c r="AU79" s="163">
        <f t="shared" si="53"/>
        <v>0.3</v>
      </c>
      <c r="AV79" s="174" t="s">
        <v>531</v>
      </c>
      <c r="AW79" s="181">
        <v>1000</v>
      </c>
      <c r="AX79" s="189">
        <v>2.25</v>
      </c>
      <c r="AY79" s="167">
        <f t="shared" si="52"/>
        <v>0.22499999999999998</v>
      </c>
      <c r="AZ79" s="154"/>
      <c r="BA79" s="182">
        <v>0.22499999999999998</v>
      </c>
      <c r="BB79" s="183"/>
      <c r="BC79" s="183"/>
      <c r="BD79" s="150"/>
      <c r="BE79" s="150"/>
      <c r="BF79" s="150"/>
      <c r="BH79" s="185">
        <f>AY79</f>
        <v>0.22499999999999998</v>
      </c>
      <c r="BI79" s="172">
        <f>AY79</f>
        <v>0.22499999999999998</v>
      </c>
      <c r="BJ79" s="173">
        <f t="shared" si="40"/>
        <v>0.24766666666666662</v>
      </c>
      <c r="BK79" s="168">
        <f t="shared" si="41"/>
        <v>0.35933333333333328</v>
      </c>
      <c r="BL79" s="168">
        <f t="shared" si="42"/>
        <v>0.33600000000000002</v>
      </c>
      <c r="BM79" s="168">
        <f>AVERAGE(K79,AG79,AY79)</f>
        <v>0.24766666666666667</v>
      </c>
      <c r="BN79" s="168">
        <f>AVERAGE(M79,AG79,BA79)</f>
        <v>0.24766666666666667</v>
      </c>
      <c r="BO79" s="168">
        <f t="shared" si="43"/>
        <v>0.24766666666666667</v>
      </c>
    </row>
    <row r="80" spans="1:67" ht="24" customHeight="1">
      <c r="A80" s="150" t="s">
        <v>533</v>
      </c>
      <c r="B80" s="150" t="s">
        <v>534</v>
      </c>
      <c r="C80" s="151">
        <v>1000</v>
      </c>
      <c r="D80" s="186">
        <v>4.3899999999999997</v>
      </c>
      <c r="E80" s="152">
        <f t="shared" si="44"/>
        <v>0.439</v>
      </c>
      <c r="F80" s="163"/>
      <c r="G80" s="180">
        <v>0.439</v>
      </c>
      <c r="H80" s="174" t="s">
        <v>28</v>
      </c>
      <c r="I80" s="188">
        <v>1000</v>
      </c>
      <c r="J80" s="189">
        <v>2.29</v>
      </c>
      <c r="K80" s="175">
        <f>J80/I80*100</f>
        <v>0.22899999999999998</v>
      </c>
      <c r="L80" s="156"/>
      <c r="M80" s="193">
        <v>0.22899999999999998</v>
      </c>
      <c r="N80" s="177"/>
      <c r="O80" s="106"/>
      <c r="P80" s="160"/>
      <c r="Q80" s="160"/>
      <c r="R80" s="160"/>
      <c r="S80" s="160"/>
      <c r="T80" s="160"/>
      <c r="U80" s="194">
        <f>K80</f>
        <v>0.22899999999999998</v>
      </c>
      <c r="V80" s="162">
        <f>K80</f>
        <v>0.22899999999999998</v>
      </c>
      <c r="W80" s="150" t="s">
        <v>533</v>
      </c>
      <c r="X80" s="150" t="s">
        <v>534</v>
      </c>
      <c r="Y80" s="158">
        <v>1000</v>
      </c>
      <c r="Z80" s="186">
        <v>3.29</v>
      </c>
      <c r="AA80" s="164">
        <f t="shared" si="48"/>
        <v>0.32900000000000001</v>
      </c>
      <c r="AB80" s="186"/>
      <c r="AC80" s="164"/>
      <c r="AD80" s="174" t="s">
        <v>28</v>
      </c>
      <c r="AE80" s="181">
        <v>1000</v>
      </c>
      <c r="AF80" s="189">
        <v>1.99</v>
      </c>
      <c r="AG80" s="167">
        <f t="shared" si="51"/>
        <v>0.19900000000000001</v>
      </c>
      <c r="AN80" s="168">
        <v>0.19900000000000001</v>
      </c>
      <c r="AO80" s="150" t="s">
        <v>533</v>
      </c>
      <c r="AP80" s="150" t="s">
        <v>534</v>
      </c>
      <c r="AQ80" s="151">
        <v>1000</v>
      </c>
      <c r="AR80" s="186">
        <v>4.3899999999999997</v>
      </c>
      <c r="AS80" s="163">
        <f t="shared" si="45"/>
        <v>0.439</v>
      </c>
      <c r="AT80" s="217"/>
      <c r="AU80" s="236">
        <v>0.439</v>
      </c>
      <c r="AV80" s="174" t="s">
        <v>429</v>
      </c>
      <c r="AW80" s="181">
        <v>1000</v>
      </c>
      <c r="AX80" s="189">
        <v>2.7</v>
      </c>
      <c r="AY80" s="167">
        <f t="shared" si="52"/>
        <v>0.27</v>
      </c>
      <c r="AZ80" s="154"/>
      <c r="BA80" s="182">
        <v>0.27</v>
      </c>
      <c r="BB80" s="183"/>
      <c r="BC80" s="183"/>
      <c r="BD80" s="150"/>
      <c r="BE80" s="150"/>
      <c r="BF80" s="150"/>
      <c r="BH80" s="185">
        <f>AY80</f>
        <v>0.27</v>
      </c>
      <c r="BI80" s="172">
        <f>AY80</f>
        <v>0.27</v>
      </c>
      <c r="BJ80" s="173">
        <f t="shared" si="40"/>
        <v>0.23266666666666666</v>
      </c>
      <c r="BK80" s="168">
        <f t="shared" si="41"/>
        <v>0.40233333333333338</v>
      </c>
      <c r="BL80" s="168">
        <f t="shared" si="42"/>
        <v>0.40233333333333338</v>
      </c>
      <c r="BM80" s="168">
        <f>AVERAGE(K80,AG80,AY80)</f>
        <v>0.23266666666666666</v>
      </c>
      <c r="BN80" s="168">
        <f>AVERAGE(M80,AG80,BA80)</f>
        <v>0.23266666666666666</v>
      </c>
      <c r="BO80" s="168">
        <f t="shared" si="43"/>
        <v>0.23266666666666666</v>
      </c>
    </row>
    <row r="81" spans="1:67" s="144" customFormat="1" ht="24" customHeight="1">
      <c r="A81" s="138" t="s">
        <v>535</v>
      </c>
      <c r="B81" s="138"/>
      <c r="C81" s="139"/>
      <c r="D81" s="140"/>
      <c r="E81" s="140"/>
      <c r="F81" s="140"/>
      <c r="G81" s="140"/>
      <c r="H81" s="208"/>
      <c r="I81" s="208"/>
      <c r="J81" s="209"/>
      <c r="K81" s="209"/>
      <c r="L81" s="210"/>
      <c r="M81" s="211"/>
      <c r="N81" s="212"/>
      <c r="O81" s="212"/>
      <c r="P81" s="210"/>
      <c r="Q81" s="210"/>
      <c r="R81" s="210"/>
      <c r="S81" s="210"/>
      <c r="T81" s="210"/>
      <c r="U81" s="211"/>
      <c r="V81" s="213"/>
      <c r="Y81" s="146"/>
      <c r="Z81" s="146"/>
      <c r="AA81" s="146"/>
      <c r="AB81" s="146"/>
      <c r="AC81" s="146"/>
      <c r="AE81" s="146"/>
      <c r="AF81" s="146"/>
      <c r="AG81" s="146"/>
      <c r="AN81" s="214"/>
      <c r="AS81" s="146"/>
      <c r="AT81" s="146"/>
      <c r="AU81" s="146"/>
      <c r="AV81" s="146"/>
      <c r="AW81" s="146"/>
      <c r="AX81" s="146"/>
      <c r="AY81" s="146"/>
      <c r="AZ81" s="146"/>
      <c r="BA81" s="147"/>
      <c r="BB81" s="146"/>
      <c r="BC81" s="146"/>
      <c r="BD81" s="146"/>
      <c r="BE81" s="146"/>
      <c r="BF81" s="146"/>
      <c r="BG81" s="146"/>
      <c r="BH81" s="146"/>
      <c r="BI81" s="215"/>
      <c r="BK81" s="214"/>
      <c r="BL81" s="214"/>
      <c r="BM81" s="214"/>
      <c r="BN81" s="214"/>
      <c r="BO81" s="214"/>
    </row>
    <row r="82" spans="1:67" ht="24" customHeight="1">
      <c r="A82" s="150" t="s">
        <v>118</v>
      </c>
      <c r="B82" s="150" t="s">
        <v>536</v>
      </c>
      <c r="C82" s="151">
        <v>660</v>
      </c>
      <c r="D82" s="186">
        <v>3.89</v>
      </c>
      <c r="E82" s="152">
        <f t="shared" ref="E82:E110" si="54">D82/C82*100</f>
        <v>0.58939393939393936</v>
      </c>
      <c r="F82" s="163"/>
      <c r="G82" s="180">
        <v>0.58939393939393936</v>
      </c>
      <c r="H82" s="154"/>
      <c r="I82" s="154"/>
      <c r="J82" s="155"/>
      <c r="K82" s="155"/>
      <c r="L82" s="156"/>
      <c r="M82" s="157"/>
      <c r="N82" s="106"/>
      <c r="O82" s="106"/>
      <c r="P82" s="160"/>
      <c r="Q82" s="160"/>
      <c r="R82" s="160"/>
      <c r="S82" s="160"/>
      <c r="T82" s="160"/>
      <c r="U82" s="194">
        <v>0.58939393939393936</v>
      </c>
      <c r="V82" s="162">
        <v>0.58939393939393936</v>
      </c>
      <c r="W82" s="150" t="s">
        <v>118</v>
      </c>
      <c r="X82" s="150" t="s">
        <v>537</v>
      </c>
      <c r="Y82" s="151">
        <v>660</v>
      </c>
      <c r="Z82" s="186">
        <v>4.29</v>
      </c>
      <c r="AA82" s="164">
        <f t="shared" ref="AA82:AA89" si="55">Z82/Y82*100</f>
        <v>0.65</v>
      </c>
      <c r="AB82" s="186"/>
      <c r="AC82" s="164"/>
      <c r="AD82" s="174" t="s">
        <v>28</v>
      </c>
      <c r="AE82" s="181">
        <v>660</v>
      </c>
      <c r="AF82" s="189">
        <v>2.99</v>
      </c>
      <c r="AG82" s="167">
        <f t="shared" si="51"/>
        <v>0.45303030303030301</v>
      </c>
      <c r="AH82" s="218"/>
      <c r="AI82" s="106"/>
      <c r="AJ82" s="106"/>
      <c r="AK82" s="106"/>
      <c r="AN82" s="168">
        <v>0.45303030303030301</v>
      </c>
      <c r="AO82" s="150" t="s">
        <v>118</v>
      </c>
      <c r="AP82" s="150" t="s">
        <v>536</v>
      </c>
      <c r="AQ82" s="151">
        <v>660</v>
      </c>
      <c r="AR82" s="186">
        <v>3.8</v>
      </c>
      <c r="AS82" s="163">
        <f t="shared" ref="AS82:AS89" si="56">AR82/AQ82*100</f>
        <v>0.57575757575757569</v>
      </c>
      <c r="AT82" s="163"/>
      <c r="AU82" s="180">
        <v>0.57575757575757569</v>
      </c>
      <c r="AV82" s="174" t="s">
        <v>25</v>
      </c>
      <c r="AW82" s="181">
        <v>660</v>
      </c>
      <c r="AX82" s="174">
        <v>3.15</v>
      </c>
      <c r="AY82" s="167">
        <f t="shared" ref="AY82" si="57">AX82/AW82*100</f>
        <v>0.47727272727272724</v>
      </c>
      <c r="AZ82" s="154"/>
      <c r="BA82" s="182">
        <v>0.47727272727272724</v>
      </c>
      <c r="BB82" s="183"/>
      <c r="BC82" s="183"/>
      <c r="BD82" s="183"/>
      <c r="BE82" s="183"/>
      <c r="BF82" s="183"/>
      <c r="BH82" s="185">
        <f>AY82</f>
        <v>0.47727272727272724</v>
      </c>
      <c r="BI82" s="172">
        <f>AY82</f>
        <v>0.47727272727272724</v>
      </c>
      <c r="BJ82" s="173">
        <f t="shared" ref="BJ82:BJ105" si="58">AVERAGE(BH82,AN82,U82)</f>
        <v>0.50656565656565655</v>
      </c>
      <c r="BK82" s="168">
        <f t="shared" ref="BK82:BK105" si="59">AVERAGE(E82,AA82,AS82)</f>
        <v>0.60505050505050495</v>
      </c>
      <c r="BL82" s="168">
        <f t="shared" ref="BL82:BL105" si="60">AVERAGE(G82,AA82,AU82)</f>
        <v>0.60505050505050495</v>
      </c>
      <c r="BM82" s="168">
        <f>AVERAGE(K82,AG82,AY82)</f>
        <v>0.46515151515151509</v>
      </c>
      <c r="BN82" s="168">
        <f>AVERAGE(M82,AG82,BA82)</f>
        <v>0.46515151515151509</v>
      </c>
      <c r="BO82" s="168">
        <f t="shared" ref="BO82:BO105" si="61">AVERAGE(V82,AN82,BI82)</f>
        <v>0.50656565656565655</v>
      </c>
    </row>
    <row r="83" spans="1:67" ht="24" customHeight="1">
      <c r="A83" s="150" t="s">
        <v>538</v>
      </c>
      <c r="B83" s="150" t="s">
        <v>539</v>
      </c>
      <c r="C83" s="151">
        <v>1000</v>
      </c>
      <c r="D83" s="186">
        <v>9.99</v>
      </c>
      <c r="E83" s="152">
        <f t="shared" si="54"/>
        <v>0.99900000000000011</v>
      </c>
      <c r="F83" s="163"/>
      <c r="G83" s="180">
        <v>0.99900000000000011</v>
      </c>
      <c r="H83" s="154"/>
      <c r="I83" s="154"/>
      <c r="J83" s="155"/>
      <c r="K83" s="155"/>
      <c r="L83" s="156"/>
      <c r="M83" s="157"/>
      <c r="N83" s="106"/>
      <c r="O83" s="106"/>
      <c r="P83" s="160"/>
      <c r="Q83" s="160"/>
      <c r="R83" s="160"/>
      <c r="S83" s="160"/>
      <c r="T83" s="160"/>
      <c r="U83" s="194">
        <v>0.99900000000000011</v>
      </c>
      <c r="V83" s="162">
        <v>0.99900000000000011</v>
      </c>
      <c r="W83" s="150" t="s">
        <v>119</v>
      </c>
      <c r="X83" s="150" t="s">
        <v>540</v>
      </c>
      <c r="Y83" s="151">
        <v>1000</v>
      </c>
      <c r="Z83" s="186">
        <v>9.99</v>
      </c>
      <c r="AA83" s="164">
        <f t="shared" si="55"/>
        <v>0.99900000000000011</v>
      </c>
      <c r="AB83" s="186"/>
      <c r="AC83" s="164"/>
      <c r="AD83" s="181"/>
      <c r="AE83" s="166"/>
      <c r="AF83" s="155"/>
      <c r="AG83" s="155"/>
      <c r="AH83" s="218"/>
      <c r="AI83" s="106"/>
      <c r="AJ83" s="106"/>
      <c r="AK83" s="106"/>
      <c r="AN83" s="168">
        <v>0.99900000000000011</v>
      </c>
      <c r="AO83" s="150" t="s">
        <v>119</v>
      </c>
      <c r="AP83" s="158"/>
      <c r="AQ83" s="151">
        <v>1000</v>
      </c>
      <c r="AR83" s="186">
        <v>10.9</v>
      </c>
      <c r="AS83" s="163">
        <f t="shared" si="56"/>
        <v>1.0900000000000001</v>
      </c>
      <c r="AT83" s="163"/>
      <c r="AU83" s="180">
        <v>1.0900000000000001</v>
      </c>
      <c r="AV83" s="154"/>
      <c r="AW83" s="154"/>
      <c r="AX83" s="154"/>
      <c r="AY83" s="154"/>
      <c r="AZ83" s="154"/>
      <c r="BA83" s="155"/>
      <c r="BB83" s="183"/>
      <c r="BC83" s="183"/>
      <c r="BD83" s="183"/>
      <c r="BE83" s="183"/>
      <c r="BF83" s="183"/>
      <c r="BH83" s="185">
        <v>1.0900000000000001</v>
      </c>
      <c r="BI83" s="172">
        <v>1.0900000000000001</v>
      </c>
      <c r="BJ83" s="173">
        <f t="shared" si="58"/>
        <v>1.0293333333333334</v>
      </c>
      <c r="BK83" s="168">
        <f t="shared" si="59"/>
        <v>1.0293333333333334</v>
      </c>
      <c r="BL83" s="168">
        <f t="shared" si="60"/>
        <v>1.0293333333333334</v>
      </c>
      <c r="BM83" s="168"/>
      <c r="BN83" s="168"/>
      <c r="BO83" s="168">
        <f t="shared" si="61"/>
        <v>1.0293333333333334</v>
      </c>
    </row>
    <row r="84" spans="1:67" ht="24" customHeight="1">
      <c r="A84" s="150" t="s">
        <v>120</v>
      </c>
      <c r="B84" s="158"/>
      <c r="C84" s="158">
        <v>1000</v>
      </c>
      <c r="D84" s="186">
        <v>17.989999999999998</v>
      </c>
      <c r="E84" s="152">
        <f t="shared" si="54"/>
        <v>1.7989999999999999</v>
      </c>
      <c r="F84" s="163"/>
      <c r="G84" s="180">
        <v>1.7989999999999999</v>
      </c>
      <c r="H84" s="154"/>
      <c r="I84" s="154"/>
      <c r="J84" s="155"/>
      <c r="K84" s="155"/>
      <c r="L84" s="156"/>
      <c r="M84" s="157"/>
      <c r="N84" s="106"/>
      <c r="O84" s="106"/>
      <c r="P84" s="160"/>
      <c r="Q84" s="160"/>
      <c r="R84" s="160"/>
      <c r="S84" s="160"/>
      <c r="T84" s="160"/>
      <c r="U84" s="194">
        <v>1.7989999999999999</v>
      </c>
      <c r="V84" s="162">
        <v>1.7989999999999999</v>
      </c>
      <c r="W84" s="150" t="s">
        <v>120</v>
      </c>
      <c r="X84" s="158"/>
      <c r="Y84" s="158">
        <v>1000</v>
      </c>
      <c r="Z84" s="186">
        <v>15.49</v>
      </c>
      <c r="AA84" s="164">
        <f t="shared" si="55"/>
        <v>1.5489999999999999</v>
      </c>
      <c r="AB84" s="186"/>
      <c r="AC84" s="164"/>
      <c r="AD84" s="181"/>
      <c r="AE84" s="166"/>
      <c r="AF84" s="155"/>
      <c r="AG84" s="155"/>
      <c r="AH84" s="218"/>
      <c r="AI84" s="106"/>
      <c r="AJ84" s="106"/>
      <c r="AK84" s="106"/>
      <c r="AN84" s="168">
        <v>1.5489999999999999</v>
      </c>
      <c r="AO84" s="150" t="s">
        <v>120</v>
      </c>
      <c r="AP84" s="158"/>
      <c r="AQ84" s="151">
        <v>1000</v>
      </c>
      <c r="AR84" s="186">
        <v>17.989999999999998</v>
      </c>
      <c r="AS84" s="163">
        <f t="shared" si="56"/>
        <v>1.7989999999999999</v>
      </c>
      <c r="AT84" s="163"/>
      <c r="AU84" s="180">
        <v>1.7989999999999999</v>
      </c>
      <c r="AV84" s="154"/>
      <c r="AW84" s="154"/>
      <c r="AX84" s="154"/>
      <c r="AY84" s="154"/>
      <c r="AZ84" s="154"/>
      <c r="BA84" s="155"/>
      <c r="BB84" s="183"/>
      <c r="BC84" s="183"/>
      <c r="BD84" s="183"/>
      <c r="BE84" s="183"/>
      <c r="BF84" s="183"/>
      <c r="BH84" s="185">
        <v>1.7989999999999999</v>
      </c>
      <c r="BI84" s="172">
        <v>1.7989999999999999</v>
      </c>
      <c r="BJ84" s="173">
        <f t="shared" si="58"/>
        <v>1.7156666666666667</v>
      </c>
      <c r="BK84" s="168">
        <f t="shared" si="59"/>
        <v>1.7156666666666667</v>
      </c>
      <c r="BL84" s="168">
        <f t="shared" si="60"/>
        <v>1.7156666666666667</v>
      </c>
      <c r="BM84" s="168"/>
      <c r="BN84" s="168"/>
      <c r="BO84" s="168">
        <f t="shared" si="61"/>
        <v>1.7156666666666667</v>
      </c>
    </row>
    <row r="85" spans="1:67" ht="24" customHeight="1">
      <c r="A85" s="150" t="s">
        <v>121</v>
      </c>
      <c r="B85" s="158"/>
      <c r="C85" s="158">
        <v>1000</v>
      </c>
      <c r="D85" s="186">
        <v>21.99</v>
      </c>
      <c r="E85" s="152">
        <f t="shared" si="54"/>
        <v>2.1989999999999998</v>
      </c>
      <c r="F85" s="163"/>
      <c r="G85" s="180">
        <v>2.1989999999999998</v>
      </c>
      <c r="H85" s="154"/>
      <c r="I85" s="154"/>
      <c r="J85" s="155"/>
      <c r="K85" s="155"/>
      <c r="L85" s="156"/>
      <c r="M85" s="157"/>
      <c r="N85" s="106"/>
      <c r="O85" s="106"/>
      <c r="P85" s="160"/>
      <c r="Q85" s="160"/>
      <c r="R85" s="160"/>
      <c r="S85" s="160"/>
      <c r="T85" s="160"/>
      <c r="U85" s="194">
        <v>2.1989999999999998</v>
      </c>
      <c r="V85" s="162">
        <v>2.1989999999999998</v>
      </c>
      <c r="W85" s="150" t="s">
        <v>121</v>
      </c>
      <c r="X85" s="158"/>
      <c r="Y85" s="158">
        <v>1000</v>
      </c>
      <c r="Z85" s="186">
        <v>10.99</v>
      </c>
      <c r="AA85" s="164">
        <f t="shared" si="55"/>
        <v>1.099</v>
      </c>
      <c r="AB85" s="186"/>
      <c r="AC85" s="164"/>
      <c r="AD85" s="181"/>
      <c r="AE85" s="166"/>
      <c r="AF85" s="155"/>
      <c r="AG85" s="155"/>
      <c r="AH85" s="218"/>
      <c r="AI85" s="106"/>
      <c r="AJ85" s="106"/>
      <c r="AK85" s="106"/>
      <c r="AN85" s="168">
        <v>1.099</v>
      </c>
      <c r="AO85" s="150" t="s">
        <v>121</v>
      </c>
      <c r="AP85" s="158"/>
      <c r="AQ85" s="151">
        <v>1000</v>
      </c>
      <c r="AR85" s="186">
        <v>20.99</v>
      </c>
      <c r="AS85" s="163">
        <f t="shared" si="56"/>
        <v>2.0989999999999998</v>
      </c>
      <c r="AT85" s="163"/>
      <c r="AU85" s="180">
        <v>2.0989999999999998</v>
      </c>
      <c r="AV85" s="154"/>
      <c r="AW85" s="154"/>
      <c r="AX85" s="154"/>
      <c r="AY85" s="154"/>
      <c r="AZ85" s="154"/>
      <c r="BA85" s="155"/>
      <c r="BB85" s="183"/>
      <c r="BC85" s="183"/>
      <c r="BD85" s="183"/>
      <c r="BE85" s="183"/>
      <c r="BF85" s="183"/>
      <c r="BH85" s="185">
        <v>2.0989999999999998</v>
      </c>
      <c r="BI85" s="172">
        <v>2.0989999999999998</v>
      </c>
      <c r="BJ85" s="173">
        <f t="shared" si="58"/>
        <v>1.7989999999999997</v>
      </c>
      <c r="BK85" s="168">
        <f t="shared" si="59"/>
        <v>1.7990000000000002</v>
      </c>
      <c r="BL85" s="168">
        <f t="shared" si="60"/>
        <v>1.7990000000000002</v>
      </c>
      <c r="BM85" s="168"/>
      <c r="BN85" s="168"/>
      <c r="BO85" s="168">
        <f t="shared" si="61"/>
        <v>1.7990000000000002</v>
      </c>
    </row>
    <row r="86" spans="1:67" ht="24" customHeight="1">
      <c r="A86" s="150" t="s">
        <v>541</v>
      </c>
      <c r="B86" s="158"/>
      <c r="C86" s="158">
        <v>1000</v>
      </c>
      <c r="D86" s="186">
        <v>11.99</v>
      </c>
      <c r="E86" s="152">
        <f t="shared" si="54"/>
        <v>1.1990000000000001</v>
      </c>
      <c r="F86" s="163"/>
      <c r="G86" s="180">
        <v>1.1990000000000001</v>
      </c>
      <c r="H86" s="154"/>
      <c r="I86" s="154"/>
      <c r="J86" s="155"/>
      <c r="K86" s="155"/>
      <c r="L86" s="156"/>
      <c r="M86" s="157"/>
      <c r="N86" s="106"/>
      <c r="O86" s="106"/>
      <c r="P86" s="160"/>
      <c r="Q86" s="160"/>
      <c r="R86" s="160"/>
      <c r="S86" s="160"/>
      <c r="T86" s="160"/>
      <c r="U86" s="194">
        <v>1.1990000000000001</v>
      </c>
      <c r="V86" s="162">
        <v>1.1990000000000001</v>
      </c>
      <c r="W86" s="150" t="s">
        <v>541</v>
      </c>
      <c r="X86" s="158"/>
      <c r="Y86" s="158">
        <v>1000</v>
      </c>
      <c r="Z86" s="186">
        <v>10.49</v>
      </c>
      <c r="AA86" s="164">
        <f t="shared" si="55"/>
        <v>1.0490000000000002</v>
      </c>
      <c r="AB86" s="186"/>
      <c r="AC86" s="164"/>
      <c r="AD86" s="181"/>
      <c r="AE86" s="166"/>
      <c r="AF86" s="155"/>
      <c r="AG86" s="155"/>
      <c r="AH86" s="218"/>
      <c r="AI86" s="106"/>
      <c r="AJ86" s="106"/>
      <c r="AK86" s="106"/>
      <c r="AN86" s="168">
        <v>1.0490000000000002</v>
      </c>
      <c r="AO86" s="150" t="s">
        <v>541</v>
      </c>
      <c r="AP86" s="158"/>
      <c r="AQ86" s="151">
        <v>1000</v>
      </c>
      <c r="AR86" s="186">
        <v>12</v>
      </c>
      <c r="AS86" s="163">
        <f t="shared" si="56"/>
        <v>1.2</v>
      </c>
      <c r="AT86" s="163"/>
      <c r="AU86" s="180">
        <v>1.2</v>
      </c>
      <c r="AV86" s="154"/>
      <c r="AW86" s="154"/>
      <c r="AX86" s="154"/>
      <c r="AY86" s="154"/>
      <c r="AZ86" s="154"/>
      <c r="BA86" s="155"/>
      <c r="BB86" s="183"/>
      <c r="BC86" s="183"/>
      <c r="BD86" s="183"/>
      <c r="BE86" s="183"/>
      <c r="BF86" s="183"/>
      <c r="BH86" s="185">
        <v>1.2</v>
      </c>
      <c r="BI86" s="172">
        <v>1.2</v>
      </c>
      <c r="BJ86" s="173">
        <f t="shared" si="58"/>
        <v>1.1493333333333335</v>
      </c>
      <c r="BK86" s="168">
        <f t="shared" si="59"/>
        <v>1.1493333333333335</v>
      </c>
      <c r="BL86" s="168">
        <f t="shared" si="60"/>
        <v>1.1493333333333335</v>
      </c>
      <c r="BM86" s="168"/>
      <c r="BN86" s="168"/>
      <c r="BO86" s="168">
        <f t="shared" si="61"/>
        <v>1.1493333333333335</v>
      </c>
    </row>
    <row r="87" spans="1:67" ht="24" customHeight="1">
      <c r="A87" s="150" t="s">
        <v>542</v>
      </c>
      <c r="B87" s="158"/>
      <c r="C87" s="158">
        <v>1000</v>
      </c>
      <c r="D87" s="186">
        <v>16.989999999999998</v>
      </c>
      <c r="E87" s="152">
        <f t="shared" si="54"/>
        <v>1.6989999999999998</v>
      </c>
      <c r="F87" s="163"/>
      <c r="G87" s="180">
        <v>1.6989999999999998</v>
      </c>
      <c r="H87" s="154"/>
      <c r="I87" s="154"/>
      <c r="J87" s="155"/>
      <c r="K87" s="155"/>
      <c r="L87" s="156"/>
      <c r="M87" s="157"/>
      <c r="N87" s="106"/>
      <c r="O87" s="106"/>
      <c r="P87" s="160"/>
      <c r="Q87" s="160"/>
      <c r="R87" s="160"/>
      <c r="S87" s="160"/>
      <c r="T87" s="160"/>
      <c r="U87" s="194">
        <v>1.6989999999999998</v>
      </c>
      <c r="V87" s="162">
        <v>1.6989999999999998</v>
      </c>
      <c r="W87" s="150" t="s">
        <v>542</v>
      </c>
      <c r="X87" s="158"/>
      <c r="Y87" s="158">
        <v>1000</v>
      </c>
      <c r="Z87" s="186">
        <v>16.489999999999998</v>
      </c>
      <c r="AA87" s="164">
        <f t="shared" si="55"/>
        <v>1.6489999999999998</v>
      </c>
      <c r="AB87" s="186"/>
      <c r="AC87" s="164"/>
      <c r="AD87" s="181"/>
      <c r="AE87" s="166"/>
      <c r="AF87" s="155"/>
      <c r="AG87" s="155"/>
      <c r="AH87" s="218"/>
      <c r="AI87" s="106"/>
      <c r="AJ87" s="106"/>
      <c r="AK87" s="106"/>
      <c r="AN87" s="168">
        <v>1.6489999999999998</v>
      </c>
      <c r="AO87" s="150" t="s">
        <v>542</v>
      </c>
      <c r="AP87" s="158"/>
      <c r="AQ87" s="151">
        <v>1000</v>
      </c>
      <c r="AR87" s="186">
        <v>17</v>
      </c>
      <c r="AS87" s="163">
        <f t="shared" si="56"/>
        <v>1.7000000000000002</v>
      </c>
      <c r="AT87" s="163"/>
      <c r="AU87" s="180">
        <v>1.7000000000000002</v>
      </c>
      <c r="AV87" s="154"/>
      <c r="AW87" s="154"/>
      <c r="AX87" s="154"/>
      <c r="AY87" s="154"/>
      <c r="AZ87" s="154"/>
      <c r="BA87" s="155"/>
      <c r="BB87" s="183"/>
      <c r="BC87" s="183"/>
      <c r="BD87" s="183"/>
      <c r="BE87" s="183"/>
      <c r="BF87" s="183"/>
      <c r="BH87" s="185">
        <v>1.7000000000000002</v>
      </c>
      <c r="BI87" s="172">
        <v>1.7000000000000002</v>
      </c>
      <c r="BJ87" s="173">
        <f t="shared" si="58"/>
        <v>1.6826666666666668</v>
      </c>
      <c r="BK87" s="168">
        <f t="shared" si="59"/>
        <v>1.6826666666666668</v>
      </c>
      <c r="BL87" s="168">
        <f t="shared" si="60"/>
        <v>1.6826666666666668</v>
      </c>
      <c r="BM87" s="168"/>
      <c r="BN87" s="168"/>
      <c r="BO87" s="168">
        <f t="shared" si="61"/>
        <v>1.6826666666666668</v>
      </c>
    </row>
    <row r="88" spans="1:67" ht="24" customHeight="1">
      <c r="A88" s="150" t="s">
        <v>123</v>
      </c>
      <c r="B88" s="150"/>
      <c r="C88" s="158">
        <v>1000</v>
      </c>
      <c r="D88" s="186">
        <v>14.99</v>
      </c>
      <c r="E88" s="152">
        <f t="shared" si="54"/>
        <v>1.4989999999999999</v>
      </c>
      <c r="F88" s="163"/>
      <c r="G88" s="180">
        <v>1.4989999999999999</v>
      </c>
      <c r="H88" s="154"/>
      <c r="I88" s="154"/>
      <c r="J88" s="155"/>
      <c r="K88" s="155"/>
      <c r="L88" s="156"/>
      <c r="M88" s="157"/>
      <c r="N88" s="106"/>
      <c r="O88" s="106"/>
      <c r="P88" s="160"/>
      <c r="Q88" s="160"/>
      <c r="R88" s="160"/>
      <c r="S88" s="160"/>
      <c r="T88" s="160"/>
      <c r="U88" s="194">
        <v>1.4989999999999999</v>
      </c>
      <c r="V88" s="162">
        <v>1.4989999999999999</v>
      </c>
      <c r="W88" s="150" t="s">
        <v>123</v>
      </c>
      <c r="X88" s="150"/>
      <c r="Y88" s="158">
        <v>1000</v>
      </c>
      <c r="Z88" s="186">
        <v>11.99</v>
      </c>
      <c r="AA88" s="164">
        <f t="shared" si="55"/>
        <v>1.1990000000000001</v>
      </c>
      <c r="AB88" s="186"/>
      <c r="AC88" s="164"/>
      <c r="AD88" s="181"/>
      <c r="AE88" s="166"/>
      <c r="AF88" s="155"/>
      <c r="AG88" s="155"/>
      <c r="AH88" s="218"/>
      <c r="AI88" s="106"/>
      <c r="AJ88" s="106"/>
      <c r="AK88" s="106"/>
      <c r="AN88" s="168">
        <v>1.1990000000000001</v>
      </c>
      <c r="AO88" s="150" t="s">
        <v>123</v>
      </c>
      <c r="AP88" s="150"/>
      <c r="AQ88" s="151">
        <v>1000</v>
      </c>
      <c r="AR88" s="186">
        <v>17</v>
      </c>
      <c r="AS88" s="163">
        <f t="shared" si="56"/>
        <v>1.7000000000000002</v>
      </c>
      <c r="AT88" s="186">
        <v>11</v>
      </c>
      <c r="AU88" s="163">
        <f t="shared" ref="AU88:AU89" si="62">AT88/AQ88*100</f>
        <v>1.0999999999999999</v>
      </c>
      <c r="AV88" s="154"/>
      <c r="AW88" s="154"/>
      <c r="AX88" s="154"/>
      <c r="AY88" s="154"/>
      <c r="AZ88" s="154"/>
      <c r="BA88" s="155"/>
      <c r="BB88" s="183"/>
      <c r="BC88" s="183"/>
      <c r="BD88" s="183"/>
      <c r="BE88" s="183"/>
      <c r="BF88" s="183"/>
      <c r="BH88" s="192">
        <f>AU88</f>
        <v>1.0999999999999999</v>
      </c>
      <c r="BI88" s="246">
        <f>AS88</f>
        <v>1.7000000000000002</v>
      </c>
      <c r="BJ88" s="173">
        <f t="shared" si="58"/>
        <v>1.266</v>
      </c>
      <c r="BK88" s="168">
        <f t="shared" si="59"/>
        <v>1.466</v>
      </c>
      <c r="BL88" s="168">
        <f t="shared" si="60"/>
        <v>1.266</v>
      </c>
      <c r="BM88" s="168"/>
      <c r="BN88" s="168"/>
      <c r="BO88" s="168">
        <f t="shared" si="61"/>
        <v>1.466</v>
      </c>
    </row>
    <row r="89" spans="1:67" ht="24" customHeight="1">
      <c r="A89" s="150" t="s">
        <v>126</v>
      </c>
      <c r="B89" s="158"/>
      <c r="C89" s="158">
        <v>1000</v>
      </c>
      <c r="D89" s="186">
        <v>12.49</v>
      </c>
      <c r="E89" s="152">
        <f t="shared" si="54"/>
        <v>1.2489999999999999</v>
      </c>
      <c r="F89" s="163"/>
      <c r="G89" s="180">
        <v>1.2489999999999999</v>
      </c>
      <c r="H89" s="154"/>
      <c r="I89" s="154"/>
      <c r="J89" s="155"/>
      <c r="K89" s="155"/>
      <c r="L89" s="156"/>
      <c r="M89" s="157"/>
      <c r="N89" s="106"/>
      <c r="O89" s="106"/>
      <c r="P89" s="160"/>
      <c r="Q89" s="160"/>
      <c r="R89" s="160"/>
      <c r="S89" s="160"/>
      <c r="T89" s="160"/>
      <c r="U89" s="194">
        <v>1.2489999999999999</v>
      </c>
      <c r="V89" s="162">
        <v>1.2489999999999999</v>
      </c>
      <c r="W89" s="150" t="s">
        <v>126</v>
      </c>
      <c r="X89" s="158"/>
      <c r="Y89" s="158">
        <v>1000</v>
      </c>
      <c r="Z89" s="186">
        <v>5.99</v>
      </c>
      <c r="AA89" s="164">
        <f t="shared" si="55"/>
        <v>0.59900000000000009</v>
      </c>
      <c r="AB89" s="186"/>
      <c r="AC89" s="164"/>
      <c r="AD89" s="181"/>
      <c r="AE89" s="166"/>
      <c r="AF89" s="155"/>
      <c r="AG89" s="155"/>
      <c r="AH89" s="218"/>
      <c r="AI89" s="106"/>
      <c r="AJ89" s="106"/>
      <c r="AK89" s="106"/>
      <c r="AN89" s="168">
        <v>0.59900000000000009</v>
      </c>
      <c r="AO89" s="150" t="s">
        <v>126</v>
      </c>
      <c r="AP89" s="158"/>
      <c r="AQ89" s="151">
        <v>1000</v>
      </c>
      <c r="AR89" s="186">
        <v>9.99</v>
      </c>
      <c r="AS89" s="163">
        <f t="shared" si="56"/>
        <v>0.99900000000000011</v>
      </c>
      <c r="AT89" s="186">
        <v>7.9</v>
      </c>
      <c r="AU89" s="163">
        <f t="shared" si="62"/>
        <v>0.79</v>
      </c>
      <c r="AV89" s="154"/>
      <c r="AW89" s="154"/>
      <c r="AX89" s="154"/>
      <c r="AY89" s="154"/>
      <c r="AZ89" s="154"/>
      <c r="BA89" s="155"/>
      <c r="BB89" s="183"/>
      <c r="BC89" s="183"/>
      <c r="BD89" s="183"/>
      <c r="BE89" s="183"/>
      <c r="BF89" s="183"/>
      <c r="BH89" s="192">
        <f>AU89</f>
        <v>0.79</v>
      </c>
      <c r="BI89" s="246">
        <f>AS89</f>
        <v>0.99900000000000011</v>
      </c>
      <c r="BJ89" s="173">
        <f t="shared" si="58"/>
        <v>0.8793333333333333</v>
      </c>
      <c r="BK89" s="168">
        <f t="shared" si="59"/>
        <v>0.94899999999999995</v>
      </c>
      <c r="BL89" s="168">
        <f t="shared" si="60"/>
        <v>0.8793333333333333</v>
      </c>
      <c r="BM89" s="168"/>
      <c r="BN89" s="168"/>
      <c r="BO89" s="168">
        <f t="shared" si="61"/>
        <v>0.94899999999999995</v>
      </c>
    </row>
    <row r="90" spans="1:67" ht="24" customHeight="1">
      <c r="A90" s="150" t="s">
        <v>543</v>
      </c>
      <c r="B90" s="150" t="s">
        <v>544</v>
      </c>
      <c r="C90" s="158">
        <v>1000</v>
      </c>
      <c r="D90" s="186">
        <v>10.99</v>
      </c>
      <c r="E90" s="152">
        <f t="shared" si="54"/>
        <v>1.099</v>
      </c>
      <c r="F90" s="163"/>
      <c r="G90" s="180">
        <v>1.099</v>
      </c>
      <c r="H90" s="154"/>
      <c r="I90" s="154"/>
      <c r="J90" s="155"/>
      <c r="K90" s="155"/>
      <c r="L90" s="156"/>
      <c r="M90" s="157"/>
      <c r="N90" s="106"/>
      <c r="O90" s="106"/>
      <c r="P90" s="160"/>
      <c r="Q90" s="160"/>
      <c r="R90" s="160"/>
      <c r="S90" s="160"/>
      <c r="T90" s="160"/>
      <c r="U90" s="194">
        <v>1.099</v>
      </c>
      <c r="V90" s="162">
        <v>1.099</v>
      </c>
      <c r="W90" s="150"/>
      <c r="X90" s="158"/>
      <c r="Y90" s="158"/>
      <c r="Z90" s="163"/>
      <c r="AA90" s="164"/>
      <c r="AB90" s="163"/>
      <c r="AC90" s="164"/>
      <c r="AD90" s="181"/>
      <c r="AE90" s="166"/>
      <c r="AF90" s="155"/>
      <c r="AG90" s="155"/>
      <c r="AH90" s="218"/>
      <c r="AI90" s="106"/>
      <c r="AJ90" s="106"/>
      <c r="AK90" s="106"/>
      <c r="AY90" s="169"/>
      <c r="AZ90" s="169"/>
      <c r="BA90" s="170"/>
      <c r="BJ90" s="173">
        <f t="shared" si="58"/>
        <v>1.099</v>
      </c>
      <c r="BK90" s="168">
        <f t="shared" si="59"/>
        <v>1.099</v>
      </c>
      <c r="BL90" s="168">
        <f t="shared" si="60"/>
        <v>1.099</v>
      </c>
      <c r="BM90" s="168"/>
      <c r="BN90" s="168"/>
      <c r="BO90" s="168">
        <f t="shared" si="61"/>
        <v>1.099</v>
      </c>
    </row>
    <row r="91" spans="1:67" ht="24" customHeight="1">
      <c r="A91" s="150" t="s">
        <v>125</v>
      </c>
      <c r="B91" s="248" t="s">
        <v>545</v>
      </c>
      <c r="C91" s="151">
        <v>900</v>
      </c>
      <c r="D91" s="186">
        <v>12.99</v>
      </c>
      <c r="E91" s="152">
        <f t="shared" si="54"/>
        <v>1.4433333333333334</v>
      </c>
      <c r="F91" s="163"/>
      <c r="G91" s="180">
        <v>1.44</v>
      </c>
      <c r="H91" s="154"/>
      <c r="I91" s="154"/>
      <c r="J91" s="155"/>
      <c r="K91" s="155"/>
      <c r="L91" s="156"/>
      <c r="M91" s="157"/>
      <c r="N91" s="106"/>
      <c r="O91" s="106"/>
      <c r="P91" s="160"/>
      <c r="Q91" s="160"/>
      <c r="R91" s="160"/>
      <c r="S91" s="160"/>
      <c r="T91" s="160"/>
      <c r="U91" s="194">
        <v>1.44</v>
      </c>
      <c r="V91" s="162">
        <v>1.44</v>
      </c>
      <c r="W91" s="150" t="s">
        <v>125</v>
      </c>
      <c r="X91" s="248" t="s">
        <v>546</v>
      </c>
      <c r="Y91" s="151">
        <v>790</v>
      </c>
      <c r="Z91" s="163">
        <v>12</v>
      </c>
      <c r="AA91" s="164">
        <f t="shared" ref="AA91:AA105" si="63">Z91/Y91*100</f>
        <v>1.5189873417721518</v>
      </c>
      <c r="AB91" s="163"/>
      <c r="AC91" s="164"/>
      <c r="AD91" s="181"/>
      <c r="AE91" s="166"/>
      <c r="AF91" s="155"/>
      <c r="AG91" s="155"/>
      <c r="AH91" s="218"/>
      <c r="AI91" s="106"/>
      <c r="AJ91" s="106"/>
      <c r="AK91" s="106"/>
      <c r="AN91" s="168">
        <v>1.52</v>
      </c>
      <c r="AO91" s="150" t="s">
        <v>125</v>
      </c>
      <c r="AP91" s="248" t="s">
        <v>546</v>
      </c>
      <c r="AQ91" s="249">
        <v>790</v>
      </c>
      <c r="AR91" s="163">
        <v>12</v>
      </c>
      <c r="AS91" s="163">
        <f t="shared" ref="AS91:AS110" si="64">AR91/AQ91*100</f>
        <v>1.5189873417721518</v>
      </c>
      <c r="AT91" s="163">
        <v>10</v>
      </c>
      <c r="AU91" s="163">
        <f t="shared" ref="AU91:AU93" si="65">AT91/AQ91*100</f>
        <v>1.2658227848101267</v>
      </c>
      <c r="AY91" s="169"/>
      <c r="AZ91" s="169"/>
      <c r="BA91" s="170"/>
      <c r="BH91" s="192">
        <f>AU91</f>
        <v>1.2658227848101267</v>
      </c>
      <c r="BI91" s="172">
        <f t="shared" ref="BI91:BI96" si="66">AS91</f>
        <v>1.5189873417721518</v>
      </c>
      <c r="BJ91" s="173">
        <f t="shared" si="58"/>
        <v>1.408607594936709</v>
      </c>
      <c r="BK91" s="168">
        <f t="shared" si="59"/>
        <v>1.4937693389592124</v>
      </c>
      <c r="BL91" s="168">
        <f t="shared" si="60"/>
        <v>1.4082700421940928</v>
      </c>
      <c r="BM91" s="168"/>
      <c r="BN91" s="168"/>
      <c r="BO91" s="168">
        <f t="shared" si="61"/>
        <v>1.4929957805907172</v>
      </c>
    </row>
    <row r="92" spans="1:67" ht="24" customHeight="1">
      <c r="A92" s="150" t="s">
        <v>127</v>
      </c>
      <c r="B92" s="158"/>
      <c r="C92" s="158">
        <v>1000</v>
      </c>
      <c r="D92" s="186">
        <v>18.489999999999998</v>
      </c>
      <c r="E92" s="152">
        <f t="shared" si="54"/>
        <v>1.849</v>
      </c>
      <c r="F92" s="163"/>
      <c r="G92" s="180">
        <v>1.849</v>
      </c>
      <c r="H92" s="154"/>
      <c r="I92" s="154"/>
      <c r="J92" s="155"/>
      <c r="K92" s="155"/>
      <c r="L92" s="156"/>
      <c r="M92" s="157"/>
      <c r="N92" s="106"/>
      <c r="O92" s="106"/>
      <c r="P92" s="160"/>
      <c r="Q92" s="160"/>
      <c r="R92" s="160"/>
      <c r="S92" s="160"/>
      <c r="T92" s="160"/>
      <c r="U92" s="194">
        <v>1.849</v>
      </c>
      <c r="V92" s="162">
        <v>1.849</v>
      </c>
      <c r="W92" s="150" t="s">
        <v>127</v>
      </c>
      <c r="X92" s="158"/>
      <c r="Y92" s="158">
        <v>1000</v>
      </c>
      <c r="Z92" s="186">
        <v>11.99</v>
      </c>
      <c r="AA92" s="164">
        <f t="shared" si="63"/>
        <v>1.1990000000000001</v>
      </c>
      <c r="AB92" s="186"/>
      <c r="AC92" s="164"/>
      <c r="AD92" s="181"/>
      <c r="AE92" s="166"/>
      <c r="AF92" s="155"/>
      <c r="AG92" s="155"/>
      <c r="AH92" s="218"/>
      <c r="AI92" s="106"/>
      <c r="AJ92" s="106"/>
      <c r="AK92" s="106"/>
      <c r="AN92" s="168">
        <v>1.1990000000000001</v>
      </c>
      <c r="AO92" s="150" t="s">
        <v>127</v>
      </c>
      <c r="AP92" s="158"/>
      <c r="AQ92" s="151">
        <v>1000</v>
      </c>
      <c r="AR92" s="186">
        <v>15.49</v>
      </c>
      <c r="AS92" s="163">
        <f t="shared" si="64"/>
        <v>1.5489999999999999</v>
      </c>
      <c r="AT92" s="186">
        <v>13.9</v>
      </c>
      <c r="AU92" s="163">
        <f t="shared" si="65"/>
        <v>1.3900000000000001</v>
      </c>
      <c r="AV92" s="154"/>
      <c r="AW92" s="154"/>
      <c r="AX92" s="154"/>
      <c r="AY92" s="154"/>
      <c r="AZ92" s="154"/>
      <c r="BA92" s="155"/>
      <c r="BB92" s="183"/>
      <c r="BC92" s="183"/>
      <c r="BD92" s="183"/>
      <c r="BE92" s="183"/>
      <c r="BF92" s="183"/>
      <c r="BH92" s="192">
        <f>AU92</f>
        <v>1.3900000000000001</v>
      </c>
      <c r="BI92" s="246">
        <f t="shared" si="66"/>
        <v>1.5489999999999999</v>
      </c>
      <c r="BJ92" s="173">
        <f t="shared" si="58"/>
        <v>1.4793333333333336</v>
      </c>
      <c r="BK92" s="168">
        <f t="shared" si="59"/>
        <v>1.5323333333333331</v>
      </c>
      <c r="BL92" s="168">
        <f t="shared" si="60"/>
        <v>1.4793333333333336</v>
      </c>
      <c r="BM92" s="168"/>
      <c r="BN92" s="168"/>
      <c r="BO92" s="168">
        <f t="shared" si="61"/>
        <v>1.5323333333333331</v>
      </c>
    </row>
    <row r="93" spans="1:67" ht="24" customHeight="1">
      <c r="A93" s="150" t="s">
        <v>547</v>
      </c>
      <c r="B93" s="158"/>
      <c r="C93" s="158">
        <v>1000</v>
      </c>
      <c r="D93" s="186">
        <v>26.99</v>
      </c>
      <c r="E93" s="152">
        <f t="shared" si="54"/>
        <v>2.6989999999999998</v>
      </c>
      <c r="F93" s="163"/>
      <c r="G93" s="180">
        <v>2.6989999999999998</v>
      </c>
      <c r="H93" s="154"/>
      <c r="I93" s="154"/>
      <c r="J93" s="155"/>
      <c r="K93" s="155"/>
      <c r="L93" s="156"/>
      <c r="M93" s="157"/>
      <c r="N93" s="106"/>
      <c r="O93" s="106"/>
      <c r="P93" s="160"/>
      <c r="Q93" s="160"/>
      <c r="R93" s="160"/>
      <c r="S93" s="160"/>
      <c r="T93" s="160"/>
      <c r="U93" s="194">
        <v>2.6989999999999998</v>
      </c>
      <c r="V93" s="162">
        <v>2.6989999999999998</v>
      </c>
      <c r="W93" s="150" t="s">
        <v>547</v>
      </c>
      <c r="X93" s="158"/>
      <c r="Y93" s="158">
        <v>1000</v>
      </c>
      <c r="Z93" s="186">
        <v>19.989999999999998</v>
      </c>
      <c r="AA93" s="164">
        <f t="shared" si="63"/>
        <v>1.9989999999999997</v>
      </c>
      <c r="AB93" s="186"/>
      <c r="AC93" s="164"/>
      <c r="AD93" s="181"/>
      <c r="AE93" s="166"/>
      <c r="AF93" s="155"/>
      <c r="AG93" s="155"/>
      <c r="AH93" s="218"/>
      <c r="AI93" s="106"/>
      <c r="AJ93" s="106"/>
      <c r="AK93" s="106"/>
      <c r="AN93" s="168">
        <v>1.9989999999999997</v>
      </c>
      <c r="AO93" s="150" t="s">
        <v>547</v>
      </c>
      <c r="AP93" s="150"/>
      <c r="AQ93" s="151">
        <v>1000</v>
      </c>
      <c r="AR93" s="163">
        <v>24.99</v>
      </c>
      <c r="AS93" s="163">
        <f t="shared" si="64"/>
        <v>2.4989999999999997</v>
      </c>
      <c r="AT93" s="186">
        <v>23.99</v>
      </c>
      <c r="AU93" s="163">
        <f t="shared" si="65"/>
        <v>2.3989999999999996</v>
      </c>
      <c r="AW93" s="154"/>
      <c r="AX93" s="154"/>
      <c r="AY93" s="154"/>
      <c r="AZ93" s="154"/>
      <c r="BA93" s="155"/>
      <c r="BB93" s="183"/>
      <c r="BC93" s="183"/>
      <c r="BD93" s="183"/>
      <c r="BE93" s="183"/>
      <c r="BF93" s="183"/>
      <c r="BH93" s="192">
        <f>AU93</f>
        <v>2.3989999999999996</v>
      </c>
      <c r="BI93" s="172">
        <f t="shared" si="66"/>
        <v>2.4989999999999997</v>
      </c>
      <c r="BJ93" s="173">
        <f t="shared" si="58"/>
        <v>2.3656666666666664</v>
      </c>
      <c r="BK93" s="168">
        <f t="shared" si="59"/>
        <v>2.3989999999999996</v>
      </c>
      <c r="BL93" s="168">
        <f t="shared" si="60"/>
        <v>2.3656666666666664</v>
      </c>
      <c r="BM93" s="168"/>
      <c r="BN93" s="168"/>
      <c r="BO93" s="168">
        <f t="shared" si="61"/>
        <v>2.3989999999999996</v>
      </c>
    </row>
    <row r="94" spans="1:67" ht="24" customHeight="1">
      <c r="A94" s="150" t="s">
        <v>128</v>
      </c>
      <c r="B94" s="158"/>
      <c r="C94" s="158">
        <v>1000</v>
      </c>
      <c r="D94" s="186">
        <v>14.99</v>
      </c>
      <c r="E94" s="152">
        <f t="shared" si="54"/>
        <v>1.4989999999999999</v>
      </c>
      <c r="F94" s="163"/>
      <c r="G94" s="180">
        <v>1.4989999999999999</v>
      </c>
      <c r="H94" s="154"/>
      <c r="I94" s="154"/>
      <c r="J94" s="155"/>
      <c r="K94" s="155"/>
      <c r="L94" s="156"/>
      <c r="M94" s="157"/>
      <c r="N94" s="106"/>
      <c r="O94" s="106"/>
      <c r="P94" s="160"/>
      <c r="Q94" s="160"/>
      <c r="R94" s="160"/>
      <c r="S94" s="160"/>
      <c r="T94" s="160"/>
      <c r="U94" s="194">
        <v>1.4989999999999999</v>
      </c>
      <c r="V94" s="162">
        <v>1.4989999999999999</v>
      </c>
      <c r="W94" s="150" t="s">
        <v>548</v>
      </c>
      <c r="X94" s="158"/>
      <c r="Y94" s="151">
        <v>1000</v>
      </c>
      <c r="Z94" s="186">
        <v>9.99</v>
      </c>
      <c r="AA94" s="164">
        <f t="shared" si="63"/>
        <v>0.99900000000000011</v>
      </c>
      <c r="AB94" s="186"/>
      <c r="AC94" s="164"/>
      <c r="AD94" s="181"/>
      <c r="AE94" s="166"/>
      <c r="AF94" s="155"/>
      <c r="AG94" s="155"/>
      <c r="AH94" s="218"/>
      <c r="AI94" s="106"/>
      <c r="AJ94" s="106"/>
      <c r="AK94" s="106"/>
      <c r="AN94" s="168">
        <v>0.99900000000000011</v>
      </c>
      <c r="AO94" s="150" t="s">
        <v>128</v>
      </c>
      <c r="AP94" s="158"/>
      <c r="AQ94" s="151">
        <v>1000</v>
      </c>
      <c r="AR94" s="186">
        <v>8.99</v>
      </c>
      <c r="AS94" s="163">
        <f t="shared" si="64"/>
        <v>0.89900000000000002</v>
      </c>
      <c r="AT94" s="163"/>
      <c r="AU94" s="180">
        <v>0.89900000000000002</v>
      </c>
      <c r="AV94" s="154"/>
      <c r="AW94" s="154"/>
      <c r="AX94" s="154"/>
      <c r="AY94" s="154"/>
      <c r="AZ94" s="154"/>
      <c r="BA94" s="155"/>
      <c r="BB94" s="183"/>
      <c r="BC94" s="183"/>
      <c r="BD94" s="183"/>
      <c r="BE94" s="183"/>
      <c r="BF94" s="183"/>
      <c r="BH94" s="185">
        <f>AS94</f>
        <v>0.89900000000000002</v>
      </c>
      <c r="BI94" s="172">
        <f t="shared" si="66"/>
        <v>0.89900000000000002</v>
      </c>
      <c r="BJ94" s="173">
        <f t="shared" si="58"/>
        <v>1.1323333333333334</v>
      </c>
      <c r="BK94" s="168">
        <f t="shared" si="59"/>
        <v>1.1323333333333334</v>
      </c>
      <c r="BL94" s="168">
        <f t="shared" si="60"/>
        <v>1.1323333333333334</v>
      </c>
      <c r="BM94" s="168"/>
      <c r="BN94" s="168"/>
      <c r="BO94" s="168">
        <f t="shared" si="61"/>
        <v>1.1323333333333334</v>
      </c>
    </row>
    <row r="95" spans="1:67" ht="24" customHeight="1">
      <c r="A95" s="150" t="s">
        <v>548</v>
      </c>
      <c r="B95" s="158"/>
      <c r="C95" s="158">
        <v>1000</v>
      </c>
      <c r="D95" s="186">
        <v>10.99</v>
      </c>
      <c r="E95" s="152">
        <f t="shared" si="54"/>
        <v>1.099</v>
      </c>
      <c r="F95" s="163"/>
      <c r="G95" s="180">
        <v>1.099</v>
      </c>
      <c r="H95" s="154"/>
      <c r="I95" s="154"/>
      <c r="J95" s="155"/>
      <c r="K95" s="155"/>
      <c r="L95" s="156"/>
      <c r="M95" s="157"/>
      <c r="N95" s="106"/>
      <c r="O95" s="106"/>
      <c r="P95" s="160"/>
      <c r="Q95" s="160"/>
      <c r="R95" s="160"/>
      <c r="S95" s="160"/>
      <c r="T95" s="160"/>
      <c r="U95" s="194">
        <v>1.099</v>
      </c>
      <c r="V95" s="162">
        <v>1.099</v>
      </c>
      <c r="W95" s="150" t="s">
        <v>128</v>
      </c>
      <c r="X95" s="158"/>
      <c r="Y95" s="151">
        <v>1000</v>
      </c>
      <c r="Z95" s="186">
        <v>10.99</v>
      </c>
      <c r="AA95" s="164">
        <f t="shared" si="63"/>
        <v>1.099</v>
      </c>
      <c r="AB95" s="186"/>
      <c r="AC95" s="164"/>
      <c r="AD95" s="181"/>
      <c r="AE95" s="166"/>
      <c r="AF95" s="155"/>
      <c r="AG95" s="155"/>
      <c r="AH95" s="218"/>
      <c r="AI95" s="106"/>
      <c r="AJ95" s="106"/>
      <c r="AK95" s="106"/>
      <c r="AN95" s="168">
        <v>1.099</v>
      </c>
      <c r="AO95" s="150" t="s">
        <v>548</v>
      </c>
      <c r="AP95" s="150"/>
      <c r="AQ95" s="151">
        <v>1000</v>
      </c>
      <c r="AR95" s="186">
        <v>9.99</v>
      </c>
      <c r="AS95" s="163">
        <f t="shared" si="64"/>
        <v>0.99900000000000011</v>
      </c>
      <c r="AT95" s="163"/>
      <c r="AU95" s="180">
        <v>0.99900000000000011</v>
      </c>
      <c r="AV95" s="154"/>
      <c r="AW95" s="154"/>
      <c r="AX95" s="154"/>
      <c r="AY95" s="154"/>
      <c r="AZ95" s="154"/>
      <c r="BA95" s="155"/>
      <c r="BB95" s="183"/>
      <c r="BC95" s="183"/>
      <c r="BD95" s="183"/>
      <c r="BE95" s="183"/>
      <c r="BF95" s="183"/>
      <c r="BH95" s="185">
        <f>AS95</f>
        <v>0.99900000000000011</v>
      </c>
      <c r="BI95" s="172">
        <f t="shared" si="66"/>
        <v>0.99900000000000011</v>
      </c>
      <c r="BJ95" s="173">
        <f t="shared" si="58"/>
        <v>1.0656666666666668</v>
      </c>
      <c r="BK95" s="168">
        <f t="shared" si="59"/>
        <v>1.0656666666666668</v>
      </c>
      <c r="BL95" s="168">
        <f t="shared" si="60"/>
        <v>1.0656666666666668</v>
      </c>
      <c r="BM95" s="168"/>
      <c r="BN95" s="168"/>
      <c r="BO95" s="168">
        <f t="shared" si="61"/>
        <v>1.0656666666666668</v>
      </c>
    </row>
    <row r="96" spans="1:67" ht="24" customHeight="1">
      <c r="A96" s="150" t="s">
        <v>549</v>
      </c>
      <c r="B96" s="158"/>
      <c r="C96" s="158">
        <v>1000</v>
      </c>
      <c r="D96" s="186">
        <v>18.989999999999998</v>
      </c>
      <c r="E96" s="152">
        <f t="shared" si="54"/>
        <v>1.899</v>
      </c>
      <c r="F96" s="163"/>
      <c r="G96" s="180">
        <v>1.899</v>
      </c>
      <c r="H96" s="154"/>
      <c r="I96" s="154"/>
      <c r="J96" s="155"/>
      <c r="K96" s="155"/>
      <c r="L96" s="156"/>
      <c r="M96" s="157"/>
      <c r="N96" s="106"/>
      <c r="O96" s="106"/>
      <c r="P96" s="160"/>
      <c r="Q96" s="160"/>
      <c r="R96" s="160"/>
      <c r="S96" s="160"/>
      <c r="T96" s="160"/>
      <c r="U96" s="194">
        <v>1.899</v>
      </c>
      <c r="V96" s="162">
        <v>1.899</v>
      </c>
      <c r="W96" s="150" t="s">
        <v>550</v>
      </c>
      <c r="X96" s="150"/>
      <c r="Y96" s="151">
        <v>1000</v>
      </c>
      <c r="Z96" s="186">
        <v>14.79</v>
      </c>
      <c r="AA96" s="164">
        <f t="shared" si="63"/>
        <v>1.4789999999999999</v>
      </c>
      <c r="AB96" s="186"/>
      <c r="AC96" s="164"/>
      <c r="AD96" s="181"/>
      <c r="AE96" s="166"/>
      <c r="AF96" s="155"/>
      <c r="AG96" s="155"/>
      <c r="AH96" s="218"/>
      <c r="AI96" s="106"/>
      <c r="AJ96" s="106"/>
      <c r="AK96" s="106"/>
      <c r="AN96" s="168">
        <v>1.4789999999999999</v>
      </c>
      <c r="AO96" s="150" t="s">
        <v>549</v>
      </c>
      <c r="AP96" s="150"/>
      <c r="AQ96" s="151">
        <v>1000</v>
      </c>
      <c r="AR96" s="186">
        <v>15.99</v>
      </c>
      <c r="AS96" s="163">
        <f t="shared" si="64"/>
        <v>1.599</v>
      </c>
      <c r="AT96" s="186"/>
      <c r="AU96" s="180">
        <v>1.599</v>
      </c>
      <c r="AV96" s="154"/>
      <c r="AW96" s="154"/>
      <c r="AX96" s="154"/>
      <c r="AY96" s="154"/>
      <c r="AZ96" s="154"/>
      <c r="BA96" s="155"/>
      <c r="BB96" s="183"/>
      <c r="BC96" s="183"/>
      <c r="BD96" s="183"/>
      <c r="BE96" s="183"/>
      <c r="BF96" s="183"/>
      <c r="BH96" s="185">
        <f>AS96</f>
        <v>1.599</v>
      </c>
      <c r="BI96" s="172">
        <f t="shared" si="66"/>
        <v>1.599</v>
      </c>
      <c r="BJ96" s="173">
        <f t="shared" si="58"/>
        <v>1.659</v>
      </c>
      <c r="BK96" s="168">
        <f t="shared" si="59"/>
        <v>1.659</v>
      </c>
      <c r="BL96" s="168">
        <f t="shared" si="60"/>
        <v>1.659</v>
      </c>
      <c r="BM96" s="168"/>
      <c r="BN96" s="168"/>
      <c r="BO96" s="168">
        <f t="shared" si="61"/>
        <v>1.659</v>
      </c>
    </row>
    <row r="97" spans="1:67" ht="24" customHeight="1">
      <c r="A97" s="150" t="s">
        <v>129</v>
      </c>
      <c r="B97" s="150" t="s">
        <v>551</v>
      </c>
      <c r="C97" s="151">
        <v>400</v>
      </c>
      <c r="D97" s="186">
        <v>9.25</v>
      </c>
      <c r="E97" s="152">
        <f t="shared" si="54"/>
        <v>2.3125</v>
      </c>
      <c r="F97" s="163"/>
      <c r="G97" s="180">
        <v>2.3125</v>
      </c>
      <c r="H97" s="174" t="s">
        <v>28</v>
      </c>
      <c r="I97" s="188">
        <v>800</v>
      </c>
      <c r="J97" s="189">
        <v>10.29</v>
      </c>
      <c r="K97" s="175">
        <f>J97/I97*100</f>
        <v>1.2862499999999999</v>
      </c>
      <c r="L97" s="156"/>
      <c r="M97" s="193">
        <v>1.2862499999999999</v>
      </c>
      <c r="N97" s="150" t="s">
        <v>552</v>
      </c>
      <c r="O97" s="151">
        <v>800</v>
      </c>
      <c r="P97" s="186">
        <v>12.99</v>
      </c>
      <c r="Q97" s="152">
        <f>P97/O97*100</f>
        <v>1.6237500000000002</v>
      </c>
      <c r="R97" s="186">
        <v>9.99</v>
      </c>
      <c r="S97" s="152">
        <f>R97/O97*100</f>
        <v>1.24875</v>
      </c>
      <c r="T97" s="153">
        <f>R97/P97</f>
        <v>0.76905311778290997</v>
      </c>
      <c r="U97" s="250">
        <f>S97</f>
        <v>1.24875</v>
      </c>
      <c r="V97" s="228">
        <f>K97</f>
        <v>1.2862499999999999</v>
      </c>
      <c r="W97" s="150" t="s">
        <v>129</v>
      </c>
      <c r="X97" s="150" t="s">
        <v>553</v>
      </c>
      <c r="Y97" s="151">
        <v>500</v>
      </c>
      <c r="Z97" s="186">
        <v>8.7899999999999991</v>
      </c>
      <c r="AA97" s="164">
        <f t="shared" si="63"/>
        <v>1.7579999999999998</v>
      </c>
      <c r="AB97" s="186"/>
      <c r="AC97" s="164"/>
      <c r="AD97" s="174" t="s">
        <v>423</v>
      </c>
      <c r="AE97" s="188">
        <v>400</v>
      </c>
      <c r="AF97" s="189">
        <v>5.89</v>
      </c>
      <c r="AG97" s="167">
        <f t="shared" ref="AG97" si="67">AF97/AE97*100</f>
        <v>1.4724999999999999</v>
      </c>
      <c r="AH97" s="218"/>
      <c r="AI97" s="106"/>
      <c r="AJ97" s="106"/>
      <c r="AK97" s="106"/>
      <c r="AN97" s="168">
        <v>1.4724999999999999</v>
      </c>
      <c r="AO97" s="150" t="s">
        <v>129</v>
      </c>
      <c r="AP97" s="150" t="s">
        <v>539</v>
      </c>
      <c r="AQ97" s="151">
        <v>500</v>
      </c>
      <c r="AR97" s="186">
        <v>9</v>
      </c>
      <c r="AS97" s="163">
        <f t="shared" si="64"/>
        <v>1.7999999999999998</v>
      </c>
      <c r="AT97" s="186">
        <v>8</v>
      </c>
      <c r="AU97" s="163">
        <f>AT97/AQ97*100</f>
        <v>1.6</v>
      </c>
      <c r="AV97" s="174" t="s">
        <v>424</v>
      </c>
      <c r="AW97" s="188">
        <v>750</v>
      </c>
      <c r="AX97" s="189">
        <v>10.9</v>
      </c>
      <c r="AY97" s="167">
        <f t="shared" ref="AY97:AY100" si="68">AX97/AW97*100</f>
        <v>1.4533333333333334</v>
      </c>
      <c r="AZ97" s="189">
        <v>9.5</v>
      </c>
      <c r="BA97" s="167">
        <f>AZ97/AW97*100</f>
        <v>1.2666666666666666</v>
      </c>
      <c r="BB97" s="183"/>
      <c r="BC97" s="183"/>
      <c r="BD97" s="183"/>
      <c r="BE97" s="183"/>
      <c r="BF97" s="183"/>
      <c r="BH97" s="192">
        <f>BA97</f>
        <v>1.2666666666666666</v>
      </c>
      <c r="BI97" s="172">
        <f>AY97</f>
        <v>1.4533333333333334</v>
      </c>
      <c r="BJ97" s="173">
        <f t="shared" si="58"/>
        <v>1.3293055555555557</v>
      </c>
      <c r="BK97" s="168">
        <f t="shared" si="59"/>
        <v>1.9568333333333332</v>
      </c>
      <c r="BL97" s="168">
        <f t="shared" si="60"/>
        <v>1.8901666666666668</v>
      </c>
      <c r="BM97" s="168">
        <f>AVERAGE(K97,AG97,AY97)</f>
        <v>1.4040277777777777</v>
      </c>
      <c r="BN97" s="168">
        <f>AVERAGE(M97,AG97,BA97)</f>
        <v>1.3418055555555555</v>
      </c>
      <c r="BO97" s="168">
        <f t="shared" si="61"/>
        <v>1.4040277777777777</v>
      </c>
    </row>
    <row r="98" spans="1:67" ht="24" customHeight="1">
      <c r="A98" s="150" t="s">
        <v>554</v>
      </c>
      <c r="B98" s="150" t="s">
        <v>555</v>
      </c>
      <c r="C98" s="151">
        <v>100</v>
      </c>
      <c r="D98" s="186">
        <v>2.99</v>
      </c>
      <c r="E98" s="152">
        <f t="shared" si="54"/>
        <v>2.99</v>
      </c>
      <c r="F98" s="186">
        <v>2.4900000000000002</v>
      </c>
      <c r="G98" s="152">
        <f>F98/C98*100</f>
        <v>2.4900000000000002</v>
      </c>
      <c r="H98" s="154"/>
      <c r="I98" s="154"/>
      <c r="J98" s="155"/>
      <c r="K98" s="155"/>
      <c r="L98" s="156"/>
      <c r="M98" s="193"/>
      <c r="N98" s="150" t="s">
        <v>556</v>
      </c>
      <c r="O98" s="158">
        <v>100</v>
      </c>
      <c r="P98" s="186">
        <v>1.99</v>
      </c>
      <c r="Q98" s="152">
        <f>P98/O98*100</f>
        <v>1.9900000000000002</v>
      </c>
      <c r="R98" s="178"/>
      <c r="S98" s="178"/>
      <c r="T98" s="178"/>
      <c r="U98" s="231">
        <f>Q98</f>
        <v>1.9900000000000002</v>
      </c>
      <c r="V98" s="203">
        <f>Q98</f>
        <v>1.9900000000000002</v>
      </c>
      <c r="W98" s="150" t="s">
        <v>554</v>
      </c>
      <c r="X98" s="150" t="s">
        <v>555</v>
      </c>
      <c r="Y98" s="151">
        <v>100</v>
      </c>
      <c r="Z98" s="186">
        <v>2.5</v>
      </c>
      <c r="AA98" s="164">
        <f t="shared" si="63"/>
        <v>2.5</v>
      </c>
      <c r="AB98" s="186"/>
      <c r="AC98" s="164"/>
      <c r="AD98" s="245"/>
      <c r="AE98" s="169"/>
      <c r="AF98" s="169"/>
      <c r="AG98" s="169"/>
      <c r="AH98" s="218"/>
      <c r="AI98" s="174" t="s">
        <v>556</v>
      </c>
      <c r="AJ98" s="181">
        <v>100</v>
      </c>
      <c r="AK98" s="189">
        <v>0.95</v>
      </c>
      <c r="AL98" s="167">
        <f>AK98/AJ98*100</f>
        <v>0.95</v>
      </c>
      <c r="AN98" s="251">
        <v>0.95</v>
      </c>
      <c r="AO98" s="150" t="s">
        <v>554</v>
      </c>
      <c r="AP98" s="150" t="s">
        <v>555</v>
      </c>
      <c r="AQ98" s="151">
        <v>100</v>
      </c>
      <c r="AR98" s="186">
        <v>3</v>
      </c>
      <c r="AS98" s="163">
        <f t="shared" si="64"/>
        <v>3</v>
      </c>
      <c r="AT98" s="163"/>
      <c r="AU98" s="180">
        <v>3</v>
      </c>
      <c r="AY98" s="169"/>
      <c r="AZ98" s="154"/>
      <c r="BA98" s="155"/>
      <c r="BB98" s="174" t="s">
        <v>556</v>
      </c>
      <c r="BC98" s="181">
        <v>100</v>
      </c>
      <c r="BD98" s="189">
        <v>1</v>
      </c>
      <c r="BE98" s="167">
        <f>BD98/BC98*100</f>
        <v>1</v>
      </c>
      <c r="BF98" s="183"/>
      <c r="BH98" s="172">
        <f>BE98</f>
        <v>1</v>
      </c>
      <c r="BI98" s="172">
        <f>BE98</f>
        <v>1</v>
      </c>
      <c r="BJ98" s="173">
        <f t="shared" si="58"/>
        <v>1.3133333333333335</v>
      </c>
      <c r="BK98" s="168">
        <f t="shared" si="59"/>
        <v>2.83</v>
      </c>
      <c r="BL98" s="168">
        <f t="shared" si="60"/>
        <v>2.6633333333333336</v>
      </c>
      <c r="BM98" s="168"/>
      <c r="BN98" s="168"/>
      <c r="BO98" s="168">
        <f t="shared" si="61"/>
        <v>1.3133333333333335</v>
      </c>
    </row>
    <row r="99" spans="1:67" ht="24" customHeight="1">
      <c r="A99" s="150" t="s">
        <v>557</v>
      </c>
      <c r="B99" s="150" t="s">
        <v>558</v>
      </c>
      <c r="C99" s="151">
        <v>250</v>
      </c>
      <c r="D99" s="186">
        <v>3</v>
      </c>
      <c r="E99" s="152">
        <f t="shared" si="54"/>
        <v>1.2</v>
      </c>
      <c r="F99" s="163"/>
      <c r="G99" s="187">
        <v>1.2</v>
      </c>
      <c r="H99" s="154"/>
      <c r="I99" s="154"/>
      <c r="J99" s="155"/>
      <c r="K99" s="155"/>
      <c r="L99" s="156"/>
      <c r="M99" s="193"/>
      <c r="N99" s="150" t="s">
        <v>556</v>
      </c>
      <c r="O99" s="158">
        <v>100</v>
      </c>
      <c r="P99" s="186">
        <v>0.79</v>
      </c>
      <c r="Q99" s="152">
        <f>P99/O99*100</f>
        <v>0.79</v>
      </c>
      <c r="R99" s="178"/>
      <c r="S99" s="178"/>
      <c r="T99" s="178"/>
      <c r="U99" s="231">
        <f>Q99</f>
        <v>0.79</v>
      </c>
      <c r="V99" s="203">
        <f>Q99</f>
        <v>0.79</v>
      </c>
      <c r="W99" s="150" t="s">
        <v>557</v>
      </c>
      <c r="X99" s="150" t="s">
        <v>558</v>
      </c>
      <c r="Y99" s="151">
        <v>250</v>
      </c>
      <c r="Z99" s="186">
        <v>2.29</v>
      </c>
      <c r="AA99" s="164">
        <f t="shared" si="63"/>
        <v>0.91599999999999993</v>
      </c>
      <c r="AB99" s="186"/>
      <c r="AC99" s="164"/>
      <c r="AD99" s="245"/>
      <c r="AE99" s="169"/>
      <c r="AF99" s="169"/>
      <c r="AG99" s="169"/>
      <c r="AH99" s="218"/>
      <c r="AI99" s="195" t="s">
        <v>556</v>
      </c>
      <c r="AJ99" s="195">
        <v>100</v>
      </c>
      <c r="AK99" s="197">
        <v>0.54</v>
      </c>
      <c r="AL99" s="167">
        <f>AK99/AJ99*100</f>
        <v>0.54</v>
      </c>
      <c r="AN99" s="251">
        <v>0.54</v>
      </c>
      <c r="AO99" s="150" t="s">
        <v>557</v>
      </c>
      <c r="AP99" s="150" t="s">
        <v>558</v>
      </c>
      <c r="AQ99" s="151">
        <v>250</v>
      </c>
      <c r="AR99" s="186">
        <v>3.2</v>
      </c>
      <c r="AS99" s="163">
        <f t="shared" si="64"/>
        <v>1.28</v>
      </c>
      <c r="AT99" s="163"/>
      <c r="AU99" s="180">
        <v>1.28</v>
      </c>
      <c r="AY99" s="169"/>
      <c r="AZ99" s="154"/>
      <c r="BA99" s="155"/>
      <c r="BB99" s="174" t="s">
        <v>556</v>
      </c>
      <c r="BC99" s="181">
        <v>100</v>
      </c>
      <c r="BD99" s="189">
        <v>0.6</v>
      </c>
      <c r="BE99" s="167">
        <f>BD99/BC99*100</f>
        <v>0.6</v>
      </c>
      <c r="BF99" s="183"/>
      <c r="BH99" s="172">
        <f>BE99</f>
        <v>0.6</v>
      </c>
      <c r="BI99" s="172">
        <f>BE99</f>
        <v>0.6</v>
      </c>
      <c r="BJ99" s="173">
        <f t="shared" si="58"/>
        <v>0.64333333333333342</v>
      </c>
      <c r="BK99" s="168">
        <f t="shared" si="59"/>
        <v>1.1319999999999999</v>
      </c>
      <c r="BL99" s="168">
        <f t="shared" si="60"/>
        <v>1.1319999999999999</v>
      </c>
      <c r="BM99" s="168"/>
      <c r="BN99" s="168"/>
      <c r="BO99" s="168">
        <f t="shared" si="61"/>
        <v>0.64333333333333342</v>
      </c>
    </row>
    <row r="100" spans="1:67" ht="24" customHeight="1">
      <c r="A100" s="150" t="s">
        <v>559</v>
      </c>
      <c r="B100" s="150" t="s">
        <v>539</v>
      </c>
      <c r="C100" s="151">
        <v>1000</v>
      </c>
      <c r="D100" s="186">
        <v>9.99</v>
      </c>
      <c r="E100" s="152">
        <f t="shared" si="54"/>
        <v>0.99900000000000011</v>
      </c>
      <c r="F100" s="163"/>
      <c r="G100" s="187">
        <v>0.99900000000000011</v>
      </c>
      <c r="H100" s="154"/>
      <c r="I100" s="154"/>
      <c r="J100" s="155"/>
      <c r="K100" s="155"/>
      <c r="L100" s="156"/>
      <c r="M100" s="193"/>
      <c r="N100" s="177"/>
      <c r="O100" s="177"/>
      <c r="P100" s="178"/>
      <c r="Q100" s="178"/>
      <c r="R100" s="178"/>
      <c r="S100" s="178"/>
      <c r="T100" s="178"/>
      <c r="U100" s="231">
        <f>E100</f>
        <v>0.99900000000000011</v>
      </c>
      <c r="V100" s="203">
        <f>E100</f>
        <v>0.99900000000000011</v>
      </c>
      <c r="W100" s="150" t="s">
        <v>559</v>
      </c>
      <c r="X100" s="150" t="s">
        <v>539</v>
      </c>
      <c r="Y100" s="151">
        <v>1000</v>
      </c>
      <c r="Z100" s="186">
        <v>6.99</v>
      </c>
      <c r="AA100" s="164">
        <f t="shared" si="63"/>
        <v>0.69900000000000007</v>
      </c>
      <c r="AB100" s="186"/>
      <c r="AC100" s="164"/>
      <c r="AD100" s="181"/>
      <c r="AE100" s="166"/>
      <c r="AF100" s="155"/>
      <c r="AG100" s="155"/>
      <c r="AH100" s="218"/>
      <c r="AI100" s="106"/>
      <c r="AJ100" s="106"/>
      <c r="AK100" s="106"/>
      <c r="AN100" s="168">
        <v>0.69900000000000007</v>
      </c>
      <c r="AO100" s="150" t="s">
        <v>559</v>
      </c>
      <c r="AP100" s="150" t="s">
        <v>539</v>
      </c>
      <c r="AQ100" s="151">
        <v>1000</v>
      </c>
      <c r="AR100" s="186">
        <v>10.99</v>
      </c>
      <c r="AS100" s="163">
        <f t="shared" si="64"/>
        <v>1.099</v>
      </c>
      <c r="AT100" s="163"/>
      <c r="AU100" s="180">
        <v>1.099</v>
      </c>
      <c r="AV100" s="174" t="s">
        <v>9</v>
      </c>
      <c r="AW100" s="181">
        <v>1000</v>
      </c>
      <c r="AX100" s="189">
        <v>6</v>
      </c>
      <c r="AY100" s="167">
        <f t="shared" si="68"/>
        <v>0.6</v>
      </c>
      <c r="AZ100" s="154"/>
      <c r="BA100" s="182">
        <v>0.6</v>
      </c>
      <c r="BB100" s="183"/>
      <c r="BC100" s="183"/>
      <c r="BD100" s="183"/>
      <c r="BE100" s="183"/>
      <c r="BF100" s="183"/>
      <c r="BH100" s="185">
        <f>AY100</f>
        <v>0.6</v>
      </c>
      <c r="BI100" s="172">
        <f>AY100</f>
        <v>0.6</v>
      </c>
      <c r="BJ100" s="173">
        <f t="shared" si="58"/>
        <v>0.76600000000000001</v>
      </c>
      <c r="BK100" s="168">
        <f t="shared" si="59"/>
        <v>0.93233333333333335</v>
      </c>
      <c r="BL100" s="168">
        <f t="shared" si="60"/>
        <v>0.93233333333333335</v>
      </c>
      <c r="BM100" s="168">
        <f>AVERAGE(K100,AG100,AY100)</f>
        <v>0.6</v>
      </c>
      <c r="BN100" s="168">
        <f>AVERAGE(M100,AG100,BA100)</f>
        <v>0.6</v>
      </c>
      <c r="BO100" s="168">
        <f t="shared" si="61"/>
        <v>0.76600000000000001</v>
      </c>
    </row>
    <row r="101" spans="1:67" ht="25" customHeight="1">
      <c r="A101" s="150" t="s">
        <v>132</v>
      </c>
      <c r="B101" s="150" t="s">
        <v>560</v>
      </c>
      <c r="C101" s="151">
        <v>1000</v>
      </c>
      <c r="D101" s="186">
        <v>17.989999999999998</v>
      </c>
      <c r="E101" s="152">
        <f t="shared" si="54"/>
        <v>1.7989999999999999</v>
      </c>
      <c r="F101" s="163"/>
      <c r="G101" s="187">
        <v>1.7989999999999999</v>
      </c>
      <c r="H101" s="154"/>
      <c r="I101" s="154"/>
      <c r="J101" s="155"/>
      <c r="K101" s="155"/>
      <c r="L101" s="156"/>
      <c r="M101" s="193"/>
      <c r="N101" s="177"/>
      <c r="O101" s="177"/>
      <c r="P101" s="178"/>
      <c r="Q101" s="178"/>
      <c r="R101" s="178"/>
      <c r="S101" s="178"/>
      <c r="T101" s="178"/>
      <c r="U101" s="231">
        <f>E101</f>
        <v>1.7989999999999999</v>
      </c>
      <c r="V101" s="203">
        <f>E101</f>
        <v>1.7989999999999999</v>
      </c>
      <c r="W101" s="150" t="s">
        <v>132</v>
      </c>
      <c r="X101" s="150" t="s">
        <v>561</v>
      </c>
      <c r="Y101" s="151">
        <v>1000</v>
      </c>
      <c r="Z101" s="186">
        <v>15.99</v>
      </c>
      <c r="AA101" s="164">
        <f t="shared" si="63"/>
        <v>1.599</v>
      </c>
      <c r="AB101" s="186"/>
      <c r="AC101" s="164"/>
      <c r="AD101" s="181"/>
      <c r="AE101" s="166"/>
      <c r="AF101" s="155"/>
      <c r="AG101" s="155"/>
      <c r="AH101" s="218"/>
      <c r="AI101" s="106"/>
      <c r="AJ101" s="106"/>
      <c r="AK101" s="106"/>
      <c r="AN101" s="168">
        <v>1.599</v>
      </c>
      <c r="AO101" s="229" t="s">
        <v>132</v>
      </c>
      <c r="AP101" s="229" t="s">
        <v>560</v>
      </c>
      <c r="AQ101" s="252">
        <v>1000</v>
      </c>
      <c r="AR101" s="253">
        <v>25.2</v>
      </c>
      <c r="AS101" s="163">
        <f t="shared" si="64"/>
        <v>2.52</v>
      </c>
      <c r="AT101" s="254"/>
      <c r="AU101" s="255">
        <v>2.52</v>
      </c>
      <c r="AV101" s="154"/>
      <c r="AW101" s="154"/>
      <c r="AX101" s="154"/>
      <c r="AY101" s="154"/>
      <c r="AZ101" s="154"/>
      <c r="BA101" s="182"/>
      <c r="BB101" s="183"/>
      <c r="BC101" s="183"/>
      <c r="BD101" s="183"/>
      <c r="BE101" s="183"/>
      <c r="BF101" s="183"/>
      <c r="BH101" s="185">
        <f>AS101</f>
        <v>2.52</v>
      </c>
      <c r="BI101" s="172">
        <f>AS101</f>
        <v>2.52</v>
      </c>
      <c r="BJ101" s="173">
        <f t="shared" si="58"/>
        <v>1.9726666666666663</v>
      </c>
      <c r="BK101" s="168">
        <f t="shared" si="59"/>
        <v>1.9726666666666663</v>
      </c>
      <c r="BL101" s="168">
        <f t="shared" si="60"/>
        <v>1.9726666666666663</v>
      </c>
      <c r="BM101" s="168"/>
      <c r="BN101" s="168"/>
      <c r="BO101" s="168">
        <f t="shared" si="61"/>
        <v>1.9726666666666663</v>
      </c>
    </row>
    <row r="102" spans="1:67" ht="25" customHeight="1">
      <c r="A102" s="150" t="s">
        <v>562</v>
      </c>
      <c r="B102" s="150" t="s">
        <v>563</v>
      </c>
      <c r="C102" s="151">
        <v>480</v>
      </c>
      <c r="D102" s="163">
        <v>8.19</v>
      </c>
      <c r="E102" s="152">
        <f t="shared" si="54"/>
        <v>1.7062499999999998</v>
      </c>
      <c r="F102" s="163"/>
      <c r="G102" s="187">
        <v>1.7062499999999998</v>
      </c>
      <c r="H102" s="154"/>
      <c r="I102" s="154"/>
      <c r="J102" s="155"/>
      <c r="K102" s="155"/>
      <c r="L102" s="156"/>
      <c r="M102" s="193"/>
      <c r="N102" s="177"/>
      <c r="O102" s="177"/>
      <c r="P102" s="178"/>
      <c r="Q102" s="178"/>
      <c r="R102" s="178"/>
      <c r="S102" s="178"/>
      <c r="T102" s="178"/>
      <c r="U102" s="231">
        <f>E102</f>
        <v>1.7062499999999998</v>
      </c>
      <c r="V102" s="203">
        <f>E102</f>
        <v>1.7062499999999998</v>
      </c>
      <c r="W102" s="150" t="s">
        <v>562</v>
      </c>
      <c r="X102" s="150" t="s">
        <v>563</v>
      </c>
      <c r="Y102" s="151">
        <v>480</v>
      </c>
      <c r="Z102" s="163">
        <v>6.49</v>
      </c>
      <c r="AA102" s="164">
        <f t="shared" si="63"/>
        <v>1.3520833333333335</v>
      </c>
      <c r="AB102" s="163"/>
      <c r="AC102" s="164"/>
      <c r="AD102" s="181"/>
      <c r="AE102" s="166"/>
      <c r="AF102" s="155"/>
      <c r="AG102" s="155"/>
      <c r="AH102" s="218"/>
      <c r="AI102" s="106"/>
      <c r="AJ102" s="106"/>
      <c r="AK102" s="106"/>
      <c r="AN102" s="168">
        <v>1.3520833333333335</v>
      </c>
      <c r="AO102" s="150" t="s">
        <v>562</v>
      </c>
      <c r="AP102" s="150" t="s">
        <v>563</v>
      </c>
      <c r="AQ102" s="151">
        <v>480</v>
      </c>
      <c r="AR102" s="186">
        <v>8.1999999999999993</v>
      </c>
      <c r="AS102" s="163">
        <f t="shared" si="64"/>
        <v>1.7083333333333333</v>
      </c>
      <c r="AT102" s="186">
        <v>6.5</v>
      </c>
      <c r="AU102" s="163">
        <f>AT102/AQ102*100</f>
        <v>1.3541666666666667</v>
      </c>
      <c r="AV102" s="154"/>
      <c r="AW102" s="154"/>
      <c r="AX102" s="154"/>
      <c r="AY102" s="154"/>
      <c r="AZ102" s="154"/>
      <c r="BA102" s="182"/>
      <c r="BB102" s="183"/>
      <c r="BC102" s="183"/>
      <c r="BD102" s="183"/>
      <c r="BE102" s="183"/>
      <c r="BF102" s="183"/>
      <c r="BH102" s="192">
        <f>AU102</f>
        <v>1.3541666666666667</v>
      </c>
      <c r="BI102" s="172">
        <f>AS102</f>
        <v>1.7083333333333333</v>
      </c>
      <c r="BJ102" s="173">
        <f t="shared" si="58"/>
        <v>1.4708333333333332</v>
      </c>
      <c r="BK102" s="168">
        <f t="shared" si="59"/>
        <v>1.5888888888888888</v>
      </c>
      <c r="BL102" s="168">
        <f t="shared" si="60"/>
        <v>1.4708333333333334</v>
      </c>
      <c r="BM102" s="168"/>
      <c r="BN102" s="168"/>
      <c r="BO102" s="168">
        <f t="shared" si="61"/>
        <v>1.5888888888888888</v>
      </c>
    </row>
    <row r="103" spans="1:67" ht="25" customHeight="1">
      <c r="A103" s="150" t="s">
        <v>564</v>
      </c>
      <c r="B103" s="150" t="s">
        <v>563</v>
      </c>
      <c r="C103" s="151">
        <v>185</v>
      </c>
      <c r="D103" s="186">
        <v>2.79</v>
      </c>
      <c r="E103" s="152">
        <f t="shared" si="54"/>
        <v>1.508108108108108</v>
      </c>
      <c r="F103" s="186">
        <v>2.29</v>
      </c>
      <c r="G103" s="256">
        <f>F103/C103*100</f>
        <v>1.2378378378378379</v>
      </c>
      <c r="H103" s="174" t="s">
        <v>423</v>
      </c>
      <c r="I103" s="188">
        <v>185</v>
      </c>
      <c r="J103" s="189">
        <v>2.29</v>
      </c>
      <c r="K103" s="257">
        <f>J103/I103*100</f>
        <v>1.2378378378378379</v>
      </c>
      <c r="L103" s="156"/>
      <c r="M103" s="193">
        <v>1.2378378378378379</v>
      </c>
      <c r="N103" s="177"/>
      <c r="O103" s="177"/>
      <c r="P103" s="178"/>
      <c r="Q103" s="178"/>
      <c r="R103" s="178"/>
      <c r="S103" s="178"/>
      <c r="T103" s="178"/>
      <c r="U103" s="258">
        <f>K103</f>
        <v>1.2378378378378379</v>
      </c>
      <c r="V103" s="162">
        <f>K103</f>
        <v>1.2378378378378379</v>
      </c>
      <c r="W103" s="150" t="s">
        <v>565</v>
      </c>
      <c r="X103" s="150" t="s">
        <v>563</v>
      </c>
      <c r="Y103" s="151">
        <v>185</v>
      </c>
      <c r="Z103" s="186">
        <v>2.69</v>
      </c>
      <c r="AA103" s="164">
        <f t="shared" si="63"/>
        <v>1.4540540540540541</v>
      </c>
      <c r="AB103" s="186"/>
      <c r="AC103" s="164"/>
      <c r="AD103" s="174" t="s">
        <v>423</v>
      </c>
      <c r="AE103" s="188">
        <v>185</v>
      </c>
      <c r="AF103" s="189">
        <v>2.09</v>
      </c>
      <c r="AG103" s="167">
        <f t="shared" ref="AG103:AG104" si="69">AF103/AE103*100</f>
        <v>1.1297297297297295</v>
      </c>
      <c r="AH103" s="218"/>
      <c r="AI103" s="106"/>
      <c r="AJ103" s="106"/>
      <c r="AK103" s="106"/>
      <c r="AN103" s="168">
        <v>1.1297297297297295</v>
      </c>
      <c r="AO103" s="150" t="s">
        <v>565</v>
      </c>
      <c r="AP103" s="150" t="s">
        <v>563</v>
      </c>
      <c r="AQ103" s="151">
        <v>185</v>
      </c>
      <c r="AR103" s="186">
        <v>2.95</v>
      </c>
      <c r="AS103" s="163">
        <f t="shared" si="64"/>
        <v>1.5945945945945945</v>
      </c>
      <c r="AT103" s="163"/>
      <c r="AU103" s="180">
        <v>1.5945945945945945</v>
      </c>
      <c r="AV103" s="174" t="s">
        <v>25</v>
      </c>
      <c r="AW103" s="181">
        <v>185</v>
      </c>
      <c r="AX103" s="189">
        <v>1.85</v>
      </c>
      <c r="AY103" s="167">
        <f t="shared" ref="AY103:AY104" si="70">AX103/AW103*100</f>
        <v>1</v>
      </c>
      <c r="AZ103" s="154"/>
      <c r="BA103" s="182">
        <v>1</v>
      </c>
      <c r="BB103" s="183"/>
      <c r="BC103" s="183"/>
      <c r="BD103" s="183"/>
      <c r="BE103" s="183"/>
      <c r="BF103" s="183"/>
      <c r="BH103" s="185">
        <f>AY103</f>
        <v>1</v>
      </c>
      <c r="BI103" s="172">
        <f>AY103</f>
        <v>1</v>
      </c>
      <c r="BJ103" s="173">
        <f t="shared" si="58"/>
        <v>1.1225225225225224</v>
      </c>
      <c r="BK103" s="168">
        <f t="shared" si="59"/>
        <v>1.5189189189189189</v>
      </c>
      <c r="BL103" s="168">
        <f t="shared" si="60"/>
        <v>1.4288288288288289</v>
      </c>
      <c r="BM103" s="168">
        <f>AVERAGE(K103,AG103,AY103)</f>
        <v>1.1225225225225224</v>
      </c>
      <c r="BN103" s="168">
        <f>AVERAGE(M103,AG103,BA103)</f>
        <v>1.1225225225225224</v>
      </c>
      <c r="BO103" s="168">
        <f t="shared" si="61"/>
        <v>1.1225225225225224</v>
      </c>
    </row>
    <row r="104" spans="1:67" ht="25" customHeight="1">
      <c r="A104" s="150" t="s">
        <v>178</v>
      </c>
      <c r="B104" s="150" t="s">
        <v>563</v>
      </c>
      <c r="C104" s="151">
        <v>185</v>
      </c>
      <c r="D104" s="186">
        <v>2.79</v>
      </c>
      <c r="E104" s="152">
        <f t="shared" si="54"/>
        <v>1.508108108108108</v>
      </c>
      <c r="F104" s="186">
        <v>2.29</v>
      </c>
      <c r="G104" s="256">
        <f>F104/C104*100</f>
        <v>1.2378378378378379</v>
      </c>
      <c r="H104" s="174" t="s">
        <v>423</v>
      </c>
      <c r="I104" s="188">
        <v>185</v>
      </c>
      <c r="J104" s="189">
        <v>2.29</v>
      </c>
      <c r="K104" s="257">
        <f>J104/I104*100</f>
        <v>1.2378378378378379</v>
      </c>
      <c r="L104" s="156"/>
      <c r="M104" s="193">
        <v>1.2378378378378379</v>
      </c>
      <c r="N104" s="177"/>
      <c r="O104" s="177"/>
      <c r="P104" s="178"/>
      <c r="Q104" s="178"/>
      <c r="R104" s="178"/>
      <c r="S104" s="178"/>
      <c r="T104" s="178"/>
      <c r="U104" s="258">
        <f>K104</f>
        <v>1.2378378378378379</v>
      </c>
      <c r="V104" s="162">
        <f>K104</f>
        <v>1.2378378378378379</v>
      </c>
      <c r="W104" s="150" t="s">
        <v>566</v>
      </c>
      <c r="X104" s="150" t="s">
        <v>563</v>
      </c>
      <c r="Y104" s="151">
        <v>185</v>
      </c>
      <c r="Z104" s="186">
        <v>2.69</v>
      </c>
      <c r="AA104" s="164">
        <f t="shared" si="63"/>
        <v>1.4540540540540541</v>
      </c>
      <c r="AB104" s="186"/>
      <c r="AC104" s="164"/>
      <c r="AD104" s="195" t="s">
        <v>423</v>
      </c>
      <c r="AE104" s="259">
        <v>185</v>
      </c>
      <c r="AF104" s="197">
        <v>2.09</v>
      </c>
      <c r="AG104" s="167">
        <f t="shared" si="69"/>
        <v>1.1297297297297295</v>
      </c>
      <c r="AH104" s="218"/>
      <c r="AI104" s="106"/>
      <c r="AJ104" s="106"/>
      <c r="AK104" s="106"/>
      <c r="AN104" s="168">
        <v>1.1297297297297295</v>
      </c>
      <c r="AO104" s="150" t="s">
        <v>566</v>
      </c>
      <c r="AP104" s="150" t="s">
        <v>563</v>
      </c>
      <c r="AQ104" s="151">
        <v>185</v>
      </c>
      <c r="AR104" s="163">
        <v>2.95</v>
      </c>
      <c r="AS104" s="163">
        <f t="shared" si="64"/>
        <v>1.5945945945945945</v>
      </c>
      <c r="AT104" s="163"/>
      <c r="AU104" s="180">
        <v>1.5945945945945945</v>
      </c>
      <c r="AV104" s="174" t="s">
        <v>25</v>
      </c>
      <c r="AW104" s="174">
        <v>185</v>
      </c>
      <c r="AX104" s="189">
        <v>1.85</v>
      </c>
      <c r="AY104" s="167">
        <f t="shared" si="70"/>
        <v>1</v>
      </c>
      <c r="AZ104" s="154"/>
      <c r="BA104" s="182">
        <v>1</v>
      </c>
      <c r="BB104" s="183"/>
      <c r="BC104" s="183"/>
      <c r="BD104" s="183"/>
      <c r="BE104" s="183"/>
      <c r="BF104" s="183"/>
      <c r="BH104" s="185">
        <f>AY104</f>
        <v>1</v>
      </c>
      <c r="BI104" s="172">
        <f>AY104</f>
        <v>1</v>
      </c>
      <c r="BJ104" s="173">
        <f t="shared" si="58"/>
        <v>1.1225225225225224</v>
      </c>
      <c r="BK104" s="168">
        <f t="shared" si="59"/>
        <v>1.5189189189189189</v>
      </c>
      <c r="BL104" s="168">
        <f t="shared" si="60"/>
        <v>1.4288288288288289</v>
      </c>
      <c r="BM104" s="168">
        <f>AVERAGE(K104,AG104,AY104)</f>
        <v>1.1225225225225224</v>
      </c>
      <c r="BN104" s="168">
        <f>AVERAGE(M104,AG104,BA104)</f>
        <v>1.1225225225225224</v>
      </c>
      <c r="BO104" s="168">
        <f t="shared" si="61"/>
        <v>1.1225225225225224</v>
      </c>
    </row>
    <row r="105" spans="1:67" ht="25" customHeight="1">
      <c r="A105" s="150" t="s">
        <v>136</v>
      </c>
      <c r="B105" s="150" t="s">
        <v>567</v>
      </c>
      <c r="C105" s="151">
        <v>200</v>
      </c>
      <c r="D105" s="186">
        <v>3.99</v>
      </c>
      <c r="E105" s="152">
        <f t="shared" si="54"/>
        <v>1.9950000000000003</v>
      </c>
      <c r="F105" s="163"/>
      <c r="G105" s="180">
        <v>1.9950000000000003</v>
      </c>
      <c r="H105" s="154"/>
      <c r="I105" s="154"/>
      <c r="J105" s="155"/>
      <c r="K105" s="155"/>
      <c r="L105" s="156"/>
      <c r="M105" s="157"/>
      <c r="N105" s="177"/>
      <c r="O105" s="177"/>
      <c r="P105" s="178"/>
      <c r="Q105" s="178"/>
      <c r="R105" s="178"/>
      <c r="S105" s="178"/>
      <c r="T105" s="178"/>
      <c r="U105" s="231">
        <f>E105</f>
        <v>1.9950000000000003</v>
      </c>
      <c r="V105" s="203">
        <f>E105</f>
        <v>1.9950000000000003</v>
      </c>
      <c r="W105" s="150" t="s">
        <v>136</v>
      </c>
      <c r="X105" s="150" t="s">
        <v>568</v>
      </c>
      <c r="Y105" s="151">
        <v>200</v>
      </c>
      <c r="Z105" s="186">
        <v>3.59</v>
      </c>
      <c r="AA105" s="164">
        <f t="shared" si="63"/>
        <v>1.7950000000000002</v>
      </c>
      <c r="AB105" s="186"/>
      <c r="AC105" s="164"/>
      <c r="AD105" s="181"/>
      <c r="AE105" s="166"/>
      <c r="AF105" s="155"/>
      <c r="AG105" s="155"/>
      <c r="AH105" s="218"/>
      <c r="AI105" s="150" t="s">
        <v>569</v>
      </c>
      <c r="AJ105" s="151">
        <v>200</v>
      </c>
      <c r="AK105" s="186">
        <v>2.99</v>
      </c>
      <c r="AM105" s="260">
        <f>AK105/AJ105*100</f>
        <v>1.4950000000000001</v>
      </c>
      <c r="AN105" s="206">
        <f>AM105</f>
        <v>1.4950000000000001</v>
      </c>
      <c r="AO105" s="150" t="s">
        <v>136</v>
      </c>
      <c r="AP105" s="150" t="s">
        <v>568</v>
      </c>
      <c r="AQ105" s="151">
        <v>200</v>
      </c>
      <c r="AR105" s="163">
        <v>3</v>
      </c>
      <c r="AS105" s="163">
        <f t="shared" si="64"/>
        <v>1.5</v>
      </c>
      <c r="AT105" s="163"/>
      <c r="AU105" s="180">
        <v>1.5</v>
      </c>
      <c r="AV105" s="154"/>
      <c r="AW105" s="154"/>
      <c r="AX105" s="154"/>
      <c r="AY105" s="154"/>
      <c r="AZ105" s="154"/>
      <c r="BA105" s="155"/>
      <c r="BB105" s="150" t="s">
        <v>569</v>
      </c>
      <c r="BC105" s="158">
        <v>200</v>
      </c>
      <c r="BD105" s="163">
        <v>2.5</v>
      </c>
      <c r="BE105" s="163">
        <f>BD105/BC105*100</f>
        <v>1.25</v>
      </c>
      <c r="BF105" s="183"/>
      <c r="BH105" s="185">
        <f>BE105</f>
        <v>1.25</v>
      </c>
      <c r="BI105" s="172">
        <f>BE105</f>
        <v>1.25</v>
      </c>
      <c r="BJ105" s="173">
        <f t="shared" si="58"/>
        <v>1.58</v>
      </c>
      <c r="BK105" s="168">
        <f t="shared" si="59"/>
        <v>1.7633333333333336</v>
      </c>
      <c r="BL105" s="168">
        <f t="shared" si="60"/>
        <v>1.7633333333333336</v>
      </c>
      <c r="BM105" s="168"/>
      <c r="BN105" s="168"/>
      <c r="BO105" s="168">
        <f t="shared" si="61"/>
        <v>1.58</v>
      </c>
    </row>
    <row r="106" spans="1:67" ht="25" customHeight="1">
      <c r="A106" s="242" t="s">
        <v>524</v>
      </c>
      <c r="B106" s="242" t="s">
        <v>462</v>
      </c>
      <c r="C106" s="235">
        <v>400</v>
      </c>
      <c r="D106" s="261">
        <v>1.79</v>
      </c>
      <c r="E106" s="262">
        <v>0.45</v>
      </c>
      <c r="F106" s="261"/>
      <c r="G106" s="263">
        <v>0.45</v>
      </c>
      <c r="H106" s="264" t="s">
        <v>525</v>
      </c>
      <c r="I106" s="265">
        <v>400</v>
      </c>
      <c r="J106" s="266">
        <v>1.29</v>
      </c>
      <c r="K106" s="267">
        <v>0.32</v>
      </c>
      <c r="L106" s="264"/>
      <c r="M106" s="268">
        <v>0.32</v>
      </c>
      <c r="N106" s="269"/>
      <c r="O106" s="269"/>
      <c r="P106" s="270"/>
      <c r="Q106" s="270"/>
      <c r="R106" s="270"/>
      <c r="S106" s="270"/>
      <c r="U106" s="271">
        <v>0.32</v>
      </c>
      <c r="V106" s="162">
        <v>0.32</v>
      </c>
      <c r="W106" s="242" t="s">
        <v>524</v>
      </c>
      <c r="X106" s="242" t="s">
        <v>462</v>
      </c>
      <c r="Y106" s="235">
        <v>400</v>
      </c>
      <c r="Z106" s="261">
        <v>1.29</v>
      </c>
      <c r="AA106" s="272">
        <v>0.32</v>
      </c>
      <c r="AB106" s="272"/>
      <c r="AD106" s="264" t="s">
        <v>423</v>
      </c>
      <c r="AE106" s="264">
        <v>400</v>
      </c>
      <c r="AF106" s="266">
        <v>1.1499999999999999</v>
      </c>
      <c r="AG106" s="266">
        <v>0.28999999999999998</v>
      </c>
      <c r="AH106" s="273"/>
      <c r="AI106" s="273"/>
      <c r="AJ106" s="273"/>
      <c r="AK106" s="273"/>
      <c r="AL106" s="273"/>
      <c r="AN106" s="274">
        <v>0.28999999999999998</v>
      </c>
      <c r="AO106" s="242" t="s">
        <v>524</v>
      </c>
      <c r="AP106" s="242" t="s">
        <v>526</v>
      </c>
      <c r="AQ106" s="235">
        <v>390</v>
      </c>
      <c r="AR106" s="261">
        <v>1.8</v>
      </c>
      <c r="AS106" s="261">
        <v>0.46</v>
      </c>
      <c r="AU106" s="275">
        <v>0.46</v>
      </c>
      <c r="AV106" s="264" t="s">
        <v>527</v>
      </c>
      <c r="AW106" s="265">
        <v>420</v>
      </c>
      <c r="AX106" s="276">
        <v>1.3</v>
      </c>
      <c r="AY106" s="266">
        <v>0.31</v>
      </c>
      <c r="AZ106" s="277"/>
      <c r="BA106" s="278">
        <v>0.31</v>
      </c>
      <c r="BB106" s="279"/>
      <c r="BC106" s="242"/>
      <c r="BD106" s="242"/>
      <c r="BE106" s="242"/>
      <c r="BF106" s="280"/>
      <c r="BG106" s="280"/>
      <c r="BH106" s="281">
        <v>0.31</v>
      </c>
      <c r="BI106" s="172">
        <v>0.31</v>
      </c>
      <c r="BJ106" s="282">
        <v>0.31</v>
      </c>
      <c r="BK106" s="274">
        <v>0.41</v>
      </c>
      <c r="BL106" s="274">
        <v>0.41</v>
      </c>
      <c r="BM106" s="274">
        <v>0.31</v>
      </c>
      <c r="BN106" s="274">
        <v>0.31</v>
      </c>
      <c r="BO106" s="274">
        <v>0.31</v>
      </c>
    </row>
    <row r="107" spans="1:67" ht="25" customHeight="1">
      <c r="A107" s="150" t="s">
        <v>139</v>
      </c>
      <c r="B107" s="150" t="s">
        <v>570</v>
      </c>
      <c r="C107" s="151">
        <v>1000</v>
      </c>
      <c r="D107" s="163">
        <v>11.9</v>
      </c>
      <c r="E107" s="152">
        <f t="shared" si="54"/>
        <v>1.1900000000000002</v>
      </c>
      <c r="F107" s="186"/>
      <c r="G107" s="283">
        <f>E107</f>
        <v>1.1900000000000002</v>
      </c>
      <c r="H107" s="154"/>
      <c r="I107" s="154"/>
      <c r="J107" s="155"/>
      <c r="K107" s="155"/>
      <c r="L107" s="156"/>
      <c r="M107" s="157"/>
      <c r="N107" s="177"/>
      <c r="O107" s="177"/>
      <c r="P107" s="178"/>
      <c r="Q107" s="178"/>
      <c r="R107" s="178"/>
      <c r="S107" s="178"/>
      <c r="T107" s="178"/>
      <c r="U107" s="231">
        <v>1.19</v>
      </c>
      <c r="V107" s="203">
        <v>1.19</v>
      </c>
      <c r="W107" s="150" t="s">
        <v>139</v>
      </c>
      <c r="X107" s="150" t="s">
        <v>571</v>
      </c>
      <c r="Y107" s="151">
        <v>500</v>
      </c>
      <c r="Z107" s="163" t="s">
        <v>14</v>
      </c>
      <c r="AA107" s="164"/>
      <c r="AB107" s="163"/>
      <c r="AC107" s="164"/>
      <c r="AD107" s="245"/>
      <c r="AE107" s="169"/>
      <c r="AF107" s="169"/>
      <c r="AG107" s="169"/>
      <c r="AH107" s="218"/>
      <c r="AI107" s="174" t="s">
        <v>570</v>
      </c>
      <c r="AJ107" s="181">
        <v>1000</v>
      </c>
      <c r="AK107" s="189">
        <v>11</v>
      </c>
      <c r="AL107" s="167">
        <f t="shared" ref="AL107:AL108" si="71">AK107/AJ107*100</f>
        <v>1.0999999999999999</v>
      </c>
      <c r="AN107" s="251">
        <v>1.0999999999999999</v>
      </c>
      <c r="AO107" s="150" t="s">
        <v>139</v>
      </c>
      <c r="AP107" s="150" t="s">
        <v>570</v>
      </c>
      <c r="AQ107" s="158">
        <v>100</v>
      </c>
      <c r="AR107" s="186">
        <v>1.0900000000000001</v>
      </c>
      <c r="AS107" s="163">
        <f t="shared" si="64"/>
        <v>1.0900000000000001</v>
      </c>
      <c r="AT107" s="163"/>
      <c r="AU107" s="180">
        <v>1.0900000000000001</v>
      </c>
      <c r="AV107" s="154"/>
      <c r="AW107" s="154"/>
      <c r="AX107" s="154"/>
      <c r="AY107" s="154"/>
      <c r="AZ107" s="154"/>
      <c r="BA107" s="155"/>
      <c r="BB107" s="183"/>
      <c r="BC107" s="183"/>
      <c r="BF107" s="183"/>
      <c r="BH107" s="185">
        <f>AS107</f>
        <v>1.0900000000000001</v>
      </c>
      <c r="BI107" s="172">
        <f>AS107</f>
        <v>1.0900000000000001</v>
      </c>
      <c r="BJ107" s="173">
        <f>AVERAGE(BH107,AN107,U107)</f>
        <v>1.1266666666666667</v>
      </c>
      <c r="BK107" s="168">
        <f>AVERAGE(E107,AA107,AS107)</f>
        <v>1.1400000000000001</v>
      </c>
      <c r="BL107" s="168">
        <f>AVERAGE(G107,AA107,AU107)</f>
        <v>1.1400000000000001</v>
      </c>
      <c r="BM107" s="168"/>
      <c r="BN107" s="168"/>
      <c r="BO107" s="168">
        <f>AVERAGE(V107,AN107,BI107)</f>
        <v>1.1266666666666667</v>
      </c>
    </row>
    <row r="108" spans="1:67" ht="25" customHeight="1">
      <c r="A108" s="150" t="s">
        <v>572</v>
      </c>
      <c r="B108" s="150" t="s">
        <v>573</v>
      </c>
      <c r="C108" s="151">
        <v>400</v>
      </c>
      <c r="D108" s="284">
        <v>4.25</v>
      </c>
      <c r="E108" s="152">
        <f t="shared" si="54"/>
        <v>1.0625</v>
      </c>
      <c r="F108" s="186">
        <v>4.1900000000000004</v>
      </c>
      <c r="G108" s="152">
        <f>F108/C108*100</f>
        <v>1.0475000000000001</v>
      </c>
      <c r="H108" s="154"/>
      <c r="I108" s="154"/>
      <c r="J108" s="155"/>
      <c r="K108" s="155"/>
      <c r="L108" s="156"/>
      <c r="M108" s="157"/>
      <c r="N108" s="150"/>
      <c r="O108" s="158"/>
      <c r="P108" s="186"/>
      <c r="Q108" s="186"/>
      <c r="R108" s="178"/>
      <c r="S108" s="178"/>
      <c r="T108" s="178"/>
      <c r="U108" s="216">
        <f>G108</f>
        <v>1.0475000000000001</v>
      </c>
      <c r="V108" s="203">
        <f>E108</f>
        <v>1.0625</v>
      </c>
      <c r="W108" s="150" t="s">
        <v>572</v>
      </c>
      <c r="X108" s="150" t="s">
        <v>573</v>
      </c>
      <c r="Y108" s="151">
        <v>400</v>
      </c>
      <c r="Z108" s="186">
        <v>4.29</v>
      </c>
      <c r="AA108" s="164">
        <f>Z108/Y108*100</f>
        <v>1.0725</v>
      </c>
      <c r="AB108" s="186"/>
      <c r="AC108" s="164"/>
      <c r="AD108" s="245"/>
      <c r="AE108" s="169"/>
      <c r="AF108" s="169"/>
      <c r="AG108" s="169"/>
      <c r="AH108" s="218"/>
      <c r="AI108" s="174" t="s">
        <v>570</v>
      </c>
      <c r="AJ108" s="181">
        <v>1000</v>
      </c>
      <c r="AK108" s="189">
        <v>11</v>
      </c>
      <c r="AL108" s="167">
        <f t="shared" si="71"/>
        <v>1.0999999999999999</v>
      </c>
      <c r="AN108" s="285">
        <v>1.0725</v>
      </c>
      <c r="AO108" s="150" t="s">
        <v>572</v>
      </c>
      <c r="AP108" s="158" t="s">
        <v>574</v>
      </c>
      <c r="AQ108" s="151">
        <v>250</v>
      </c>
      <c r="AR108" s="186">
        <v>2.79</v>
      </c>
      <c r="AS108" s="163">
        <f t="shared" si="64"/>
        <v>1.1159999999999999</v>
      </c>
      <c r="AT108" s="186">
        <v>2.4900000000000002</v>
      </c>
      <c r="AU108" s="163">
        <f>AT108/AQ108*100</f>
        <v>0.996</v>
      </c>
      <c r="AV108" s="174"/>
      <c r="AW108" s="181"/>
      <c r="AX108" s="189"/>
      <c r="AY108" s="167"/>
      <c r="AZ108" s="154"/>
      <c r="BA108" s="155"/>
      <c r="BB108" s="150" t="s">
        <v>575</v>
      </c>
      <c r="BC108" s="151">
        <v>750</v>
      </c>
      <c r="BD108" s="186">
        <v>6.99</v>
      </c>
      <c r="BE108" s="163">
        <f t="shared" ref="BE108:BE110" si="72">BD108/BC108*100</f>
        <v>0.93200000000000005</v>
      </c>
      <c r="BF108" s="183"/>
      <c r="BH108" s="172">
        <f>BE108</f>
        <v>0.93200000000000005</v>
      </c>
      <c r="BI108" s="172">
        <f>BE108</f>
        <v>0.93200000000000005</v>
      </c>
      <c r="BJ108" s="173">
        <f>AVERAGE(BH108,AN108,U108)</f>
        <v>1.0173333333333334</v>
      </c>
      <c r="BK108" s="168">
        <f>AVERAGE(E108,AA108,AS108)</f>
        <v>1.0836666666666666</v>
      </c>
      <c r="BL108" s="168">
        <f>AVERAGE(G108,AA108,AU108)</f>
        <v>1.0386666666666666</v>
      </c>
      <c r="BM108" s="168"/>
      <c r="BN108" s="168"/>
      <c r="BO108" s="168">
        <f>AVERAGE(V108,AN108,BI108)</f>
        <v>1.0223333333333333</v>
      </c>
    </row>
    <row r="109" spans="1:67" ht="25" customHeight="1">
      <c r="A109" s="150" t="s">
        <v>140</v>
      </c>
      <c r="B109" s="150" t="s">
        <v>573</v>
      </c>
      <c r="C109" s="151">
        <v>350</v>
      </c>
      <c r="D109" s="186">
        <v>7.59</v>
      </c>
      <c r="E109" s="152">
        <f t="shared" si="54"/>
        <v>2.1685714285714286</v>
      </c>
      <c r="F109" s="163"/>
      <c r="G109" s="180">
        <v>2.1685714285714286</v>
      </c>
      <c r="H109" s="154"/>
      <c r="I109" s="154"/>
      <c r="J109" s="155"/>
      <c r="K109" s="155"/>
      <c r="L109" s="156"/>
      <c r="M109" s="157"/>
      <c r="N109" s="177"/>
      <c r="O109" s="177"/>
      <c r="P109" s="178"/>
      <c r="Q109" s="178"/>
      <c r="R109" s="178"/>
      <c r="S109" s="178"/>
      <c r="T109" s="178"/>
      <c r="U109" s="231">
        <f>E109</f>
        <v>2.1685714285714286</v>
      </c>
      <c r="V109" s="203">
        <f>E109</f>
        <v>2.1685714285714286</v>
      </c>
      <c r="W109" s="150" t="s">
        <v>140</v>
      </c>
      <c r="X109" s="150" t="s">
        <v>576</v>
      </c>
      <c r="Y109" s="151">
        <v>150</v>
      </c>
      <c r="Z109" s="186">
        <v>4.75</v>
      </c>
      <c r="AA109" s="164">
        <f>Z109/Y109*100</f>
        <v>3.166666666666667</v>
      </c>
      <c r="AB109" s="186"/>
      <c r="AC109" s="164"/>
      <c r="AD109" s="181"/>
      <c r="AE109" s="166"/>
      <c r="AF109" s="155"/>
      <c r="AG109" s="155"/>
      <c r="AH109" s="218"/>
      <c r="AI109" s="106"/>
      <c r="AJ109" s="106"/>
      <c r="AK109" s="106"/>
      <c r="AN109" s="168">
        <f>AA109</f>
        <v>3.166666666666667</v>
      </c>
      <c r="AO109" s="150" t="s">
        <v>140</v>
      </c>
      <c r="AP109" s="158" t="s">
        <v>576</v>
      </c>
      <c r="AQ109" s="151">
        <v>150</v>
      </c>
      <c r="AR109" s="186">
        <v>5.29</v>
      </c>
      <c r="AS109" s="163">
        <f t="shared" si="64"/>
        <v>3.5266666666666668</v>
      </c>
      <c r="AT109" s="163"/>
      <c r="AU109" s="180">
        <v>3.5266666666666668</v>
      </c>
      <c r="AV109" s="174" t="s">
        <v>424</v>
      </c>
      <c r="AW109" s="188">
        <v>100</v>
      </c>
      <c r="AX109" s="189">
        <v>3.49</v>
      </c>
      <c r="AY109" s="167">
        <f t="shared" ref="AY109" si="73">AX109/AW109*100</f>
        <v>3.49</v>
      </c>
      <c r="AZ109" s="189">
        <v>3.29</v>
      </c>
      <c r="BA109" s="167">
        <f>AZ109/AW109*100</f>
        <v>3.29</v>
      </c>
      <c r="BB109" s="183" t="s">
        <v>577</v>
      </c>
      <c r="BC109" s="158">
        <v>100</v>
      </c>
      <c r="BD109" s="186">
        <v>3.99</v>
      </c>
      <c r="BE109" s="163">
        <f>BD109/BC109*100</f>
        <v>3.9900000000000007</v>
      </c>
      <c r="BF109" s="186">
        <v>3.59</v>
      </c>
      <c r="BG109" s="163">
        <f>BF109/BC109*100</f>
        <v>3.5900000000000003</v>
      </c>
      <c r="BH109" s="192">
        <f>BA109</f>
        <v>3.29</v>
      </c>
      <c r="BI109" s="172">
        <v>3.49</v>
      </c>
      <c r="BJ109" s="173">
        <f>AVERAGE(BH109,AN109,U109)</f>
        <v>2.8750793650793653</v>
      </c>
      <c r="BK109" s="168">
        <f>AVERAGE(E109,AA109,AS109)</f>
        <v>2.9539682539682541</v>
      </c>
      <c r="BL109" s="168">
        <f>AVERAGE(G109,AA109,AU109)</f>
        <v>2.9539682539682541</v>
      </c>
      <c r="BM109" s="168">
        <f>AVERAGE(K109,AG109,AY109)</f>
        <v>3.49</v>
      </c>
      <c r="BN109" s="168">
        <f>AVERAGE(M109,AG109,BA109)</f>
        <v>3.29</v>
      </c>
      <c r="BO109" s="168">
        <f>AVERAGE(V109,AN109,BI109)</f>
        <v>2.9417460317460318</v>
      </c>
    </row>
    <row r="110" spans="1:67" ht="25" customHeight="1">
      <c r="A110" s="150" t="s">
        <v>578</v>
      </c>
      <c r="B110" s="150" t="s">
        <v>579</v>
      </c>
      <c r="C110" s="151">
        <v>235</v>
      </c>
      <c r="D110" s="186">
        <v>2.0499999999999998</v>
      </c>
      <c r="E110" s="152">
        <f t="shared" si="54"/>
        <v>0.87234042553191482</v>
      </c>
      <c r="F110" s="163"/>
      <c r="G110" s="180">
        <v>0.87234042553191482</v>
      </c>
      <c r="H110" s="174" t="s">
        <v>423</v>
      </c>
      <c r="I110" s="188">
        <v>170</v>
      </c>
      <c r="J110" s="189">
        <v>1.29</v>
      </c>
      <c r="K110" s="175">
        <f>J110/I110*100</f>
        <v>0.75882352941176479</v>
      </c>
      <c r="L110" s="189">
        <v>1.19</v>
      </c>
      <c r="M110" s="175">
        <f>L110/I110*100</f>
        <v>0.7</v>
      </c>
      <c r="N110" s="177"/>
      <c r="O110" s="177"/>
      <c r="P110" s="178"/>
      <c r="Q110" s="178"/>
      <c r="R110" s="178"/>
      <c r="S110" s="178"/>
      <c r="T110" s="178"/>
      <c r="U110" s="216">
        <f>M110</f>
        <v>0.7</v>
      </c>
      <c r="V110" s="203">
        <f>K110</f>
        <v>0.75882352941176479</v>
      </c>
      <c r="W110" s="150" t="s">
        <v>578</v>
      </c>
      <c r="X110" s="150" t="s">
        <v>580</v>
      </c>
      <c r="Y110" s="151">
        <v>170</v>
      </c>
      <c r="Z110" s="186">
        <v>1.85</v>
      </c>
      <c r="AA110" s="164">
        <f>Z110/Y110*100</f>
        <v>1.0882352941176472</v>
      </c>
      <c r="AB110" s="186"/>
      <c r="AC110" s="164"/>
      <c r="AD110" s="174" t="s">
        <v>423</v>
      </c>
      <c r="AE110" s="188">
        <v>170</v>
      </c>
      <c r="AF110" s="189">
        <v>1.19</v>
      </c>
      <c r="AG110" s="167">
        <f t="shared" ref="AG110" si="74">AF110/AE110*100</f>
        <v>0.7</v>
      </c>
      <c r="AH110" s="218"/>
      <c r="AI110" s="106"/>
      <c r="AJ110" s="106"/>
      <c r="AK110" s="106"/>
      <c r="AN110" s="168">
        <v>0.7</v>
      </c>
      <c r="AO110" s="150" t="s">
        <v>578</v>
      </c>
      <c r="AP110" s="150" t="s">
        <v>580</v>
      </c>
      <c r="AQ110" s="151">
        <v>170</v>
      </c>
      <c r="AR110" s="186">
        <v>1.95</v>
      </c>
      <c r="AS110" s="163">
        <f t="shared" si="64"/>
        <v>1.1470588235294117</v>
      </c>
      <c r="AT110" s="163"/>
      <c r="AU110" s="180">
        <v>1.1470588235294117</v>
      </c>
      <c r="AV110" s="154"/>
      <c r="AW110" s="154"/>
      <c r="AX110" s="154"/>
      <c r="AY110" s="154"/>
      <c r="AZ110" s="154"/>
      <c r="BA110" s="155"/>
      <c r="BB110" s="150" t="s">
        <v>579</v>
      </c>
      <c r="BC110" s="151">
        <v>180</v>
      </c>
      <c r="BD110" s="186">
        <v>2</v>
      </c>
      <c r="BE110" s="163">
        <f t="shared" si="72"/>
        <v>1.1111111111111112</v>
      </c>
      <c r="BF110" s="183"/>
      <c r="BG110" s="286">
        <v>1.1111111111111112</v>
      </c>
      <c r="BH110" s="185">
        <f>BE110</f>
        <v>1.1111111111111112</v>
      </c>
      <c r="BI110" s="172">
        <f>BE110</f>
        <v>1.1111111111111112</v>
      </c>
      <c r="BJ110" s="173">
        <f>AVERAGE(BH110,AN110,U110)</f>
        <v>0.83703703703703702</v>
      </c>
      <c r="BK110" s="168">
        <f>AVERAGE(E110,AA110,AS110)</f>
        <v>1.035878181059658</v>
      </c>
      <c r="BL110" s="168">
        <f>AVERAGE(G110,AA110,AU110)</f>
        <v>1.035878181059658</v>
      </c>
      <c r="BM110" s="168">
        <f>AVERAGE(K110,AG110,AY110)</f>
        <v>0.72941176470588243</v>
      </c>
      <c r="BN110" s="168">
        <f>AVERAGE(M110,AG110,BA110)</f>
        <v>0.7</v>
      </c>
      <c r="BO110" s="168">
        <f>AVERAGE(V110,AN110,BI110)</f>
        <v>0.85664488017429197</v>
      </c>
    </row>
    <row r="111" spans="1:67" s="144" customFormat="1" ht="25" customHeight="1">
      <c r="A111" s="138" t="s">
        <v>581</v>
      </c>
      <c r="B111" s="240"/>
      <c r="C111" s="139"/>
      <c r="D111" s="140"/>
      <c r="E111" s="140"/>
      <c r="F111" s="140"/>
      <c r="G111" s="140"/>
      <c r="H111" s="138"/>
      <c r="I111" s="208"/>
      <c r="J111" s="209"/>
      <c r="K111" s="209"/>
      <c r="L111" s="210"/>
      <c r="M111" s="211"/>
      <c r="N111" s="212"/>
      <c r="O111" s="212"/>
      <c r="P111" s="210"/>
      <c r="Q111" s="210"/>
      <c r="R111" s="210"/>
      <c r="S111" s="210"/>
      <c r="T111" s="210"/>
      <c r="U111" s="211"/>
      <c r="V111" s="213"/>
      <c r="Y111" s="146"/>
      <c r="Z111" s="146"/>
      <c r="AA111" s="146"/>
      <c r="AB111" s="146"/>
      <c r="AC111" s="146"/>
      <c r="AE111" s="146"/>
      <c r="AF111" s="146"/>
      <c r="AG111" s="146"/>
      <c r="AN111" s="214"/>
      <c r="AS111" s="146"/>
      <c r="AT111" s="146"/>
      <c r="AU111" s="146"/>
      <c r="AV111" s="146"/>
      <c r="AW111" s="146"/>
      <c r="AX111" s="146"/>
      <c r="AY111" s="146"/>
      <c r="AZ111" s="146"/>
      <c r="BA111" s="147"/>
      <c r="BB111" s="146"/>
      <c r="BC111" s="146"/>
      <c r="BD111" s="146"/>
      <c r="BE111" s="146"/>
      <c r="BF111" s="146"/>
      <c r="BG111" s="146"/>
      <c r="BH111" s="146"/>
      <c r="BI111" s="215"/>
      <c r="BK111" s="214"/>
      <c r="BL111" s="214"/>
      <c r="BM111" s="214"/>
      <c r="BN111" s="214"/>
      <c r="BO111" s="214"/>
    </row>
    <row r="112" spans="1:67" ht="25" customHeight="1">
      <c r="A112" s="150" t="s">
        <v>582</v>
      </c>
      <c r="B112" s="150" t="s">
        <v>583</v>
      </c>
      <c r="C112" s="151">
        <v>200</v>
      </c>
      <c r="D112" s="186">
        <v>3.66</v>
      </c>
      <c r="E112" s="152">
        <f t="shared" ref="E112:E116" si="75">D112/C112*100</f>
        <v>1.83</v>
      </c>
      <c r="F112" s="163">
        <v>3.29</v>
      </c>
      <c r="G112" s="152">
        <f>F112/C112*100</f>
        <v>1.645</v>
      </c>
      <c r="H112" s="154"/>
      <c r="I112" s="154"/>
      <c r="J112" s="155"/>
      <c r="K112" s="155"/>
      <c r="L112" s="156"/>
      <c r="M112" s="157"/>
      <c r="N112" s="150"/>
      <c r="O112" s="158"/>
      <c r="P112" s="150"/>
      <c r="Q112" s="152"/>
      <c r="R112" s="160"/>
      <c r="S112" s="160"/>
      <c r="T112" s="160"/>
      <c r="U112" s="194">
        <v>1.65</v>
      </c>
      <c r="V112" s="162">
        <v>1.83</v>
      </c>
      <c r="W112" s="150" t="s">
        <v>582</v>
      </c>
      <c r="X112" s="150" t="s">
        <v>583</v>
      </c>
      <c r="Y112" s="151">
        <v>200</v>
      </c>
      <c r="Z112" s="186">
        <v>2.79</v>
      </c>
      <c r="AA112" s="164">
        <f>Z112/Y112*100</f>
        <v>1.395</v>
      </c>
      <c r="AB112" s="186"/>
      <c r="AC112" s="164"/>
      <c r="AD112" s="165"/>
      <c r="AE112" s="166"/>
      <c r="AF112" s="155"/>
      <c r="AG112" s="155"/>
      <c r="AH112" s="218"/>
      <c r="AN112" s="168">
        <f>AA112</f>
        <v>1.395</v>
      </c>
      <c r="AO112" s="150" t="s">
        <v>582</v>
      </c>
      <c r="AP112" s="150" t="s">
        <v>583</v>
      </c>
      <c r="AQ112" s="151">
        <v>200</v>
      </c>
      <c r="AR112" s="186">
        <v>3.75</v>
      </c>
      <c r="AS112" s="163">
        <f t="shared" ref="AS112:AS116" si="76">AR112/AQ112*100</f>
        <v>1.875</v>
      </c>
      <c r="AT112" s="163">
        <v>2.99</v>
      </c>
      <c r="AU112" s="163">
        <f t="shared" ref="AU112" si="77">AT112/AQ112*100</f>
        <v>1.4950000000000001</v>
      </c>
      <c r="AV112" s="154"/>
      <c r="AW112" s="154"/>
      <c r="AX112" s="154"/>
      <c r="AY112" s="154"/>
      <c r="AZ112" s="154"/>
      <c r="BA112" s="155"/>
      <c r="BB112" s="150"/>
      <c r="BC112" s="158"/>
      <c r="BD112" s="186"/>
      <c r="BE112" s="163"/>
      <c r="BF112" s="186"/>
      <c r="BG112" s="163"/>
      <c r="BH112" s="192">
        <v>1.5</v>
      </c>
      <c r="BI112" s="172">
        <v>1.88</v>
      </c>
      <c r="BJ112" s="173">
        <f>AVERAGE(BH112,AN112,U112)</f>
        <v>1.5149999999999999</v>
      </c>
      <c r="BK112" s="168">
        <f>AVERAGE(E112,AA112,AS112)</f>
        <v>1.7</v>
      </c>
      <c r="BL112" s="168">
        <f>AVERAGE(G112,AA112,AU112)</f>
        <v>1.5116666666666667</v>
      </c>
      <c r="BM112" s="168"/>
      <c r="BN112" s="168"/>
      <c r="BO112" s="168">
        <f>AVERAGE(V112,AN112,BI112)</f>
        <v>1.7016666666666669</v>
      </c>
    </row>
    <row r="113" spans="1:67" ht="25" customHeight="1">
      <c r="A113" s="150" t="s">
        <v>148</v>
      </c>
      <c r="B113" s="150" t="s">
        <v>584</v>
      </c>
      <c r="C113" s="151">
        <v>230</v>
      </c>
      <c r="D113" s="186">
        <v>2.69</v>
      </c>
      <c r="E113" s="152">
        <f t="shared" si="75"/>
        <v>1.1695652173913043</v>
      </c>
      <c r="F113" s="186">
        <v>1.99</v>
      </c>
      <c r="G113" s="152">
        <f>F113/C113*100</f>
        <v>0.86521739130434783</v>
      </c>
      <c r="H113" s="154"/>
      <c r="I113" s="154"/>
      <c r="J113" s="155"/>
      <c r="K113" s="155"/>
      <c r="L113" s="156"/>
      <c r="M113" s="157"/>
      <c r="N113" s="106"/>
      <c r="O113" s="106"/>
      <c r="P113" s="160"/>
      <c r="Q113" s="160"/>
      <c r="R113" s="160"/>
      <c r="S113" s="160"/>
      <c r="T113" s="160"/>
      <c r="U113" s="161">
        <f>G113</f>
        <v>0.86521739130434783</v>
      </c>
      <c r="V113" s="162">
        <f>E113</f>
        <v>1.1695652173913043</v>
      </c>
      <c r="W113" s="150" t="s">
        <v>148</v>
      </c>
      <c r="X113" s="150" t="s">
        <v>584</v>
      </c>
      <c r="Y113" s="151">
        <v>230</v>
      </c>
      <c r="Z113" s="186">
        <v>2.39</v>
      </c>
      <c r="AA113" s="164">
        <f>Z113/Y113*100</f>
        <v>1.0391304347826087</v>
      </c>
      <c r="AB113" s="186"/>
      <c r="AC113" s="164"/>
      <c r="AD113" s="174" t="s">
        <v>585</v>
      </c>
      <c r="AE113" s="188">
        <v>220</v>
      </c>
      <c r="AF113" s="189">
        <v>1.79</v>
      </c>
      <c r="AG113" s="167">
        <f t="shared" ref="AG113:AG116" si="78">AF113/AE113*100</f>
        <v>0.8136363636363636</v>
      </c>
      <c r="AH113" s="218"/>
      <c r="AN113" s="168">
        <v>0.8136363636363636</v>
      </c>
      <c r="AO113" s="150" t="s">
        <v>148</v>
      </c>
      <c r="AP113" s="150" t="s">
        <v>584</v>
      </c>
      <c r="AQ113" s="151">
        <v>230</v>
      </c>
      <c r="AR113" s="186">
        <v>2.79</v>
      </c>
      <c r="AS113" s="163">
        <f t="shared" si="76"/>
        <v>1.2130434782608694</v>
      </c>
      <c r="AT113" s="163"/>
      <c r="AU113" s="180">
        <v>1.2130434782608694</v>
      </c>
      <c r="AV113" s="154"/>
      <c r="AW113" s="154"/>
      <c r="AX113" s="154"/>
      <c r="AY113" s="154"/>
      <c r="AZ113" s="154"/>
      <c r="BA113" s="155"/>
      <c r="BB113" s="237"/>
      <c r="BC113" s="237"/>
      <c r="BD113" s="237"/>
      <c r="BE113" s="237"/>
      <c r="BF113" s="183"/>
      <c r="BH113" s="185">
        <f>AS113</f>
        <v>1.2130434782608694</v>
      </c>
      <c r="BI113" s="172">
        <f>AS113</f>
        <v>1.2130434782608694</v>
      </c>
      <c r="BJ113" s="173">
        <f>AVERAGE(BH113,AN113,U113)</f>
        <v>0.96396574440052696</v>
      </c>
      <c r="BK113" s="168">
        <f>AVERAGE(E113,AA113,AS113)</f>
        <v>1.1405797101449273</v>
      </c>
      <c r="BL113" s="168">
        <f>AVERAGE(G113,AA113,AU113)</f>
        <v>1.0391304347826087</v>
      </c>
      <c r="BM113" s="168">
        <f>AVERAGE(K113,AG113,AY113)</f>
        <v>0.8136363636363636</v>
      </c>
      <c r="BN113" s="168">
        <f>AVERAGE(M113,AG113,BA113)</f>
        <v>0.8136363636363636</v>
      </c>
      <c r="BO113" s="168">
        <f>AVERAGE(V113,AN113,BI113)</f>
        <v>1.0654150197628458</v>
      </c>
    </row>
    <row r="114" spans="1:67" ht="25" customHeight="1">
      <c r="A114" s="150" t="s">
        <v>150</v>
      </c>
      <c r="B114" s="150" t="s">
        <v>586</v>
      </c>
      <c r="C114" s="151">
        <v>210</v>
      </c>
      <c r="D114" s="186">
        <v>4.29</v>
      </c>
      <c r="E114" s="152">
        <f t="shared" si="75"/>
        <v>2.0428571428571427</v>
      </c>
      <c r="F114" s="163"/>
      <c r="G114" s="180">
        <v>2.0428571428571427</v>
      </c>
      <c r="H114" s="174" t="s">
        <v>423</v>
      </c>
      <c r="I114" s="188">
        <v>192</v>
      </c>
      <c r="J114" s="189">
        <v>1.99</v>
      </c>
      <c r="K114" s="175">
        <f>J114/I114*100</f>
        <v>1.0364583333333333</v>
      </c>
      <c r="L114" s="156"/>
      <c r="M114" s="193">
        <v>1.0364583333333333</v>
      </c>
      <c r="N114" s="106"/>
      <c r="O114" s="106"/>
      <c r="P114" s="160"/>
      <c r="Q114" s="160"/>
      <c r="R114" s="160"/>
      <c r="S114" s="160"/>
      <c r="T114" s="160"/>
      <c r="U114" s="194">
        <f>K114</f>
        <v>1.0364583333333333</v>
      </c>
      <c r="V114" s="162">
        <f>K114</f>
        <v>1.0364583333333333</v>
      </c>
      <c r="W114" s="150" t="s">
        <v>150</v>
      </c>
      <c r="X114" s="150" t="s">
        <v>586</v>
      </c>
      <c r="Y114" s="151">
        <v>210</v>
      </c>
      <c r="Z114" s="163">
        <v>3.85</v>
      </c>
      <c r="AA114" s="164">
        <f>Z114/Y114*100</f>
        <v>1.8333333333333333</v>
      </c>
      <c r="AB114" s="163" t="s">
        <v>587</v>
      </c>
      <c r="AC114" s="164"/>
      <c r="AD114" s="174" t="s">
        <v>423</v>
      </c>
      <c r="AE114" s="181">
        <v>192</v>
      </c>
      <c r="AF114" s="167">
        <v>1.89</v>
      </c>
      <c r="AG114" s="167">
        <f t="shared" si="78"/>
        <v>0.984375</v>
      </c>
      <c r="AH114" s="167" t="s">
        <v>588</v>
      </c>
      <c r="AN114" s="168">
        <v>0.984375</v>
      </c>
      <c r="AO114" s="150" t="s">
        <v>150</v>
      </c>
      <c r="AP114" s="150" t="s">
        <v>586</v>
      </c>
      <c r="AQ114" s="151">
        <v>210</v>
      </c>
      <c r="AR114" s="186">
        <v>4.29</v>
      </c>
      <c r="AS114" s="163">
        <f t="shared" si="76"/>
        <v>2.0428571428571427</v>
      </c>
      <c r="AT114" s="163"/>
      <c r="AU114" s="180">
        <v>2.0428571428571427</v>
      </c>
      <c r="AV114" s="174" t="s">
        <v>429</v>
      </c>
      <c r="AW114" s="181">
        <v>210</v>
      </c>
      <c r="AX114" s="189">
        <v>3.89</v>
      </c>
      <c r="AY114" s="167">
        <f t="shared" ref="AY114:AY116" si="79">AX114/AW114*100</f>
        <v>1.8523809523809525</v>
      </c>
      <c r="AZ114" s="189">
        <v>3.6</v>
      </c>
      <c r="BA114" s="167">
        <f>AZ114/AW114*100</f>
        <v>1.7142857142857144</v>
      </c>
      <c r="BB114" s="237"/>
      <c r="BC114" s="237"/>
      <c r="BD114" s="237"/>
      <c r="BE114" s="237"/>
      <c r="BF114" s="183"/>
      <c r="BH114" s="192">
        <f>BA114</f>
        <v>1.7142857142857144</v>
      </c>
      <c r="BI114" s="172">
        <f>AY114</f>
        <v>1.8523809523809525</v>
      </c>
      <c r="BJ114" s="173">
        <f>AVERAGE(BH114,AN114,U114)</f>
        <v>1.2450396825396826</v>
      </c>
      <c r="BK114" s="168">
        <f>AVERAGE(E114,AA114,AS114)</f>
        <v>1.9730158730158729</v>
      </c>
      <c r="BL114" s="168">
        <f>AVERAGE(G114,AA114,AU114)</f>
        <v>1.9730158730158729</v>
      </c>
      <c r="BM114" s="168">
        <f>AVERAGE(K114,AG114,AY114)</f>
        <v>1.2910714285714284</v>
      </c>
      <c r="BN114" s="168">
        <f>AVERAGE(M114,AG114,BA114)</f>
        <v>1.2450396825396826</v>
      </c>
      <c r="BO114" s="168">
        <f>AVERAGE(V114,AN114,BI114)</f>
        <v>1.2910714285714284</v>
      </c>
    </row>
    <row r="115" spans="1:67" ht="25" customHeight="1">
      <c r="A115" s="150" t="s">
        <v>151</v>
      </c>
      <c r="B115" s="150" t="s">
        <v>589</v>
      </c>
      <c r="C115" s="151">
        <v>150</v>
      </c>
      <c r="D115" s="186">
        <v>2.0499999999999998</v>
      </c>
      <c r="E115" s="152">
        <f t="shared" si="75"/>
        <v>1.3666666666666665</v>
      </c>
      <c r="F115" s="163"/>
      <c r="G115" s="180">
        <v>1.3666666666666665</v>
      </c>
      <c r="H115" s="174" t="s">
        <v>423</v>
      </c>
      <c r="I115" s="181">
        <v>150</v>
      </c>
      <c r="J115" s="189">
        <v>1.39</v>
      </c>
      <c r="K115" s="175">
        <f>J115/I115*100</f>
        <v>0.92666666666666664</v>
      </c>
      <c r="L115" s="174">
        <v>1.29</v>
      </c>
      <c r="M115" s="175">
        <f>L115/I115*100</f>
        <v>0.86</v>
      </c>
      <c r="N115" s="106"/>
      <c r="O115" s="106"/>
      <c r="P115" s="160"/>
      <c r="Q115" s="160"/>
      <c r="R115" s="160"/>
      <c r="S115" s="160"/>
      <c r="T115" s="160"/>
      <c r="U115" s="161">
        <f>M115</f>
        <v>0.86</v>
      </c>
      <c r="V115" s="162">
        <f>K115</f>
        <v>0.92666666666666664</v>
      </c>
      <c r="W115" s="150" t="s">
        <v>151</v>
      </c>
      <c r="X115" s="150" t="s">
        <v>589</v>
      </c>
      <c r="Y115" s="151">
        <v>150</v>
      </c>
      <c r="Z115" s="186">
        <v>2.25</v>
      </c>
      <c r="AA115" s="164">
        <f>Z115/Y115*100</f>
        <v>1.5</v>
      </c>
      <c r="AB115" s="186"/>
      <c r="AC115" s="164"/>
      <c r="AD115" s="174" t="s">
        <v>423</v>
      </c>
      <c r="AE115" s="188">
        <v>150</v>
      </c>
      <c r="AF115" s="189">
        <v>1.99</v>
      </c>
      <c r="AG115" s="167">
        <f t="shared" si="78"/>
        <v>1.3266666666666667</v>
      </c>
      <c r="AH115" s="218"/>
      <c r="AN115" s="168">
        <v>1.3266666666666667</v>
      </c>
      <c r="AO115" s="150" t="s">
        <v>151</v>
      </c>
      <c r="AP115" s="150" t="s">
        <v>589</v>
      </c>
      <c r="AQ115" s="151">
        <v>150</v>
      </c>
      <c r="AR115" s="186">
        <v>2.15</v>
      </c>
      <c r="AS115" s="163">
        <f t="shared" si="76"/>
        <v>1.4333333333333333</v>
      </c>
      <c r="AT115" s="186">
        <v>2</v>
      </c>
      <c r="AU115" s="163">
        <f t="shared" ref="AU115:AU116" si="80">AT115/AQ115*100</f>
        <v>1.3333333333333335</v>
      </c>
      <c r="AV115" s="174" t="s">
        <v>424</v>
      </c>
      <c r="AW115" s="181">
        <v>150</v>
      </c>
      <c r="AX115" s="189">
        <v>1.59</v>
      </c>
      <c r="AY115" s="167">
        <f t="shared" si="79"/>
        <v>1.06</v>
      </c>
      <c r="AZ115" s="189">
        <v>1.39</v>
      </c>
      <c r="BA115" s="167">
        <f>AZ115/AW115*100</f>
        <v>0.92666666666666664</v>
      </c>
      <c r="BB115" s="237"/>
      <c r="BC115" s="237"/>
      <c r="BD115" s="237"/>
      <c r="BE115" s="237"/>
      <c r="BF115" s="183"/>
      <c r="BH115" s="192">
        <f>BA115</f>
        <v>0.92666666666666664</v>
      </c>
      <c r="BI115" s="172">
        <f>AY115</f>
        <v>1.06</v>
      </c>
      <c r="BJ115" s="173">
        <f>AVERAGE(BH115,AN115,U115)</f>
        <v>1.0377777777777777</v>
      </c>
      <c r="BK115" s="168">
        <f>AVERAGE(E115,AA115,AS115)</f>
        <v>1.4333333333333333</v>
      </c>
      <c r="BL115" s="168">
        <f>AVERAGE(G115,AA115,AU115)</f>
        <v>1.3999999999999997</v>
      </c>
      <c r="BM115" s="168">
        <f>AVERAGE(K115,AG115,AY115)</f>
        <v>1.1044444444444446</v>
      </c>
      <c r="BN115" s="168">
        <f>AVERAGE(M115,AG115,BA115)</f>
        <v>1.0377777777777777</v>
      </c>
      <c r="BO115" s="168">
        <f>AVERAGE(V115,AN115,BI115)</f>
        <v>1.1044444444444446</v>
      </c>
    </row>
    <row r="116" spans="1:67" ht="25" customHeight="1">
      <c r="A116" s="150" t="s">
        <v>149</v>
      </c>
      <c r="B116" s="150" t="s">
        <v>26</v>
      </c>
      <c r="C116" s="151">
        <v>2000</v>
      </c>
      <c r="D116" s="186">
        <v>6.99</v>
      </c>
      <c r="E116" s="152">
        <f t="shared" si="75"/>
        <v>0.34950000000000003</v>
      </c>
      <c r="F116" s="163"/>
      <c r="G116" s="187">
        <v>0.34950000000000003</v>
      </c>
      <c r="H116" s="174" t="s">
        <v>423</v>
      </c>
      <c r="I116" s="181">
        <v>2000</v>
      </c>
      <c r="J116" s="189">
        <v>3.89</v>
      </c>
      <c r="K116" s="175">
        <f>J116/I116*100</f>
        <v>0.19450000000000001</v>
      </c>
      <c r="L116" s="174">
        <v>3.69</v>
      </c>
      <c r="M116" s="175">
        <f>L116/I116*100</f>
        <v>0.1845</v>
      </c>
      <c r="N116" s="106"/>
      <c r="O116" s="106"/>
      <c r="P116" s="160"/>
      <c r="Q116" s="160"/>
      <c r="R116" s="160"/>
      <c r="S116" s="160"/>
      <c r="T116" s="160"/>
      <c r="U116" s="161">
        <f>M116</f>
        <v>0.1845</v>
      </c>
      <c r="V116" s="162">
        <f>K116</f>
        <v>0.19450000000000001</v>
      </c>
      <c r="W116" s="150" t="s">
        <v>149</v>
      </c>
      <c r="X116" s="150" t="s">
        <v>26</v>
      </c>
      <c r="Y116" s="151">
        <v>2000</v>
      </c>
      <c r="Z116" s="186">
        <v>4.8899999999999997</v>
      </c>
      <c r="AA116" s="164">
        <f>Z116/Y116*100</f>
        <v>0.24449999999999997</v>
      </c>
      <c r="AB116" s="186"/>
      <c r="AC116" s="164"/>
      <c r="AD116" s="174" t="s">
        <v>423</v>
      </c>
      <c r="AE116" s="181">
        <v>2000</v>
      </c>
      <c r="AF116" s="189">
        <v>3.69</v>
      </c>
      <c r="AG116" s="167">
        <f t="shared" si="78"/>
        <v>0.1845</v>
      </c>
      <c r="AH116" s="218"/>
      <c r="AN116" s="168">
        <f>AG116</f>
        <v>0.1845</v>
      </c>
      <c r="AO116" s="150" t="s">
        <v>149</v>
      </c>
      <c r="AP116" s="150" t="s">
        <v>26</v>
      </c>
      <c r="AQ116" s="151">
        <v>2000</v>
      </c>
      <c r="AR116" s="186">
        <v>6.99</v>
      </c>
      <c r="AS116" s="163">
        <f t="shared" si="76"/>
        <v>0.34950000000000003</v>
      </c>
      <c r="AT116" s="186">
        <v>4.9000000000000004</v>
      </c>
      <c r="AU116" s="163">
        <f t="shared" si="80"/>
        <v>0.24500000000000002</v>
      </c>
      <c r="AV116" s="174" t="s">
        <v>424</v>
      </c>
      <c r="AW116" s="181">
        <v>2000</v>
      </c>
      <c r="AX116" s="189">
        <v>5.99</v>
      </c>
      <c r="AY116" s="167">
        <f t="shared" si="79"/>
        <v>0.29950000000000004</v>
      </c>
      <c r="AZ116" s="154"/>
      <c r="BA116" s="182">
        <f>AY116</f>
        <v>0.29950000000000004</v>
      </c>
      <c r="BB116" s="237"/>
      <c r="BC116" s="237"/>
      <c r="BD116" s="237"/>
      <c r="BE116" s="237"/>
      <c r="BF116" s="183"/>
      <c r="BH116" s="171">
        <f>AU116</f>
        <v>0.24500000000000002</v>
      </c>
      <c r="BI116" s="172">
        <f>AY116</f>
        <v>0.29950000000000004</v>
      </c>
      <c r="BJ116" s="173">
        <f>AVERAGE(BH116,AN116,U116)</f>
        <v>0.20466666666666666</v>
      </c>
      <c r="BK116" s="168">
        <f>AVERAGE(E116,AA116,AS116)</f>
        <v>0.3145</v>
      </c>
      <c r="BL116" s="168">
        <f>AVERAGE(G116,AA116,AU116)</f>
        <v>0.27966666666666667</v>
      </c>
      <c r="BM116" s="168">
        <f>AVERAGE(K116,AG116,AY116)</f>
        <v>0.22616666666666671</v>
      </c>
      <c r="BN116" s="168">
        <f>AVERAGE(M116,AG116,BA116)</f>
        <v>0.22283333333333336</v>
      </c>
      <c r="BO116" s="168">
        <f>AVERAGE(V116,AN116,BI116)</f>
        <v>0.22616666666666671</v>
      </c>
    </row>
    <row r="117" spans="1:67" ht="25" customHeight="1">
      <c r="A117" s="126" t="s">
        <v>590</v>
      </c>
      <c r="B117" s="287"/>
      <c r="C117" s="127"/>
      <c r="D117" s="128"/>
      <c r="E117" s="128"/>
      <c r="F117" s="129"/>
      <c r="G117" s="129"/>
      <c r="H117" s="130"/>
      <c r="I117" s="288"/>
      <c r="J117" s="289"/>
      <c r="K117" s="289"/>
      <c r="L117" s="290"/>
      <c r="M117" s="291"/>
      <c r="N117" s="292"/>
      <c r="O117" s="292"/>
      <c r="P117" s="290"/>
      <c r="Q117" s="290"/>
      <c r="R117" s="290"/>
      <c r="S117" s="290"/>
      <c r="T117" s="290"/>
      <c r="U117" s="291"/>
      <c r="V117" s="293"/>
      <c r="W117" s="240" t="s">
        <v>591</v>
      </c>
      <c r="X117" s="212"/>
      <c r="Y117" s="208"/>
      <c r="Z117" s="209"/>
      <c r="AA117" s="209"/>
      <c r="AB117" s="209"/>
      <c r="AC117" s="209"/>
      <c r="AD117" s="212"/>
      <c r="AE117" s="294"/>
      <c r="AF117" s="209"/>
      <c r="AG117" s="209"/>
      <c r="AH117" s="241"/>
      <c r="AI117" s="144"/>
      <c r="AJ117" s="144"/>
      <c r="AK117" s="144"/>
      <c r="AL117" s="144"/>
      <c r="AM117" s="144"/>
      <c r="AN117" s="214"/>
      <c r="AO117" s="240" t="s">
        <v>591</v>
      </c>
      <c r="AP117" s="212"/>
      <c r="AQ117" s="212"/>
      <c r="AR117" s="241"/>
      <c r="AS117" s="209"/>
      <c r="AT117" s="209"/>
      <c r="AU117" s="209"/>
      <c r="AV117" s="208"/>
      <c r="AW117" s="208"/>
      <c r="AX117" s="208"/>
      <c r="AY117" s="208"/>
      <c r="AZ117" s="208"/>
      <c r="BA117" s="209"/>
      <c r="BB117" s="208"/>
      <c r="BC117" s="208"/>
      <c r="BD117" s="208"/>
      <c r="BE117" s="208"/>
      <c r="BF117" s="208"/>
      <c r="BG117" s="146"/>
      <c r="BH117" s="146"/>
      <c r="BI117" s="215"/>
      <c r="BJ117" s="144"/>
      <c r="BK117" s="214"/>
      <c r="BL117" s="214"/>
      <c r="BM117" s="214"/>
      <c r="BN117" s="214"/>
      <c r="BO117" s="214"/>
    </row>
    <row r="118" spans="1:67" ht="25" customHeight="1">
      <c r="A118" s="150" t="s">
        <v>592</v>
      </c>
      <c r="B118" s="150" t="s">
        <v>593</v>
      </c>
      <c r="C118" s="151">
        <v>375</v>
      </c>
      <c r="D118" s="186">
        <v>3.29</v>
      </c>
      <c r="E118" s="152">
        <f t="shared" ref="E118:E128" si="81">D118/C118*100</f>
        <v>0.8773333333333333</v>
      </c>
      <c r="F118" s="186">
        <v>2.99</v>
      </c>
      <c r="G118" s="152">
        <f>F118/C118*100</f>
        <v>0.79733333333333345</v>
      </c>
      <c r="H118" s="174" t="s">
        <v>423</v>
      </c>
      <c r="I118" s="188">
        <v>500</v>
      </c>
      <c r="J118" s="189">
        <v>2.4900000000000002</v>
      </c>
      <c r="K118" s="175">
        <f>J118/I118*100</f>
        <v>0.498</v>
      </c>
      <c r="L118" s="156"/>
      <c r="M118" s="193">
        <v>0.498</v>
      </c>
      <c r="N118" s="106"/>
      <c r="O118" s="106"/>
      <c r="P118" s="160"/>
      <c r="Q118" s="160"/>
      <c r="R118" s="160"/>
      <c r="S118" s="160"/>
      <c r="T118" s="160"/>
      <c r="U118" s="194">
        <f t="shared" ref="U118:U123" si="82">K118</f>
        <v>0.498</v>
      </c>
      <c r="V118" s="162">
        <f t="shared" ref="V118:V128" si="83">K118</f>
        <v>0.498</v>
      </c>
      <c r="W118" s="150" t="s">
        <v>592</v>
      </c>
      <c r="X118" s="150" t="s">
        <v>593</v>
      </c>
      <c r="Y118" s="151">
        <v>375</v>
      </c>
      <c r="Z118" s="186">
        <v>2.95</v>
      </c>
      <c r="AA118" s="164">
        <f t="shared" ref="AA118:AA128" si="84">Z118/Y118*100</f>
        <v>0.78666666666666674</v>
      </c>
      <c r="AB118" s="186"/>
      <c r="AC118" s="164"/>
      <c r="AD118" s="174" t="s">
        <v>423</v>
      </c>
      <c r="AE118" s="188">
        <v>500</v>
      </c>
      <c r="AF118" s="189">
        <v>2.39</v>
      </c>
      <c r="AG118" s="167">
        <f t="shared" ref="AG118:AG128" si="85">AF118/AE118*100</f>
        <v>0.47800000000000004</v>
      </c>
      <c r="AH118" s="218"/>
      <c r="AN118" s="168">
        <v>0.47800000000000004</v>
      </c>
      <c r="AO118" s="150" t="s">
        <v>592</v>
      </c>
      <c r="AP118" s="150" t="s">
        <v>593</v>
      </c>
      <c r="AQ118" s="151">
        <v>375</v>
      </c>
      <c r="AR118" s="186">
        <v>3.29</v>
      </c>
      <c r="AS118" s="163">
        <f t="shared" ref="AS118:AS128" si="86">AR118/AQ118*100</f>
        <v>0.8773333333333333</v>
      </c>
      <c r="AT118" s="163"/>
      <c r="AU118" s="180">
        <v>0.8773333333333333</v>
      </c>
      <c r="AV118" s="174" t="s">
        <v>429</v>
      </c>
      <c r="AW118" s="188">
        <v>500</v>
      </c>
      <c r="AX118" s="189">
        <v>3</v>
      </c>
      <c r="AY118" s="167">
        <f t="shared" ref="AY118:AY128" si="87">AX118/AW118*100</f>
        <v>0.6</v>
      </c>
      <c r="AZ118" s="154"/>
      <c r="BA118" s="182">
        <v>0.6</v>
      </c>
      <c r="BB118" s="183"/>
      <c r="BC118" s="183"/>
      <c r="BD118" s="183"/>
      <c r="BE118" s="183"/>
      <c r="BF118" s="183"/>
      <c r="BH118" s="185">
        <f>AY118</f>
        <v>0.6</v>
      </c>
      <c r="BI118" s="172">
        <f>AY118</f>
        <v>0.6</v>
      </c>
      <c r="BJ118" s="173">
        <f t="shared" ref="BJ118:BJ128" si="88">AVERAGE(BH118,AN118,U118)</f>
        <v>0.52533333333333332</v>
      </c>
      <c r="BK118" s="168">
        <f t="shared" ref="BK118:BK128" si="89">AVERAGE(E118,AA118,AS118)</f>
        <v>0.84711111111111104</v>
      </c>
      <c r="BL118" s="168">
        <f t="shared" ref="BL118:BL128" si="90">AVERAGE(G118,AA118,AU118)</f>
        <v>0.82044444444444442</v>
      </c>
      <c r="BM118" s="168">
        <f t="shared" ref="BM118:BM128" si="91">AVERAGE(K118,AG118,AY118)</f>
        <v>0.52533333333333332</v>
      </c>
      <c r="BN118" s="168">
        <f t="shared" ref="BN118:BN128" si="92">AVERAGE(M118,AG118,BA118)</f>
        <v>0.52533333333333332</v>
      </c>
      <c r="BO118" s="168">
        <f t="shared" ref="BO118:BO128" si="93">AVERAGE(V118,AN118,BI118)</f>
        <v>0.52533333333333332</v>
      </c>
    </row>
    <row r="119" spans="1:67" ht="25" customHeight="1">
      <c r="A119" s="150" t="s">
        <v>154</v>
      </c>
      <c r="B119" s="150" t="s">
        <v>444</v>
      </c>
      <c r="C119" s="151">
        <v>500</v>
      </c>
      <c r="D119" s="186">
        <v>4.6900000000000004</v>
      </c>
      <c r="E119" s="152">
        <f t="shared" si="81"/>
        <v>0.93800000000000017</v>
      </c>
      <c r="F119" s="163"/>
      <c r="G119" s="180">
        <v>0.93800000000000017</v>
      </c>
      <c r="H119" s="174" t="s">
        <v>423</v>
      </c>
      <c r="I119" s="188">
        <v>375</v>
      </c>
      <c r="J119" s="189">
        <v>2.29</v>
      </c>
      <c r="K119" s="175">
        <f t="shared" ref="K119:K128" si="94">J119/I119*100</f>
        <v>0.61066666666666669</v>
      </c>
      <c r="L119" s="156"/>
      <c r="M119" s="193">
        <v>0.61066666666666669</v>
      </c>
      <c r="N119" s="106"/>
      <c r="O119" s="106"/>
      <c r="P119" s="160"/>
      <c r="Q119" s="160"/>
      <c r="R119" s="160"/>
      <c r="S119" s="160"/>
      <c r="T119" s="160"/>
      <c r="U119" s="194">
        <f t="shared" si="82"/>
        <v>0.61066666666666669</v>
      </c>
      <c r="V119" s="162">
        <f t="shared" si="83"/>
        <v>0.61066666666666669</v>
      </c>
      <c r="W119" s="150" t="s">
        <v>154</v>
      </c>
      <c r="X119" s="150" t="s">
        <v>444</v>
      </c>
      <c r="Y119" s="151">
        <v>500</v>
      </c>
      <c r="Z119" s="186">
        <v>3</v>
      </c>
      <c r="AA119" s="164">
        <f t="shared" si="84"/>
        <v>0.6</v>
      </c>
      <c r="AB119" s="186"/>
      <c r="AC119" s="164"/>
      <c r="AD119" s="174" t="s">
        <v>423</v>
      </c>
      <c r="AE119" s="181">
        <v>375</v>
      </c>
      <c r="AF119" s="189">
        <v>2.19</v>
      </c>
      <c r="AG119" s="167">
        <f t="shared" si="85"/>
        <v>0.58399999999999996</v>
      </c>
      <c r="AH119" s="218"/>
      <c r="AN119" s="168">
        <v>0.58399999999999996</v>
      </c>
      <c r="AO119" s="150" t="s">
        <v>154</v>
      </c>
      <c r="AP119" s="150" t="s">
        <v>444</v>
      </c>
      <c r="AQ119" s="151">
        <v>375</v>
      </c>
      <c r="AR119" s="186">
        <v>5.49</v>
      </c>
      <c r="AS119" s="163">
        <f t="shared" si="86"/>
        <v>1.464</v>
      </c>
      <c r="AT119" s="186">
        <v>4.7</v>
      </c>
      <c r="AU119" s="163">
        <f>AT119/AQ119*100</f>
        <v>1.2533333333333334</v>
      </c>
      <c r="AV119" s="174" t="s">
        <v>25</v>
      </c>
      <c r="AW119" s="188">
        <v>375</v>
      </c>
      <c r="AX119" s="189">
        <v>2.2999999999999998</v>
      </c>
      <c r="AY119" s="167">
        <f t="shared" si="87"/>
        <v>0.61333333333333329</v>
      </c>
      <c r="AZ119" s="154"/>
      <c r="BA119" s="182">
        <v>0.61333333333333329</v>
      </c>
      <c r="BB119" s="183"/>
      <c r="BC119" s="183"/>
      <c r="BD119" s="183"/>
      <c r="BE119" s="183"/>
      <c r="BF119" s="183"/>
      <c r="BH119" s="185">
        <f>AY119</f>
        <v>0.61333333333333329</v>
      </c>
      <c r="BI119" s="172">
        <f>AY119</f>
        <v>0.61333333333333329</v>
      </c>
      <c r="BJ119" s="173">
        <f t="shared" si="88"/>
        <v>0.60266666666666668</v>
      </c>
      <c r="BK119" s="168">
        <f t="shared" si="89"/>
        <v>1.0006666666666668</v>
      </c>
      <c r="BL119" s="168">
        <f t="shared" si="90"/>
        <v>0.93044444444444452</v>
      </c>
      <c r="BM119" s="168">
        <f t="shared" si="91"/>
        <v>0.60266666666666657</v>
      </c>
      <c r="BN119" s="168">
        <f t="shared" si="92"/>
        <v>0.60266666666666657</v>
      </c>
      <c r="BO119" s="168">
        <f t="shared" si="93"/>
        <v>0.60266666666666657</v>
      </c>
    </row>
    <row r="120" spans="1:67" ht="25" customHeight="1">
      <c r="A120" s="150" t="s">
        <v>594</v>
      </c>
      <c r="B120" s="150" t="s">
        <v>444</v>
      </c>
      <c r="C120" s="151">
        <v>500</v>
      </c>
      <c r="D120" s="186">
        <v>4.6900000000000004</v>
      </c>
      <c r="E120" s="152">
        <f t="shared" si="81"/>
        <v>0.93800000000000017</v>
      </c>
      <c r="F120" s="163"/>
      <c r="G120" s="180">
        <v>0.93800000000000017</v>
      </c>
      <c r="H120" s="174" t="s">
        <v>423</v>
      </c>
      <c r="I120" s="188">
        <v>375</v>
      </c>
      <c r="J120" s="189">
        <v>2.29</v>
      </c>
      <c r="K120" s="175">
        <f t="shared" si="94"/>
        <v>0.61066666666666669</v>
      </c>
      <c r="L120" s="156"/>
      <c r="M120" s="193">
        <v>0.61066666666666669</v>
      </c>
      <c r="N120" s="106"/>
      <c r="O120" s="106"/>
      <c r="P120" s="160"/>
      <c r="Q120" s="160"/>
      <c r="R120" s="160"/>
      <c r="S120" s="160"/>
      <c r="T120" s="160"/>
      <c r="U120" s="194">
        <f t="shared" si="82"/>
        <v>0.61066666666666669</v>
      </c>
      <c r="V120" s="162">
        <f t="shared" si="83"/>
        <v>0.61066666666666669</v>
      </c>
      <c r="W120" s="150" t="s">
        <v>594</v>
      </c>
      <c r="X120" s="150" t="s">
        <v>444</v>
      </c>
      <c r="Y120" s="151">
        <v>500</v>
      </c>
      <c r="Z120" s="186">
        <v>3</v>
      </c>
      <c r="AA120" s="164">
        <f t="shared" si="84"/>
        <v>0.6</v>
      </c>
      <c r="AB120" s="186"/>
      <c r="AC120" s="164"/>
      <c r="AD120" s="174" t="s">
        <v>423</v>
      </c>
      <c r="AE120" s="188">
        <v>375</v>
      </c>
      <c r="AF120" s="189">
        <v>2.19</v>
      </c>
      <c r="AG120" s="167">
        <f t="shared" si="85"/>
        <v>0.58399999999999996</v>
      </c>
      <c r="AH120" s="218"/>
      <c r="AN120" s="168">
        <v>0.58399999999999996</v>
      </c>
      <c r="AO120" s="150" t="s">
        <v>594</v>
      </c>
      <c r="AP120" s="150" t="s">
        <v>444</v>
      </c>
      <c r="AQ120" s="151">
        <v>375</v>
      </c>
      <c r="AR120" s="186">
        <v>5.49</v>
      </c>
      <c r="AS120" s="163">
        <f t="shared" si="86"/>
        <v>1.464</v>
      </c>
      <c r="AT120" s="186">
        <v>4.7</v>
      </c>
      <c r="AU120" s="163">
        <f>AT120/AQ120*100</f>
        <v>1.2533333333333334</v>
      </c>
      <c r="AV120" s="154"/>
      <c r="AW120" s="154"/>
      <c r="AX120" s="154"/>
      <c r="AY120" s="167"/>
      <c r="AZ120" s="154"/>
      <c r="BA120" s="182"/>
      <c r="BB120" s="183"/>
      <c r="BC120" s="183"/>
      <c r="BD120" s="183"/>
      <c r="BE120" s="183"/>
      <c r="BF120" s="183"/>
      <c r="BH120" s="192">
        <v>1.2533333333333334</v>
      </c>
      <c r="BI120" s="172">
        <f>AS120</f>
        <v>1.464</v>
      </c>
      <c r="BJ120" s="173">
        <f t="shared" si="88"/>
        <v>0.81600000000000017</v>
      </c>
      <c r="BK120" s="168">
        <f t="shared" si="89"/>
        <v>1.0006666666666668</v>
      </c>
      <c r="BL120" s="168">
        <f t="shared" si="90"/>
        <v>0.93044444444444452</v>
      </c>
      <c r="BM120" s="168">
        <f t="shared" si="91"/>
        <v>0.59733333333333327</v>
      </c>
      <c r="BN120" s="168">
        <f t="shared" si="92"/>
        <v>0.59733333333333327</v>
      </c>
      <c r="BO120" s="168">
        <f t="shared" si="93"/>
        <v>0.88622222222222213</v>
      </c>
    </row>
    <row r="121" spans="1:67" ht="25" customHeight="1">
      <c r="A121" s="150" t="s">
        <v>595</v>
      </c>
      <c r="B121" s="150" t="s">
        <v>462</v>
      </c>
      <c r="C121" s="151">
        <v>420</v>
      </c>
      <c r="D121" s="186">
        <v>2.59</v>
      </c>
      <c r="E121" s="152">
        <f t="shared" si="81"/>
        <v>0.6166666666666667</v>
      </c>
      <c r="F121" s="163"/>
      <c r="G121" s="180">
        <v>0.6166666666666667</v>
      </c>
      <c r="H121" s="174" t="s">
        <v>596</v>
      </c>
      <c r="I121" s="188">
        <v>535</v>
      </c>
      <c r="J121" s="189">
        <v>2.39</v>
      </c>
      <c r="K121" s="175">
        <f t="shared" si="94"/>
        <v>0.44672897196261685</v>
      </c>
      <c r="L121" s="156"/>
      <c r="M121" s="193">
        <v>0.44672897196261685</v>
      </c>
      <c r="N121" s="106"/>
      <c r="O121" s="106"/>
      <c r="P121" s="160"/>
      <c r="Q121" s="160"/>
      <c r="R121" s="160"/>
      <c r="S121" s="160"/>
      <c r="T121" s="160"/>
      <c r="U121" s="194">
        <f t="shared" si="82"/>
        <v>0.44672897196261685</v>
      </c>
      <c r="V121" s="162">
        <f t="shared" si="83"/>
        <v>0.44672897196261685</v>
      </c>
      <c r="W121" s="150" t="s">
        <v>595</v>
      </c>
      <c r="X121" s="150" t="s">
        <v>462</v>
      </c>
      <c r="Y121" s="151">
        <v>420</v>
      </c>
      <c r="Z121" s="186">
        <v>2.4900000000000002</v>
      </c>
      <c r="AA121" s="164">
        <f t="shared" si="84"/>
        <v>0.59285714285714286</v>
      </c>
      <c r="AB121" s="186"/>
      <c r="AC121" s="164"/>
      <c r="AD121" s="165"/>
      <c r="AE121" s="166"/>
      <c r="AF121" s="155"/>
      <c r="AG121" s="167"/>
      <c r="AH121" s="218"/>
      <c r="AN121" s="168">
        <f>AA121</f>
        <v>0.59285714285714286</v>
      </c>
      <c r="AO121" s="150" t="s">
        <v>595</v>
      </c>
      <c r="AP121" s="150" t="s">
        <v>462</v>
      </c>
      <c r="AQ121" s="151">
        <v>420</v>
      </c>
      <c r="AR121" s="186">
        <v>2.59</v>
      </c>
      <c r="AS121" s="163">
        <f t="shared" si="86"/>
        <v>0.6166666666666667</v>
      </c>
      <c r="AT121" s="163"/>
      <c r="AU121" s="180">
        <v>0.6166666666666667</v>
      </c>
      <c r="AV121" s="154"/>
      <c r="AW121" s="154"/>
      <c r="AX121" s="154"/>
      <c r="AY121" s="167"/>
      <c r="AZ121" s="154"/>
      <c r="BA121" s="182"/>
      <c r="BB121" s="183"/>
      <c r="BC121" s="183"/>
      <c r="BD121" s="183"/>
      <c r="BE121" s="183"/>
      <c r="BF121" s="183"/>
      <c r="BH121" s="185">
        <f>AS121</f>
        <v>0.6166666666666667</v>
      </c>
      <c r="BI121" s="172">
        <f>AS121</f>
        <v>0.6166666666666667</v>
      </c>
      <c r="BJ121" s="173">
        <f t="shared" si="88"/>
        <v>0.55208426049547554</v>
      </c>
      <c r="BK121" s="168">
        <f t="shared" si="89"/>
        <v>0.60873015873015879</v>
      </c>
      <c r="BL121" s="168">
        <f t="shared" si="90"/>
        <v>0.60873015873015879</v>
      </c>
      <c r="BM121" s="168">
        <f t="shared" si="91"/>
        <v>0.44672897196261685</v>
      </c>
      <c r="BN121" s="168">
        <f t="shared" si="92"/>
        <v>0.44672897196261685</v>
      </c>
      <c r="BO121" s="168">
        <f t="shared" si="93"/>
        <v>0.55208426049547554</v>
      </c>
    </row>
    <row r="122" spans="1:67" ht="25" customHeight="1">
      <c r="A122" s="150" t="s">
        <v>597</v>
      </c>
      <c r="B122" s="150" t="s">
        <v>462</v>
      </c>
      <c r="C122" s="151">
        <v>420</v>
      </c>
      <c r="D122" s="186">
        <v>2.29</v>
      </c>
      <c r="E122" s="152">
        <f t="shared" si="81"/>
        <v>0.5452380952380953</v>
      </c>
      <c r="F122" s="163"/>
      <c r="G122" s="180">
        <v>0.5452380952380953</v>
      </c>
      <c r="H122" s="174" t="s">
        <v>423</v>
      </c>
      <c r="I122" s="188">
        <v>510</v>
      </c>
      <c r="J122" s="189">
        <v>2.4900000000000002</v>
      </c>
      <c r="K122" s="175">
        <f t="shared" si="94"/>
        <v>0.48823529411764716</v>
      </c>
      <c r="L122" s="156"/>
      <c r="M122" s="193">
        <v>0.48823529411764716</v>
      </c>
      <c r="N122" s="106"/>
      <c r="O122" s="106"/>
      <c r="P122" s="160"/>
      <c r="Q122" s="160"/>
      <c r="R122" s="160"/>
      <c r="S122" s="160"/>
      <c r="T122" s="160"/>
      <c r="U122" s="194">
        <f t="shared" si="82"/>
        <v>0.48823529411764716</v>
      </c>
      <c r="V122" s="162">
        <f t="shared" si="83"/>
        <v>0.48823529411764716</v>
      </c>
      <c r="W122" s="150" t="s">
        <v>597</v>
      </c>
      <c r="X122" s="150" t="s">
        <v>462</v>
      </c>
      <c r="Y122" s="151">
        <v>420</v>
      </c>
      <c r="Z122" s="186">
        <v>1.99</v>
      </c>
      <c r="AA122" s="164">
        <f t="shared" si="84"/>
        <v>0.47380952380952385</v>
      </c>
      <c r="AB122" s="186"/>
      <c r="AC122" s="164"/>
      <c r="AD122" s="174" t="s">
        <v>423</v>
      </c>
      <c r="AE122" s="188">
        <v>420</v>
      </c>
      <c r="AF122" s="189">
        <v>1.69</v>
      </c>
      <c r="AG122" s="167">
        <f t="shared" si="85"/>
        <v>0.40238095238095234</v>
      </c>
      <c r="AH122" s="218"/>
      <c r="AN122" s="168">
        <v>0.40238095238095234</v>
      </c>
      <c r="AO122" s="150" t="s">
        <v>597</v>
      </c>
      <c r="AP122" s="150" t="s">
        <v>462</v>
      </c>
      <c r="AQ122" s="151">
        <v>420</v>
      </c>
      <c r="AR122" s="186">
        <v>2.2999999999999998</v>
      </c>
      <c r="AS122" s="163">
        <f t="shared" si="86"/>
        <v>0.54761904761904756</v>
      </c>
      <c r="AT122" s="163"/>
      <c r="AU122" s="180">
        <v>0.54761904761904756</v>
      </c>
      <c r="AV122" s="174" t="s">
        <v>25</v>
      </c>
      <c r="AW122" s="188">
        <v>500</v>
      </c>
      <c r="AX122" s="189">
        <v>2.99</v>
      </c>
      <c r="AY122" s="167">
        <f t="shared" si="87"/>
        <v>0.59799999999999998</v>
      </c>
      <c r="AZ122" s="154"/>
      <c r="BA122" s="182">
        <v>0.59799999999999998</v>
      </c>
      <c r="BB122" s="183"/>
      <c r="BC122" s="183"/>
      <c r="BD122" s="183"/>
      <c r="BE122" s="183"/>
      <c r="BF122" s="183"/>
      <c r="BH122" s="295">
        <f>AS122</f>
        <v>0.54761904761904756</v>
      </c>
      <c r="BI122" s="171">
        <f>AS122</f>
        <v>0.54761904761904756</v>
      </c>
      <c r="BJ122" s="173">
        <f t="shared" si="88"/>
        <v>0.47941176470588237</v>
      </c>
      <c r="BK122" s="168">
        <f t="shared" si="89"/>
        <v>0.52222222222222225</v>
      </c>
      <c r="BL122" s="168">
        <f t="shared" si="90"/>
        <v>0.52222222222222225</v>
      </c>
      <c r="BM122" s="168">
        <f t="shared" si="91"/>
        <v>0.49620541549953318</v>
      </c>
      <c r="BN122" s="168">
        <f t="shared" si="92"/>
        <v>0.49620541549953318</v>
      </c>
      <c r="BO122" s="168">
        <f t="shared" si="93"/>
        <v>0.47941176470588237</v>
      </c>
    </row>
    <row r="123" spans="1:67" ht="25" customHeight="1">
      <c r="A123" s="150" t="s">
        <v>157</v>
      </c>
      <c r="B123" s="150" t="s">
        <v>574</v>
      </c>
      <c r="C123" s="151">
        <v>400</v>
      </c>
      <c r="D123" s="186">
        <v>5.09</v>
      </c>
      <c r="E123" s="152">
        <f t="shared" si="81"/>
        <v>1.2725</v>
      </c>
      <c r="F123" s="163"/>
      <c r="G123" s="180">
        <v>1.2725</v>
      </c>
      <c r="H123" s="174" t="s">
        <v>423</v>
      </c>
      <c r="I123" s="188">
        <v>380</v>
      </c>
      <c r="J123" s="189">
        <v>2.69</v>
      </c>
      <c r="K123" s="175">
        <f t="shared" si="94"/>
        <v>0.70789473684210524</v>
      </c>
      <c r="L123" s="156"/>
      <c r="M123" s="193">
        <v>0.70789473684210524</v>
      </c>
      <c r="N123" s="106"/>
      <c r="O123" s="106"/>
      <c r="P123" s="160"/>
      <c r="Q123" s="160"/>
      <c r="R123" s="160"/>
      <c r="S123" s="160"/>
      <c r="T123" s="160"/>
      <c r="U123" s="194">
        <f t="shared" si="82"/>
        <v>0.70789473684210524</v>
      </c>
      <c r="V123" s="162">
        <f t="shared" si="83"/>
        <v>0.70789473684210524</v>
      </c>
      <c r="W123" s="150" t="s">
        <v>157</v>
      </c>
      <c r="X123" s="150" t="s">
        <v>574</v>
      </c>
      <c r="Y123" s="151">
        <v>400</v>
      </c>
      <c r="Z123" s="186">
        <v>4.05</v>
      </c>
      <c r="AA123" s="164">
        <f t="shared" si="84"/>
        <v>1.0125</v>
      </c>
      <c r="AB123" s="186" t="s">
        <v>598</v>
      </c>
      <c r="AC123" s="164"/>
      <c r="AD123" s="174" t="s">
        <v>423</v>
      </c>
      <c r="AE123" s="188">
        <v>443</v>
      </c>
      <c r="AF123" s="189">
        <v>3.59</v>
      </c>
      <c r="AG123" s="167">
        <f t="shared" si="85"/>
        <v>0.81038374717832951</v>
      </c>
      <c r="AH123" s="218"/>
      <c r="AN123" s="168">
        <v>0.81038374717832951</v>
      </c>
      <c r="AO123" s="150" t="s">
        <v>157</v>
      </c>
      <c r="AP123" s="150" t="s">
        <v>574</v>
      </c>
      <c r="AQ123" s="151">
        <v>400</v>
      </c>
      <c r="AR123" s="186">
        <v>4.2</v>
      </c>
      <c r="AS123" s="163">
        <f t="shared" si="86"/>
        <v>1.05</v>
      </c>
      <c r="AT123" s="163"/>
      <c r="AU123" s="180">
        <v>1.05</v>
      </c>
      <c r="AV123" s="174" t="s">
        <v>25</v>
      </c>
      <c r="AW123" s="188">
        <v>375</v>
      </c>
      <c r="AX123" s="189">
        <v>2.4900000000000002</v>
      </c>
      <c r="AY123" s="167">
        <f t="shared" si="87"/>
        <v>0.66400000000000015</v>
      </c>
      <c r="AZ123" s="154"/>
      <c r="BA123" s="182">
        <v>0.66400000000000015</v>
      </c>
      <c r="BB123" s="183"/>
      <c r="BC123" s="183"/>
      <c r="BD123" s="183"/>
      <c r="BE123" s="183"/>
      <c r="BF123" s="183"/>
      <c r="BH123" s="185">
        <f>AY123</f>
        <v>0.66400000000000015</v>
      </c>
      <c r="BI123" s="172">
        <f>AY123</f>
        <v>0.66400000000000015</v>
      </c>
      <c r="BJ123" s="173">
        <f t="shared" si="88"/>
        <v>0.72742616134014504</v>
      </c>
      <c r="BK123" s="168">
        <f t="shared" si="89"/>
        <v>1.1116666666666666</v>
      </c>
      <c r="BL123" s="168">
        <f t="shared" si="90"/>
        <v>1.1116666666666666</v>
      </c>
      <c r="BM123" s="168">
        <f t="shared" si="91"/>
        <v>0.72742616134014504</v>
      </c>
      <c r="BN123" s="168">
        <f t="shared" si="92"/>
        <v>0.72742616134014504</v>
      </c>
      <c r="BO123" s="168">
        <f t="shared" si="93"/>
        <v>0.72742616134014504</v>
      </c>
    </row>
    <row r="124" spans="1:67" ht="25" customHeight="1">
      <c r="A124" s="150" t="s">
        <v>599</v>
      </c>
      <c r="B124" s="150" t="s">
        <v>462</v>
      </c>
      <c r="C124" s="151">
        <v>560</v>
      </c>
      <c r="D124" s="186">
        <v>2.89</v>
      </c>
      <c r="E124" s="152">
        <f t="shared" si="81"/>
        <v>0.51607142857142863</v>
      </c>
      <c r="F124" s="186">
        <v>2.4900000000000002</v>
      </c>
      <c r="G124" s="152">
        <f>F124/C124*100</f>
        <v>0.44464285714285717</v>
      </c>
      <c r="H124" s="174" t="s">
        <v>423</v>
      </c>
      <c r="I124" s="188">
        <v>575</v>
      </c>
      <c r="J124" s="189">
        <v>1.59</v>
      </c>
      <c r="K124" s="175">
        <f t="shared" si="94"/>
        <v>0.27652173913043476</v>
      </c>
      <c r="L124" s="174">
        <v>1.49</v>
      </c>
      <c r="M124" s="175">
        <f>L124/I124*100</f>
        <v>0.25913043478260872</v>
      </c>
      <c r="N124" s="106"/>
      <c r="O124" s="106"/>
      <c r="P124" s="160"/>
      <c r="Q124" s="160"/>
      <c r="R124" s="160"/>
      <c r="S124" s="160"/>
      <c r="T124" s="160"/>
      <c r="U124" s="161">
        <f>M124</f>
        <v>0.25913043478260872</v>
      </c>
      <c r="V124" s="162">
        <f t="shared" si="83"/>
        <v>0.27652173913043476</v>
      </c>
      <c r="W124" s="150" t="s">
        <v>158</v>
      </c>
      <c r="X124" s="150" t="s">
        <v>462</v>
      </c>
      <c r="Y124" s="151">
        <v>575</v>
      </c>
      <c r="Z124" s="186">
        <v>2.6</v>
      </c>
      <c r="AA124" s="164">
        <f t="shared" si="84"/>
        <v>0.45217391304347831</v>
      </c>
      <c r="AB124" s="186"/>
      <c r="AC124" s="164"/>
      <c r="AD124" s="174" t="s">
        <v>423</v>
      </c>
      <c r="AE124" s="188">
        <v>575</v>
      </c>
      <c r="AF124" s="189">
        <v>1.49</v>
      </c>
      <c r="AG124" s="167">
        <f t="shared" si="85"/>
        <v>0.25913043478260872</v>
      </c>
      <c r="AH124" s="218"/>
      <c r="AN124" s="168">
        <v>0.25913043478260872</v>
      </c>
      <c r="AO124" s="150" t="s">
        <v>158</v>
      </c>
      <c r="AP124" s="150" t="s">
        <v>462</v>
      </c>
      <c r="AQ124" s="151">
        <v>575</v>
      </c>
      <c r="AR124" s="186">
        <v>3.39</v>
      </c>
      <c r="AS124" s="163">
        <f t="shared" si="86"/>
        <v>0.58956521739130441</v>
      </c>
      <c r="AT124" s="163"/>
      <c r="AU124" s="180">
        <v>0.58956521739130441</v>
      </c>
      <c r="AV124" s="174" t="s">
        <v>25</v>
      </c>
      <c r="AW124" s="181">
        <v>575</v>
      </c>
      <c r="AX124" s="189">
        <v>1.6</v>
      </c>
      <c r="AY124" s="167">
        <f t="shared" si="87"/>
        <v>0.27826086956521739</v>
      </c>
      <c r="AZ124" s="154"/>
      <c r="BA124" s="182">
        <v>0.27826086956521739</v>
      </c>
      <c r="BB124" s="183"/>
      <c r="BC124" s="183"/>
      <c r="BD124" s="183" t="s">
        <v>600</v>
      </c>
      <c r="BE124" s="183"/>
      <c r="BF124" s="183"/>
      <c r="BH124" s="185">
        <f>AY124</f>
        <v>0.27826086956521739</v>
      </c>
      <c r="BI124" s="172">
        <f>AY124</f>
        <v>0.27826086956521739</v>
      </c>
      <c r="BJ124" s="173">
        <f t="shared" si="88"/>
        <v>0.26550724637681161</v>
      </c>
      <c r="BK124" s="168">
        <f t="shared" si="89"/>
        <v>0.51927018633540378</v>
      </c>
      <c r="BL124" s="168">
        <f t="shared" si="90"/>
        <v>0.49546066252587995</v>
      </c>
      <c r="BM124" s="168">
        <f t="shared" si="91"/>
        <v>0.27130434782608698</v>
      </c>
      <c r="BN124" s="168">
        <f t="shared" si="92"/>
        <v>0.26550724637681161</v>
      </c>
      <c r="BO124" s="168">
        <f t="shared" si="93"/>
        <v>0.27130434782608698</v>
      </c>
    </row>
    <row r="125" spans="1:67" ht="25" customHeight="1">
      <c r="A125" s="150" t="s">
        <v>601</v>
      </c>
      <c r="B125" s="150" t="s">
        <v>462</v>
      </c>
      <c r="C125" s="151">
        <v>560</v>
      </c>
      <c r="D125" s="186">
        <v>2.89</v>
      </c>
      <c r="E125" s="152">
        <f t="shared" si="81"/>
        <v>0.51607142857142863</v>
      </c>
      <c r="F125" s="186">
        <v>2.4900000000000002</v>
      </c>
      <c r="G125" s="152">
        <f>F125/C125*100</f>
        <v>0.44464285714285717</v>
      </c>
      <c r="H125" s="174" t="s">
        <v>423</v>
      </c>
      <c r="I125" s="188">
        <v>560</v>
      </c>
      <c r="J125" s="189">
        <v>1.59</v>
      </c>
      <c r="K125" s="175">
        <f t="shared" si="94"/>
        <v>0.28392857142857142</v>
      </c>
      <c r="L125" s="174">
        <v>1.49</v>
      </c>
      <c r="M125" s="175">
        <f>L125/I125*100</f>
        <v>0.26607142857142857</v>
      </c>
      <c r="N125" s="106"/>
      <c r="O125" s="106"/>
      <c r="P125" s="160"/>
      <c r="Q125" s="160"/>
      <c r="R125" s="160"/>
      <c r="S125" s="160"/>
      <c r="T125" s="160"/>
      <c r="U125" s="161">
        <f>M125</f>
        <v>0.26607142857142857</v>
      </c>
      <c r="V125" s="162">
        <f t="shared" si="83"/>
        <v>0.28392857142857142</v>
      </c>
      <c r="W125" s="150" t="s">
        <v>601</v>
      </c>
      <c r="X125" s="150" t="s">
        <v>462</v>
      </c>
      <c r="Y125" s="151">
        <v>560</v>
      </c>
      <c r="Z125" s="163">
        <v>2.6</v>
      </c>
      <c r="AA125" s="164">
        <f t="shared" si="84"/>
        <v>0.4642857142857143</v>
      </c>
      <c r="AB125" s="163"/>
      <c r="AC125" s="164"/>
      <c r="AD125" s="165"/>
      <c r="AE125" s="166"/>
      <c r="AF125" s="155"/>
      <c r="AG125" s="266"/>
      <c r="AH125" s="218"/>
      <c r="AN125" s="168">
        <f>AA125</f>
        <v>0.4642857142857143</v>
      </c>
      <c r="AO125" s="150" t="s">
        <v>601</v>
      </c>
      <c r="AP125" s="150" t="s">
        <v>462</v>
      </c>
      <c r="AQ125" s="151">
        <v>560</v>
      </c>
      <c r="AR125" s="186">
        <v>3.39</v>
      </c>
      <c r="AS125" s="163">
        <f t="shared" si="86"/>
        <v>0.60535714285714293</v>
      </c>
      <c r="AT125" s="163"/>
      <c r="AU125" s="180">
        <v>0.60535714285714293</v>
      </c>
      <c r="AV125" s="154"/>
      <c r="AW125" s="154"/>
      <c r="AX125" s="154"/>
      <c r="AY125" s="167"/>
      <c r="AZ125" s="154"/>
      <c r="BA125" s="182"/>
      <c r="BB125" s="183"/>
      <c r="BC125" s="183"/>
      <c r="BD125" s="183"/>
      <c r="BE125" s="183"/>
      <c r="BF125" s="183"/>
      <c r="BH125" s="185">
        <f>AS125</f>
        <v>0.60535714285714293</v>
      </c>
      <c r="BI125" s="172">
        <f>AS125</f>
        <v>0.60535714285714293</v>
      </c>
      <c r="BJ125" s="173">
        <f t="shared" si="88"/>
        <v>0.44523809523809521</v>
      </c>
      <c r="BK125" s="168">
        <f t="shared" si="89"/>
        <v>0.52857142857142858</v>
      </c>
      <c r="BL125" s="168">
        <f t="shared" si="90"/>
        <v>0.50476190476190486</v>
      </c>
      <c r="BM125" s="168">
        <f t="shared" si="91"/>
        <v>0.28392857142857142</v>
      </c>
      <c r="BN125" s="168">
        <f t="shared" si="92"/>
        <v>0.26607142857142857</v>
      </c>
      <c r="BO125" s="168">
        <f t="shared" si="93"/>
        <v>0.4511904761904762</v>
      </c>
    </row>
    <row r="126" spans="1:67" ht="25" customHeight="1">
      <c r="A126" s="150" t="s">
        <v>144</v>
      </c>
      <c r="B126" s="150" t="s">
        <v>602</v>
      </c>
      <c r="C126" s="151">
        <v>1000</v>
      </c>
      <c r="D126" s="186">
        <v>15.49</v>
      </c>
      <c r="E126" s="152">
        <f t="shared" si="81"/>
        <v>1.5489999999999999</v>
      </c>
      <c r="F126" s="163"/>
      <c r="G126" s="180">
        <v>1.5489999999999999</v>
      </c>
      <c r="H126" s="174" t="s">
        <v>423</v>
      </c>
      <c r="I126" s="188">
        <v>1000</v>
      </c>
      <c r="J126" s="189">
        <v>10.29</v>
      </c>
      <c r="K126" s="175">
        <f t="shared" si="94"/>
        <v>1.0289999999999999</v>
      </c>
      <c r="L126" s="156"/>
      <c r="M126" s="193">
        <v>1.0289999999999999</v>
      </c>
      <c r="N126" s="150" t="s">
        <v>603</v>
      </c>
      <c r="O126" s="184">
        <v>1000</v>
      </c>
      <c r="P126" s="150">
        <v>12.79</v>
      </c>
      <c r="Q126" s="152">
        <f>P126/O126*100</f>
        <v>1.2789999999999999</v>
      </c>
      <c r="R126" s="150">
        <v>9.99</v>
      </c>
      <c r="S126" s="152">
        <f>R126/O126*100</f>
        <v>0.99900000000000011</v>
      </c>
      <c r="T126" s="153">
        <f>R126/P126</f>
        <v>0.78107896794370613</v>
      </c>
      <c r="U126" s="202">
        <f>S126</f>
        <v>0.99900000000000011</v>
      </c>
      <c r="V126" s="203">
        <f t="shared" si="83"/>
        <v>1.0289999999999999</v>
      </c>
      <c r="W126" s="150" t="s">
        <v>144</v>
      </c>
      <c r="X126" s="150" t="s">
        <v>602</v>
      </c>
      <c r="Y126" s="151">
        <v>1000</v>
      </c>
      <c r="Z126" s="186">
        <v>10.49</v>
      </c>
      <c r="AA126" s="164">
        <f t="shared" si="84"/>
        <v>1.0490000000000002</v>
      </c>
      <c r="AB126" s="186"/>
      <c r="AC126" s="164"/>
      <c r="AD126" s="174" t="s">
        <v>423</v>
      </c>
      <c r="AE126" s="181">
        <v>1000</v>
      </c>
      <c r="AF126" s="189">
        <v>9.2899999999999991</v>
      </c>
      <c r="AG126" s="167">
        <f t="shared" si="85"/>
        <v>0.92899999999999994</v>
      </c>
      <c r="AH126" s="218"/>
      <c r="AN126" s="168">
        <v>0.92899999999999994</v>
      </c>
      <c r="AO126" s="150" t="s">
        <v>144</v>
      </c>
      <c r="AP126" s="150" t="s">
        <v>602</v>
      </c>
      <c r="AQ126" s="151">
        <v>1000</v>
      </c>
      <c r="AR126" s="186">
        <v>15.49</v>
      </c>
      <c r="AS126" s="163">
        <f t="shared" si="86"/>
        <v>1.5489999999999999</v>
      </c>
      <c r="AT126" s="163"/>
      <c r="AU126" s="180">
        <v>1.5489999999999999</v>
      </c>
      <c r="AV126" s="174" t="s">
        <v>25</v>
      </c>
      <c r="AW126" s="181">
        <v>1000</v>
      </c>
      <c r="AX126" s="189">
        <v>9.5</v>
      </c>
      <c r="AY126" s="167">
        <f t="shared" si="87"/>
        <v>0.95</v>
      </c>
      <c r="AZ126" s="154"/>
      <c r="BA126" s="182">
        <v>0.95</v>
      </c>
      <c r="BB126" s="183"/>
      <c r="BC126" s="183"/>
      <c r="BD126" s="183"/>
      <c r="BE126" s="183"/>
      <c r="BF126" s="183"/>
      <c r="BH126" s="185">
        <f>AY126</f>
        <v>0.95</v>
      </c>
      <c r="BI126" s="172">
        <f>AY126</f>
        <v>0.95</v>
      </c>
      <c r="BJ126" s="173">
        <f t="shared" si="88"/>
        <v>0.95933333333333337</v>
      </c>
      <c r="BK126" s="168">
        <f t="shared" si="89"/>
        <v>1.3823333333333334</v>
      </c>
      <c r="BL126" s="168">
        <f t="shared" si="90"/>
        <v>1.3823333333333334</v>
      </c>
      <c r="BM126" s="168">
        <f t="shared" si="91"/>
        <v>0.96933333333333316</v>
      </c>
      <c r="BN126" s="168">
        <f t="shared" si="92"/>
        <v>0.96933333333333316</v>
      </c>
      <c r="BO126" s="168">
        <f t="shared" si="93"/>
        <v>0.96933333333333316</v>
      </c>
    </row>
    <row r="127" spans="1:67" ht="25" customHeight="1">
      <c r="A127" s="150" t="s">
        <v>145</v>
      </c>
      <c r="B127" s="150" t="s">
        <v>604</v>
      </c>
      <c r="C127" s="151">
        <v>2000</v>
      </c>
      <c r="D127" s="186">
        <v>7.99</v>
      </c>
      <c r="E127" s="152">
        <f t="shared" si="81"/>
        <v>0.39950000000000002</v>
      </c>
      <c r="F127" s="186">
        <v>6.99</v>
      </c>
      <c r="G127" s="152">
        <f>F127/C127*100</f>
        <v>0.34950000000000003</v>
      </c>
      <c r="H127" s="174" t="s">
        <v>423</v>
      </c>
      <c r="I127" s="188">
        <v>2000</v>
      </c>
      <c r="J127" s="189">
        <v>4.99</v>
      </c>
      <c r="K127" s="175">
        <f t="shared" si="94"/>
        <v>0.24950000000000003</v>
      </c>
      <c r="L127" s="174">
        <v>4.79</v>
      </c>
      <c r="M127" s="175">
        <f>L127/I127*100</f>
        <v>0.23949999999999999</v>
      </c>
      <c r="N127" s="106"/>
      <c r="O127" s="106"/>
      <c r="P127" s="160"/>
      <c r="Q127" s="160"/>
      <c r="R127" s="160"/>
      <c r="S127" s="160"/>
      <c r="T127" s="160"/>
      <c r="U127" s="161">
        <f>M127</f>
        <v>0.23949999999999999</v>
      </c>
      <c r="V127" s="162">
        <f t="shared" si="83"/>
        <v>0.24950000000000003</v>
      </c>
      <c r="W127" s="150" t="s">
        <v>145</v>
      </c>
      <c r="X127" s="150" t="s">
        <v>604</v>
      </c>
      <c r="Y127" s="151">
        <v>2000</v>
      </c>
      <c r="Z127" s="186">
        <v>6.49</v>
      </c>
      <c r="AA127" s="164">
        <f t="shared" si="84"/>
        <v>0.32450000000000001</v>
      </c>
      <c r="AB127" s="186"/>
      <c r="AC127" s="164"/>
      <c r="AD127" s="174" t="s">
        <v>423</v>
      </c>
      <c r="AE127" s="181">
        <v>2000</v>
      </c>
      <c r="AF127" s="189">
        <v>4.8899999999999997</v>
      </c>
      <c r="AG127" s="167">
        <f t="shared" si="85"/>
        <v>0.24449999999999997</v>
      </c>
      <c r="AH127" s="218"/>
      <c r="AN127" s="168">
        <v>0.24449999999999997</v>
      </c>
      <c r="AO127" s="150" t="s">
        <v>145</v>
      </c>
      <c r="AP127" s="150" t="s">
        <v>604</v>
      </c>
      <c r="AQ127" s="151">
        <v>2000</v>
      </c>
      <c r="AR127" s="186">
        <v>7.99</v>
      </c>
      <c r="AS127" s="163">
        <f t="shared" si="86"/>
        <v>0.39950000000000002</v>
      </c>
      <c r="AT127" s="186">
        <v>7</v>
      </c>
      <c r="AU127" s="163">
        <f t="shared" ref="AU127:AU128" si="95">AT127/AQ127*100</f>
        <v>0.35000000000000003</v>
      </c>
      <c r="AV127" s="174" t="s">
        <v>25</v>
      </c>
      <c r="AW127" s="181">
        <v>2000</v>
      </c>
      <c r="AX127" s="189">
        <v>5</v>
      </c>
      <c r="AY127" s="167">
        <f t="shared" si="87"/>
        <v>0.25</v>
      </c>
      <c r="AZ127" s="154"/>
      <c r="BA127" s="182">
        <v>0.25</v>
      </c>
      <c r="BB127" s="183"/>
      <c r="BC127" s="183"/>
      <c r="BD127" s="183"/>
      <c r="BE127" s="183"/>
      <c r="BF127" s="183"/>
      <c r="BH127" s="185">
        <f>AY127</f>
        <v>0.25</v>
      </c>
      <c r="BI127" s="172">
        <f>AY127</f>
        <v>0.25</v>
      </c>
      <c r="BJ127" s="173">
        <f t="shared" si="88"/>
        <v>0.24466666666666667</v>
      </c>
      <c r="BK127" s="168">
        <f t="shared" si="89"/>
        <v>0.3745</v>
      </c>
      <c r="BL127" s="168">
        <f t="shared" si="90"/>
        <v>0.34133333333333332</v>
      </c>
      <c r="BM127" s="168">
        <f t="shared" si="91"/>
        <v>0.248</v>
      </c>
      <c r="BN127" s="168">
        <f t="shared" si="92"/>
        <v>0.24466666666666667</v>
      </c>
      <c r="BO127" s="168">
        <f t="shared" si="93"/>
        <v>0.248</v>
      </c>
    </row>
    <row r="128" spans="1:67" ht="25" customHeight="1">
      <c r="A128" s="150" t="s">
        <v>159</v>
      </c>
      <c r="B128" s="150" t="s">
        <v>605</v>
      </c>
      <c r="C128" s="151">
        <v>1500</v>
      </c>
      <c r="D128" s="186">
        <v>2.99</v>
      </c>
      <c r="E128" s="152">
        <f t="shared" si="81"/>
        <v>0.19933333333333336</v>
      </c>
      <c r="F128" s="186">
        <v>2.4900000000000002</v>
      </c>
      <c r="G128" s="256">
        <f>F128/C128*100</f>
        <v>0.16600000000000004</v>
      </c>
      <c r="H128" s="296" t="s">
        <v>423</v>
      </c>
      <c r="I128" s="297">
        <v>1500</v>
      </c>
      <c r="J128" s="298">
        <v>2.4900000000000002</v>
      </c>
      <c r="K128" s="257">
        <f t="shared" si="94"/>
        <v>0.16600000000000004</v>
      </c>
      <c r="L128" s="156"/>
      <c r="M128" s="193">
        <v>0.16600000000000004</v>
      </c>
      <c r="N128" s="106"/>
      <c r="O128" s="106"/>
      <c r="P128" s="160"/>
      <c r="Q128" s="160"/>
      <c r="R128" s="160"/>
      <c r="S128" s="160"/>
      <c r="T128" s="160"/>
      <c r="U128" s="299">
        <f>K128</f>
        <v>0.16600000000000004</v>
      </c>
      <c r="V128" s="162">
        <f t="shared" si="83"/>
        <v>0.16600000000000004</v>
      </c>
      <c r="W128" s="150" t="s">
        <v>159</v>
      </c>
      <c r="X128" s="150" t="s">
        <v>605</v>
      </c>
      <c r="Y128" s="151">
        <v>1500</v>
      </c>
      <c r="Z128" s="186">
        <v>2.69</v>
      </c>
      <c r="AA128" s="164">
        <f t="shared" si="84"/>
        <v>0.17933333333333332</v>
      </c>
      <c r="AB128" s="186"/>
      <c r="AC128" s="164"/>
      <c r="AD128" s="174" t="s">
        <v>423</v>
      </c>
      <c r="AE128" s="181">
        <v>1500</v>
      </c>
      <c r="AF128" s="189">
        <v>2.39</v>
      </c>
      <c r="AG128" s="167">
        <f t="shared" si="85"/>
        <v>0.15933333333333333</v>
      </c>
      <c r="AH128" s="218"/>
      <c r="AN128" s="168">
        <v>0.15933333333333333</v>
      </c>
      <c r="AO128" s="150" t="s">
        <v>159</v>
      </c>
      <c r="AP128" s="150" t="s">
        <v>605</v>
      </c>
      <c r="AQ128" s="151">
        <v>1500</v>
      </c>
      <c r="AR128" s="186">
        <v>3.29</v>
      </c>
      <c r="AS128" s="163">
        <f t="shared" si="86"/>
        <v>0.21933333333333332</v>
      </c>
      <c r="AT128" s="186">
        <v>3</v>
      </c>
      <c r="AU128" s="163">
        <f t="shared" si="95"/>
        <v>0.2</v>
      </c>
      <c r="AV128" s="174" t="s">
        <v>25</v>
      </c>
      <c r="AW128" s="181">
        <v>1500</v>
      </c>
      <c r="AX128" s="189">
        <v>2.4900000000000002</v>
      </c>
      <c r="AY128" s="167">
        <f t="shared" si="87"/>
        <v>0.16600000000000004</v>
      </c>
      <c r="AZ128" s="154"/>
      <c r="BA128" s="182">
        <v>0.16600000000000004</v>
      </c>
      <c r="BB128" s="183"/>
      <c r="BC128" s="183"/>
      <c r="BD128" s="183"/>
      <c r="BE128" s="183"/>
      <c r="BF128" s="183"/>
      <c r="BH128" s="185">
        <f>AY128</f>
        <v>0.16600000000000004</v>
      </c>
      <c r="BI128" s="172">
        <f>AY128</f>
        <v>0.16600000000000004</v>
      </c>
      <c r="BJ128" s="173">
        <f t="shared" si="88"/>
        <v>0.1637777777777778</v>
      </c>
      <c r="BK128" s="168">
        <f t="shared" si="89"/>
        <v>0.19933333333333336</v>
      </c>
      <c r="BL128" s="168">
        <f t="shared" si="90"/>
        <v>0.18177777777777782</v>
      </c>
      <c r="BM128" s="168">
        <f t="shared" si="91"/>
        <v>0.1637777777777778</v>
      </c>
      <c r="BN128" s="168">
        <f t="shared" si="92"/>
        <v>0.1637777777777778</v>
      </c>
      <c r="BO128" s="168">
        <f t="shared" si="93"/>
        <v>0.1637777777777778</v>
      </c>
    </row>
    <row r="129" spans="1:67" ht="25" customHeight="1">
      <c r="A129" s="126" t="s">
        <v>606</v>
      </c>
      <c r="B129" s="287"/>
      <c r="C129" s="127"/>
      <c r="D129" s="128"/>
      <c r="E129" s="128"/>
      <c r="F129" s="129"/>
      <c r="G129" s="129"/>
      <c r="H129" s="130"/>
      <c r="I129" s="288"/>
      <c r="J129" s="289"/>
      <c r="K129" s="289"/>
      <c r="L129" s="290"/>
      <c r="M129" s="291"/>
      <c r="N129" s="292"/>
      <c r="O129" s="292"/>
      <c r="P129" s="290"/>
      <c r="Q129" s="290"/>
      <c r="R129" s="290"/>
      <c r="S129" s="290"/>
      <c r="T129" s="290"/>
      <c r="U129" s="291"/>
      <c r="V129" s="293"/>
      <c r="W129" s="240" t="s">
        <v>160</v>
      </c>
      <c r="X129" s="212"/>
      <c r="Y129" s="208"/>
      <c r="Z129" s="209"/>
      <c r="AA129" s="209"/>
      <c r="AB129" s="209"/>
      <c r="AC129" s="209"/>
      <c r="AD129" s="212"/>
      <c r="AE129" s="294"/>
      <c r="AF129" s="209"/>
      <c r="AG129" s="209"/>
      <c r="AH129" s="241"/>
      <c r="AI129" s="144"/>
      <c r="AJ129" s="144"/>
      <c r="AK129" s="144"/>
      <c r="AL129" s="144"/>
      <c r="AM129" s="144"/>
      <c r="AN129" s="214"/>
      <c r="AO129" s="240" t="s">
        <v>160</v>
      </c>
      <c r="AP129" s="212"/>
      <c r="AQ129" s="212"/>
      <c r="AR129" s="241"/>
      <c r="AS129" s="209"/>
      <c r="AT129" s="209"/>
      <c r="AU129" s="209"/>
      <c r="AV129" s="208"/>
      <c r="AW129" s="208"/>
      <c r="AX129" s="208"/>
      <c r="AY129" s="208"/>
      <c r="AZ129" s="208"/>
      <c r="BA129" s="209"/>
      <c r="BB129" s="208"/>
      <c r="BC129" s="208"/>
      <c r="BD129" s="208"/>
      <c r="BE129" s="208"/>
      <c r="BF129" s="208"/>
      <c r="BG129" s="146"/>
      <c r="BH129" s="146"/>
      <c r="BI129" s="215"/>
      <c r="BJ129" s="144"/>
      <c r="BK129" s="214"/>
      <c r="BL129" s="214"/>
      <c r="BM129" s="214"/>
      <c r="BN129" s="214"/>
      <c r="BO129" s="214"/>
    </row>
    <row r="130" spans="1:67" ht="25" customHeight="1">
      <c r="A130" s="150" t="s">
        <v>607</v>
      </c>
      <c r="B130" s="150" t="s">
        <v>608</v>
      </c>
      <c r="C130" s="151">
        <v>310</v>
      </c>
      <c r="D130" s="186">
        <v>3.99</v>
      </c>
      <c r="E130" s="152">
        <f t="shared" ref="E130:E140" si="96">D130/C130*100</f>
        <v>1.2870967741935484</v>
      </c>
      <c r="F130" s="163"/>
      <c r="G130" s="180">
        <v>1.2870967741935484</v>
      </c>
      <c r="H130" s="154"/>
      <c r="I130" s="154"/>
      <c r="J130" s="155"/>
      <c r="K130" s="155"/>
      <c r="L130" s="156"/>
      <c r="M130" s="157"/>
      <c r="N130" s="177"/>
      <c r="O130" s="177"/>
      <c r="P130" s="178"/>
      <c r="Q130" s="178"/>
      <c r="R130" s="178"/>
      <c r="S130" s="178"/>
      <c r="T130" s="178"/>
      <c r="U130" s="231">
        <f>E130</f>
        <v>1.2870967741935484</v>
      </c>
      <c r="V130" s="203">
        <f>E130</f>
        <v>1.2870967741935484</v>
      </c>
      <c r="W130" s="150" t="s">
        <v>607</v>
      </c>
      <c r="X130" s="150" t="s">
        <v>608</v>
      </c>
      <c r="Y130" s="151">
        <v>310</v>
      </c>
      <c r="Z130" s="186">
        <v>3.59</v>
      </c>
      <c r="AA130" s="164">
        <f t="shared" ref="AA130:AA140" si="97">Z130/Y130*100</f>
        <v>1.1580645161290322</v>
      </c>
      <c r="AB130" s="186"/>
      <c r="AC130" s="164"/>
      <c r="AD130" s="181"/>
      <c r="AE130" s="166"/>
      <c r="AF130" s="155"/>
      <c r="AG130" s="155"/>
      <c r="AH130" s="218"/>
      <c r="AN130" s="168">
        <f>AA130</f>
        <v>1.1580645161290322</v>
      </c>
      <c r="AO130" s="150" t="s">
        <v>607</v>
      </c>
      <c r="AP130" s="150" t="s">
        <v>608</v>
      </c>
      <c r="AQ130" s="151">
        <v>310</v>
      </c>
      <c r="AR130" s="186">
        <v>4.49</v>
      </c>
      <c r="AS130" s="163">
        <f t="shared" ref="AS130:AS140" si="98">AR130/AQ130*100</f>
        <v>1.4483870967741936</v>
      </c>
      <c r="AT130" s="163"/>
      <c r="AU130" s="180">
        <v>1.4483870967741936</v>
      </c>
      <c r="AV130" s="154"/>
      <c r="AW130" s="154"/>
      <c r="AX130" s="154"/>
      <c r="AY130" s="154"/>
      <c r="AZ130" s="154"/>
      <c r="BA130" s="155"/>
      <c r="BB130" s="183"/>
      <c r="BC130" s="183"/>
      <c r="BD130" s="183"/>
      <c r="BE130" s="183"/>
      <c r="BF130" s="183"/>
      <c r="BH130" s="185">
        <f>AS130</f>
        <v>1.4483870967741936</v>
      </c>
      <c r="BI130" s="172">
        <f>AS130</f>
        <v>1.4483870967741936</v>
      </c>
      <c r="BJ130" s="173">
        <f t="shared" ref="BJ130:BJ140" si="99">AVERAGE(BH130,AN130,U130)</f>
        <v>1.2978494623655914</v>
      </c>
      <c r="BK130" s="168">
        <f t="shared" ref="BK130:BK140" si="100">AVERAGE(E130,AA130,AS130)</f>
        <v>1.2978494623655914</v>
      </c>
      <c r="BL130" s="168">
        <f t="shared" ref="BL130:BL140" si="101">AVERAGE(G130,AA130,AU130)</f>
        <v>1.2978494623655914</v>
      </c>
      <c r="BM130" s="168"/>
      <c r="BN130" s="168"/>
      <c r="BO130" s="168">
        <f t="shared" ref="BO130:BO140" si="102">AVERAGE(V130,AN130,BI130)</f>
        <v>1.2978494623655914</v>
      </c>
    </row>
    <row r="131" spans="1:67" ht="25" customHeight="1">
      <c r="A131" s="150" t="s">
        <v>162</v>
      </c>
      <c r="B131" s="150" t="s">
        <v>609</v>
      </c>
      <c r="C131" s="151">
        <v>1500</v>
      </c>
      <c r="D131" s="163">
        <v>3.39</v>
      </c>
      <c r="E131" s="152">
        <f t="shared" si="96"/>
        <v>0.22600000000000003</v>
      </c>
      <c r="F131" s="163"/>
      <c r="G131" s="180">
        <v>0.22600000000000003</v>
      </c>
      <c r="H131" s="154" t="s">
        <v>28</v>
      </c>
      <c r="I131" s="188">
        <v>1500</v>
      </c>
      <c r="J131" s="155">
        <v>1.0900000000000001</v>
      </c>
      <c r="K131" s="175">
        <f t="shared" ref="K131:K132" si="103">J131/I131*100</f>
        <v>7.2666666666666671E-2</v>
      </c>
      <c r="L131" s="156"/>
      <c r="M131" s="193">
        <v>7.2666666666666671E-2</v>
      </c>
      <c r="N131" s="150"/>
      <c r="O131" s="158"/>
      <c r="P131" s="158"/>
      <c r="Q131" s="158"/>
      <c r="R131" s="158"/>
      <c r="S131" s="158"/>
      <c r="T131" s="158"/>
      <c r="U131" s="163">
        <f>K131</f>
        <v>7.2666666666666671E-2</v>
      </c>
      <c r="V131" s="162">
        <f>K131</f>
        <v>7.2666666666666671E-2</v>
      </c>
      <c r="W131" s="150" t="s">
        <v>162</v>
      </c>
      <c r="X131" s="150" t="s">
        <v>609</v>
      </c>
      <c r="Y131" s="151">
        <v>1500</v>
      </c>
      <c r="Z131" s="163">
        <v>3.05</v>
      </c>
      <c r="AA131" s="164">
        <f t="shared" si="97"/>
        <v>0.20333333333333331</v>
      </c>
      <c r="AB131" s="163"/>
      <c r="AC131" s="164"/>
      <c r="AD131" s="174" t="s">
        <v>28</v>
      </c>
      <c r="AE131" s="181">
        <v>1500</v>
      </c>
      <c r="AF131" s="167">
        <v>0.99</v>
      </c>
      <c r="AG131" s="167">
        <f t="shared" ref="AG131:AG132" si="104">AF131/AE131*100</f>
        <v>6.6000000000000003E-2</v>
      </c>
      <c r="AH131" s="218"/>
      <c r="AN131" s="168">
        <v>6.6000000000000003E-2</v>
      </c>
      <c r="AO131" s="150" t="s">
        <v>162</v>
      </c>
      <c r="AP131" s="150" t="s">
        <v>609</v>
      </c>
      <c r="AQ131" s="151">
        <v>1500</v>
      </c>
      <c r="AR131" s="163">
        <v>3.39</v>
      </c>
      <c r="AS131" s="163">
        <f t="shared" si="98"/>
        <v>0.22600000000000003</v>
      </c>
      <c r="AT131" s="163"/>
      <c r="AU131" s="180">
        <v>0.22600000000000003</v>
      </c>
      <c r="AV131" s="174" t="s">
        <v>25</v>
      </c>
      <c r="AW131" s="181">
        <v>1250</v>
      </c>
      <c r="AX131" s="167">
        <v>0.95</v>
      </c>
      <c r="AY131" s="167">
        <f t="shared" ref="AY131" si="105">AX131/AW131*100</f>
        <v>7.5999999999999998E-2</v>
      </c>
      <c r="AZ131" s="154"/>
      <c r="BA131" s="182">
        <v>7.5999999999999998E-2</v>
      </c>
      <c r="BB131" s="183"/>
      <c r="BC131" s="183"/>
      <c r="BD131" s="183"/>
      <c r="BE131" s="183"/>
      <c r="BF131" s="183"/>
      <c r="BH131" s="185">
        <f>AY131</f>
        <v>7.5999999999999998E-2</v>
      </c>
      <c r="BI131" s="172">
        <f>AY131</f>
        <v>7.5999999999999998E-2</v>
      </c>
      <c r="BJ131" s="173">
        <f t="shared" si="99"/>
        <v>7.1555555555555553E-2</v>
      </c>
      <c r="BK131" s="168">
        <f t="shared" si="100"/>
        <v>0.21844444444444444</v>
      </c>
      <c r="BL131" s="168">
        <f t="shared" si="101"/>
        <v>0.21844444444444444</v>
      </c>
      <c r="BM131" s="168">
        <f>AVERAGE(K131,AG131,AY131)</f>
        <v>7.1555555555555553E-2</v>
      </c>
      <c r="BN131" s="168">
        <f>AVERAGE(M131,AG131,BA131)</f>
        <v>7.1555555555555553E-2</v>
      </c>
      <c r="BO131" s="168">
        <f t="shared" si="102"/>
        <v>7.1555555555555553E-2</v>
      </c>
    </row>
    <row r="132" spans="1:67" ht="25" customHeight="1">
      <c r="A132" s="150" t="s">
        <v>163</v>
      </c>
      <c r="B132" s="150" t="s">
        <v>610</v>
      </c>
      <c r="C132" s="151">
        <v>1500</v>
      </c>
      <c r="D132" s="163">
        <v>3.39</v>
      </c>
      <c r="E132" s="152">
        <f t="shared" si="96"/>
        <v>0.22600000000000003</v>
      </c>
      <c r="F132" s="163"/>
      <c r="G132" s="180">
        <v>0.22600000000000003</v>
      </c>
      <c r="H132" s="154" t="s">
        <v>28</v>
      </c>
      <c r="I132" s="188">
        <v>1500</v>
      </c>
      <c r="J132" s="155">
        <v>1.0900000000000001</v>
      </c>
      <c r="K132" s="175">
        <f t="shared" si="103"/>
        <v>7.2666666666666671E-2</v>
      </c>
      <c r="L132" s="156"/>
      <c r="M132" s="193">
        <v>7.2666666666666671E-2</v>
      </c>
      <c r="N132" s="177"/>
      <c r="O132" s="177"/>
      <c r="P132" s="178"/>
      <c r="Q132" s="178"/>
      <c r="R132" s="178"/>
      <c r="S132" s="178"/>
      <c r="T132" s="178"/>
      <c r="U132" s="231">
        <f>K132</f>
        <v>7.2666666666666671E-2</v>
      </c>
      <c r="V132" s="162">
        <f>K132</f>
        <v>7.2666666666666671E-2</v>
      </c>
      <c r="W132" s="150" t="s">
        <v>163</v>
      </c>
      <c r="X132" s="150" t="s">
        <v>610</v>
      </c>
      <c r="Y132" s="151">
        <v>1500</v>
      </c>
      <c r="Z132" s="163">
        <v>3.05</v>
      </c>
      <c r="AA132" s="164">
        <f t="shared" si="97"/>
        <v>0.20333333333333331</v>
      </c>
      <c r="AB132" s="163"/>
      <c r="AC132" s="164"/>
      <c r="AD132" s="174" t="s">
        <v>28</v>
      </c>
      <c r="AE132" s="181">
        <v>1500</v>
      </c>
      <c r="AF132" s="167">
        <v>0.99</v>
      </c>
      <c r="AG132" s="167">
        <f t="shared" si="104"/>
        <v>6.6000000000000003E-2</v>
      </c>
      <c r="AH132" s="218"/>
      <c r="AN132" s="168">
        <v>6.6000000000000003E-2</v>
      </c>
      <c r="AO132" s="150" t="s">
        <v>163</v>
      </c>
      <c r="AP132" s="150" t="s">
        <v>611</v>
      </c>
      <c r="AQ132" s="151">
        <v>1500</v>
      </c>
      <c r="AR132" s="163">
        <v>3.39</v>
      </c>
      <c r="AS132" s="163">
        <f t="shared" si="98"/>
        <v>0.22600000000000003</v>
      </c>
      <c r="AT132" s="163"/>
      <c r="AU132" s="180">
        <v>0.22600000000000003</v>
      </c>
      <c r="AY132" s="169"/>
      <c r="AZ132" s="169"/>
      <c r="BA132" s="170"/>
      <c r="BB132" s="174" t="s">
        <v>612</v>
      </c>
      <c r="BC132" s="181">
        <v>1500</v>
      </c>
      <c r="BD132" s="167">
        <v>2.39</v>
      </c>
      <c r="BE132" s="167">
        <f>BD132/BC132*100</f>
        <v>0.15933333333333333</v>
      </c>
      <c r="BF132" s="167">
        <v>2</v>
      </c>
      <c r="BG132" s="167">
        <f>BF132/BC132*100</f>
        <v>0.13333333333333333</v>
      </c>
      <c r="BH132" s="192">
        <f>BG132</f>
        <v>0.13333333333333333</v>
      </c>
      <c r="BI132" s="172">
        <f>BE132</f>
        <v>0.15933333333333333</v>
      </c>
      <c r="BJ132" s="173">
        <f t="shared" si="99"/>
        <v>9.0666666666666673E-2</v>
      </c>
      <c r="BK132" s="168">
        <f t="shared" si="100"/>
        <v>0.21844444444444444</v>
      </c>
      <c r="BL132" s="168">
        <f t="shared" si="101"/>
        <v>0.21844444444444444</v>
      </c>
      <c r="BM132" s="168">
        <f>AVERAGE(K132,AG132,AY132)</f>
        <v>6.933333333333333E-2</v>
      </c>
      <c r="BN132" s="168">
        <f>AVERAGE(M132,AG132,BA132)</f>
        <v>6.933333333333333E-2</v>
      </c>
      <c r="BO132" s="168">
        <f t="shared" si="102"/>
        <v>9.9333333333333329E-2</v>
      </c>
    </row>
    <row r="133" spans="1:67" ht="25" customHeight="1">
      <c r="A133" s="150" t="s">
        <v>164</v>
      </c>
      <c r="B133" s="150" t="s">
        <v>613</v>
      </c>
      <c r="C133" s="151">
        <v>1000</v>
      </c>
      <c r="D133" s="186">
        <v>2.79</v>
      </c>
      <c r="E133" s="152">
        <f t="shared" si="96"/>
        <v>0.27899999999999997</v>
      </c>
      <c r="F133" s="186">
        <v>1.99</v>
      </c>
      <c r="G133" s="152">
        <f>F133/C133*100</f>
        <v>0.19900000000000001</v>
      </c>
      <c r="H133" s="154"/>
      <c r="I133" s="154"/>
      <c r="J133" s="155"/>
      <c r="K133" s="155"/>
      <c r="L133" s="156"/>
      <c r="M133" s="193"/>
      <c r="N133" s="177"/>
      <c r="O133" s="177"/>
      <c r="P133" s="178"/>
      <c r="Q133" s="178"/>
      <c r="R133" s="178"/>
      <c r="S133" s="178"/>
      <c r="T133" s="178"/>
      <c r="U133" s="216">
        <f>G133</f>
        <v>0.19900000000000001</v>
      </c>
      <c r="V133" s="203">
        <f>E133</f>
        <v>0.27899999999999997</v>
      </c>
      <c r="W133" s="150" t="s">
        <v>164</v>
      </c>
      <c r="X133" s="158" t="s">
        <v>614</v>
      </c>
      <c r="Y133" s="158">
        <v>1000</v>
      </c>
      <c r="Z133" s="186">
        <v>2.19</v>
      </c>
      <c r="AA133" s="164">
        <f t="shared" si="97"/>
        <v>0.219</v>
      </c>
      <c r="AB133" s="186"/>
      <c r="AC133" s="164"/>
      <c r="AD133" s="245"/>
      <c r="AE133" s="169"/>
      <c r="AF133" s="169"/>
      <c r="AG133" s="169"/>
      <c r="AH133" s="218"/>
      <c r="AN133" s="168">
        <f>AA133</f>
        <v>0.219</v>
      </c>
      <c r="AO133" s="150" t="s">
        <v>164</v>
      </c>
      <c r="AP133" s="150" t="s">
        <v>613</v>
      </c>
      <c r="AQ133" s="151">
        <v>1000</v>
      </c>
      <c r="AR133" s="186">
        <v>2.79</v>
      </c>
      <c r="AS133" s="163">
        <f t="shared" si="98"/>
        <v>0.27899999999999997</v>
      </c>
      <c r="AU133" s="300">
        <v>0.27899999999999997</v>
      </c>
      <c r="AV133" s="169"/>
      <c r="AW133" s="169"/>
      <c r="AX133" s="169"/>
      <c r="AY133" s="169"/>
      <c r="AZ133" s="154"/>
      <c r="BA133" s="155"/>
      <c r="BB133" s="183"/>
      <c r="BC133" s="183"/>
      <c r="BD133" s="183"/>
      <c r="BE133" s="183"/>
      <c r="BF133" s="183"/>
      <c r="BH133" s="185">
        <f>AS133</f>
        <v>0.27899999999999997</v>
      </c>
      <c r="BI133" s="172">
        <f>AS133</f>
        <v>0.27899999999999997</v>
      </c>
      <c r="BJ133" s="173">
        <f t="shared" si="99"/>
        <v>0.23233333333333336</v>
      </c>
      <c r="BK133" s="168">
        <f t="shared" si="100"/>
        <v>0.25899999999999995</v>
      </c>
      <c r="BL133" s="168">
        <f t="shared" si="101"/>
        <v>0.23233333333333336</v>
      </c>
      <c r="BM133" s="168"/>
      <c r="BN133" s="168"/>
      <c r="BO133" s="168">
        <f t="shared" si="102"/>
        <v>0.25899999999999995</v>
      </c>
    </row>
    <row r="134" spans="1:67" ht="25" customHeight="1">
      <c r="A134" s="150"/>
      <c r="B134" s="150" t="s">
        <v>614</v>
      </c>
      <c r="C134" s="158">
        <v>3000</v>
      </c>
      <c r="D134" s="163">
        <v>6.99</v>
      </c>
      <c r="E134" s="152">
        <f t="shared" si="96"/>
        <v>0.23300000000000001</v>
      </c>
      <c r="F134" s="163">
        <v>5.99</v>
      </c>
      <c r="G134" s="152">
        <f>F134/C134*100</f>
        <v>0.19966666666666666</v>
      </c>
      <c r="H134" s="154"/>
      <c r="I134" s="154"/>
      <c r="J134" s="155"/>
      <c r="K134" s="155"/>
      <c r="L134" s="156"/>
      <c r="M134" s="193"/>
      <c r="N134" s="150" t="s">
        <v>615</v>
      </c>
      <c r="O134" s="151">
        <v>3000</v>
      </c>
      <c r="P134" s="150">
        <v>4.99</v>
      </c>
      <c r="Q134" s="152">
        <f>P134/O134*100</f>
        <v>0.16633333333333336</v>
      </c>
      <c r="R134" s="150">
        <v>3.69</v>
      </c>
      <c r="S134" s="152">
        <f>R134/O134*100</f>
        <v>0.123</v>
      </c>
      <c r="T134" s="152">
        <v>0.67</v>
      </c>
      <c r="U134" s="227">
        <f>S134</f>
        <v>0.123</v>
      </c>
      <c r="V134" s="228">
        <f>Q134</f>
        <v>0.16633333333333336</v>
      </c>
      <c r="W134" s="158"/>
      <c r="X134" s="150" t="s">
        <v>613</v>
      </c>
      <c r="Y134" s="151">
        <v>3000</v>
      </c>
      <c r="Z134" s="186">
        <v>6.29</v>
      </c>
      <c r="AA134" s="164">
        <f t="shared" si="97"/>
        <v>0.20966666666666667</v>
      </c>
      <c r="AB134" s="186"/>
      <c r="AC134" s="164"/>
      <c r="AD134" s="181"/>
      <c r="AE134" s="166"/>
      <c r="AF134" s="155"/>
      <c r="AG134" s="155"/>
      <c r="AH134" s="218"/>
      <c r="AN134" s="168">
        <f>AA134</f>
        <v>0.20966666666666667</v>
      </c>
      <c r="AO134" s="158"/>
      <c r="AP134" s="150" t="s">
        <v>614</v>
      </c>
      <c r="AQ134" s="151">
        <v>3000</v>
      </c>
      <c r="AR134" s="186">
        <v>6.99</v>
      </c>
      <c r="AS134" s="163">
        <f t="shared" si="98"/>
        <v>0.23300000000000001</v>
      </c>
      <c r="AT134" s="186">
        <v>4</v>
      </c>
      <c r="AU134" s="163">
        <f t="shared" ref="AU134:AU136" si="106">AT134/AQ134*100</f>
        <v>0.13333333333333333</v>
      </c>
      <c r="AV134" s="154"/>
      <c r="AW134" s="154"/>
      <c r="AX134" s="154"/>
      <c r="AY134" s="154"/>
      <c r="AZ134" s="154"/>
      <c r="BA134" s="155"/>
      <c r="BB134" s="183"/>
      <c r="BC134" s="183"/>
      <c r="BD134" s="183"/>
      <c r="BE134" s="183"/>
      <c r="BF134" s="183"/>
      <c r="BH134" s="192">
        <f>AU134</f>
        <v>0.13333333333333333</v>
      </c>
      <c r="BI134" s="172">
        <f>AS134</f>
        <v>0.23300000000000001</v>
      </c>
      <c r="BJ134" s="173">
        <f t="shared" si="99"/>
        <v>0.15533333333333332</v>
      </c>
      <c r="BK134" s="168">
        <f t="shared" si="100"/>
        <v>0.22522222222222221</v>
      </c>
      <c r="BL134" s="168">
        <f t="shared" si="101"/>
        <v>0.18088888888888888</v>
      </c>
      <c r="BM134" s="168"/>
      <c r="BN134" s="168"/>
      <c r="BO134" s="168">
        <f t="shared" si="102"/>
        <v>0.20299999999999999</v>
      </c>
    </row>
    <row r="135" spans="1:67" ht="25" customHeight="1">
      <c r="A135" s="150" t="s">
        <v>165</v>
      </c>
      <c r="B135" s="150" t="s">
        <v>616</v>
      </c>
      <c r="C135" s="151">
        <v>1000</v>
      </c>
      <c r="D135" s="186">
        <v>2.79</v>
      </c>
      <c r="E135" s="152">
        <f t="shared" si="96"/>
        <v>0.27899999999999997</v>
      </c>
      <c r="F135" s="163"/>
      <c r="G135" s="180">
        <v>0.27899999999999997</v>
      </c>
      <c r="H135" s="154"/>
      <c r="I135" s="154"/>
      <c r="J135" s="155"/>
      <c r="K135" s="155"/>
      <c r="L135" s="156"/>
      <c r="M135" s="193"/>
      <c r="N135" s="177"/>
      <c r="O135" s="177"/>
      <c r="P135" s="178"/>
      <c r="Q135" s="178"/>
      <c r="R135" s="178"/>
      <c r="S135" s="178"/>
      <c r="T135" s="178"/>
      <c r="U135" s="231">
        <f>E135</f>
        <v>0.27899999999999997</v>
      </c>
      <c r="V135" s="203">
        <f>E135</f>
        <v>0.27899999999999997</v>
      </c>
      <c r="W135" s="150" t="s">
        <v>165</v>
      </c>
      <c r="X135" s="150" t="s">
        <v>616</v>
      </c>
      <c r="Y135" s="151">
        <v>1000</v>
      </c>
      <c r="Z135" s="186">
        <v>2.4900000000000002</v>
      </c>
      <c r="AA135" s="164">
        <f t="shared" si="97"/>
        <v>0.249</v>
      </c>
      <c r="AB135" s="186"/>
      <c r="AC135" s="164"/>
      <c r="AD135" s="181"/>
      <c r="AE135" s="166"/>
      <c r="AF135" s="155"/>
      <c r="AG135" s="155"/>
      <c r="AH135" s="218"/>
      <c r="AI135" s="150" t="s">
        <v>617</v>
      </c>
      <c r="AJ135" s="151">
        <v>1000</v>
      </c>
      <c r="AK135" s="186">
        <v>1.79</v>
      </c>
      <c r="AM135" s="206">
        <f>AK135/AJ135*100</f>
        <v>0.17900000000000002</v>
      </c>
      <c r="AN135" s="206">
        <f>AM135</f>
        <v>0.17900000000000002</v>
      </c>
      <c r="AO135" s="150" t="s">
        <v>165</v>
      </c>
      <c r="AP135" s="150" t="s">
        <v>616</v>
      </c>
      <c r="AQ135" s="151">
        <v>1000</v>
      </c>
      <c r="AR135" s="186">
        <v>2.99</v>
      </c>
      <c r="AS135" s="163">
        <f t="shared" si="98"/>
        <v>0.29899999999999999</v>
      </c>
      <c r="AT135" s="186">
        <v>2</v>
      </c>
      <c r="AU135" s="163">
        <f t="shared" si="106"/>
        <v>0.2</v>
      </c>
      <c r="AV135" s="169"/>
      <c r="AW135" s="169"/>
      <c r="AX135" s="169"/>
      <c r="AY135" s="169"/>
      <c r="AZ135" s="154"/>
      <c r="BA135" s="155"/>
      <c r="BH135" s="192">
        <f>AU135</f>
        <v>0.2</v>
      </c>
      <c r="BI135" s="172">
        <f>AS135</f>
        <v>0.29899999999999999</v>
      </c>
      <c r="BJ135" s="173">
        <f t="shared" si="99"/>
        <v>0.2193333333333333</v>
      </c>
      <c r="BK135" s="168">
        <f t="shared" si="100"/>
        <v>0.27566666666666667</v>
      </c>
      <c r="BL135" s="168">
        <f t="shared" si="101"/>
        <v>0.24266666666666667</v>
      </c>
      <c r="BM135" s="168"/>
      <c r="BN135" s="168"/>
      <c r="BO135" s="168">
        <f t="shared" si="102"/>
        <v>0.2523333333333333</v>
      </c>
    </row>
    <row r="136" spans="1:67" ht="25" customHeight="1">
      <c r="A136" s="158"/>
      <c r="B136" s="150" t="s">
        <v>618</v>
      </c>
      <c r="C136" s="158">
        <v>2800</v>
      </c>
      <c r="D136" s="163">
        <v>4.99</v>
      </c>
      <c r="E136" s="152">
        <f t="shared" si="96"/>
        <v>0.17821428571428571</v>
      </c>
      <c r="F136" s="163">
        <v>3.99</v>
      </c>
      <c r="G136" s="152">
        <f>F136/C136*100</f>
        <v>0.14250000000000002</v>
      </c>
      <c r="H136" s="154"/>
      <c r="I136" s="154"/>
      <c r="J136" s="155"/>
      <c r="K136" s="155"/>
      <c r="L136" s="156"/>
      <c r="M136" s="193"/>
      <c r="N136" s="177"/>
      <c r="O136" s="177"/>
      <c r="P136" s="178"/>
      <c r="Q136" s="178"/>
      <c r="R136" s="178"/>
      <c r="S136" s="178"/>
      <c r="T136" s="178"/>
      <c r="U136" s="216">
        <f>G136</f>
        <v>0.14250000000000002</v>
      </c>
      <c r="V136" s="203">
        <f>E136</f>
        <v>0.17821428571428571</v>
      </c>
      <c r="W136" s="158"/>
      <c r="X136" s="150" t="s">
        <v>616</v>
      </c>
      <c r="Y136" s="158">
        <v>2800</v>
      </c>
      <c r="Z136" s="186">
        <v>3.89</v>
      </c>
      <c r="AA136" s="164">
        <f t="shared" si="97"/>
        <v>0.13892857142857146</v>
      </c>
      <c r="AB136" s="186">
        <v>2.89</v>
      </c>
      <c r="AC136" s="164">
        <f>AB136/Y136*100</f>
        <v>0.10321428571428572</v>
      </c>
      <c r="AD136" s="165"/>
      <c r="AE136" s="166"/>
      <c r="AF136" s="155"/>
      <c r="AG136" s="155"/>
      <c r="AH136" s="218"/>
      <c r="AM136" s="219"/>
      <c r="AN136" s="206">
        <v>0.1</v>
      </c>
      <c r="AO136" s="158"/>
      <c r="AP136" s="150" t="s">
        <v>619</v>
      </c>
      <c r="AQ136" s="151">
        <v>2800</v>
      </c>
      <c r="AR136" s="186">
        <v>5</v>
      </c>
      <c r="AS136" s="163">
        <f t="shared" si="98"/>
        <v>0.17857142857142858</v>
      </c>
      <c r="AT136" s="186">
        <v>4.5</v>
      </c>
      <c r="AU136" s="163">
        <f t="shared" si="106"/>
        <v>0.1607142857142857</v>
      </c>
      <c r="AV136" s="169"/>
      <c r="AW136" s="169"/>
      <c r="AX136" s="169"/>
      <c r="AY136" s="169"/>
      <c r="AZ136" s="169"/>
      <c r="BA136" s="170"/>
      <c r="BB136" s="150" t="s">
        <v>614</v>
      </c>
      <c r="BC136" s="158">
        <v>3000</v>
      </c>
      <c r="BD136" s="186">
        <v>6.99</v>
      </c>
      <c r="BE136" s="163">
        <f t="shared" ref="BE136" si="107">BD136/BC136*100</f>
        <v>0.23300000000000001</v>
      </c>
      <c r="BF136" s="186">
        <v>4</v>
      </c>
      <c r="BG136" s="163">
        <f>BF136/BC136*100</f>
        <v>0.13333333333333333</v>
      </c>
      <c r="BH136" s="192">
        <f>BG136</f>
        <v>0.13333333333333333</v>
      </c>
      <c r="BI136" s="171">
        <f>AS136</f>
        <v>0.17857142857142858</v>
      </c>
      <c r="BJ136" s="173">
        <f t="shared" si="99"/>
        <v>0.12527777777777779</v>
      </c>
      <c r="BK136" s="168">
        <f t="shared" si="100"/>
        <v>0.16523809523809527</v>
      </c>
      <c r="BL136" s="168">
        <f t="shared" si="101"/>
        <v>0.14738095238095239</v>
      </c>
      <c r="BM136" s="168"/>
      <c r="BN136" s="168"/>
      <c r="BO136" s="168">
        <f t="shared" si="102"/>
        <v>0.15226190476190479</v>
      </c>
    </row>
    <row r="137" spans="1:67" ht="25" customHeight="1">
      <c r="A137" s="150" t="s">
        <v>166</v>
      </c>
      <c r="B137" s="150" t="s">
        <v>620</v>
      </c>
      <c r="C137" s="151">
        <v>240</v>
      </c>
      <c r="D137" s="186">
        <v>1.25</v>
      </c>
      <c r="E137" s="152">
        <f t="shared" si="96"/>
        <v>0.52083333333333326</v>
      </c>
      <c r="F137" s="163"/>
      <c r="G137" s="180">
        <v>0.52083333333333326</v>
      </c>
      <c r="H137" s="154"/>
      <c r="I137" s="154"/>
      <c r="J137" s="155"/>
      <c r="K137" s="155"/>
      <c r="L137" s="156"/>
      <c r="M137" s="193"/>
      <c r="N137" s="150" t="s">
        <v>621</v>
      </c>
      <c r="O137" s="158">
        <v>240</v>
      </c>
      <c r="P137" s="150">
        <v>1.25</v>
      </c>
      <c r="Q137" s="152">
        <f>P137/O137*100</f>
        <v>0.52083333333333326</v>
      </c>
      <c r="R137" s="150">
        <v>0.95</v>
      </c>
      <c r="S137" s="152">
        <f>R137/O137*100</f>
        <v>0.39583333333333326</v>
      </c>
      <c r="T137" s="301">
        <v>0.67</v>
      </c>
      <c r="U137" s="227">
        <f>S137</f>
        <v>0.39583333333333326</v>
      </c>
      <c r="V137" s="228">
        <f>E137</f>
        <v>0.52083333333333326</v>
      </c>
      <c r="W137" s="150" t="s">
        <v>166</v>
      </c>
      <c r="X137" s="150" t="s">
        <v>620</v>
      </c>
      <c r="Y137" s="151">
        <v>240</v>
      </c>
      <c r="Z137" s="186">
        <v>1.1499999999999999</v>
      </c>
      <c r="AA137" s="164">
        <f t="shared" si="97"/>
        <v>0.47916666666666663</v>
      </c>
      <c r="AB137" s="186"/>
      <c r="AC137" s="164"/>
      <c r="AD137" s="181"/>
      <c r="AE137" s="166"/>
      <c r="AF137" s="155"/>
      <c r="AG137" s="155"/>
      <c r="AH137" s="218"/>
      <c r="AN137" s="168">
        <f>AA137</f>
        <v>0.47916666666666663</v>
      </c>
      <c r="AO137" s="150" t="s">
        <v>166</v>
      </c>
      <c r="AP137" s="150" t="s">
        <v>620</v>
      </c>
      <c r="AQ137" s="151">
        <v>240</v>
      </c>
      <c r="AR137" s="186">
        <v>1.25</v>
      </c>
      <c r="AS137" s="163">
        <f t="shared" si="98"/>
        <v>0.52083333333333326</v>
      </c>
      <c r="AT137" s="163"/>
      <c r="AU137" s="180">
        <v>0.52083333333333326</v>
      </c>
      <c r="AV137" s="154"/>
      <c r="AW137" s="154"/>
      <c r="AX137" s="154"/>
      <c r="AY137" s="154"/>
      <c r="AZ137" s="154"/>
      <c r="BA137" s="155"/>
      <c r="BB137" s="150"/>
      <c r="BC137" s="151"/>
      <c r="BD137" s="186"/>
      <c r="BE137" s="163"/>
      <c r="BF137" s="237"/>
      <c r="BH137" s="185">
        <f>AS137</f>
        <v>0.52083333333333326</v>
      </c>
      <c r="BI137" s="172">
        <f>AS137</f>
        <v>0.52083333333333326</v>
      </c>
      <c r="BJ137" s="173">
        <f t="shared" si="99"/>
        <v>0.46527777777777768</v>
      </c>
      <c r="BK137" s="168">
        <f t="shared" si="100"/>
        <v>0.50694444444444431</v>
      </c>
      <c r="BL137" s="168">
        <f t="shared" si="101"/>
        <v>0.50694444444444431</v>
      </c>
      <c r="BM137" s="168"/>
      <c r="BN137" s="168"/>
      <c r="BO137" s="168">
        <f t="shared" si="102"/>
        <v>0.50694444444444431</v>
      </c>
    </row>
    <row r="138" spans="1:67" ht="25" customHeight="1">
      <c r="A138" s="150" t="s">
        <v>622</v>
      </c>
      <c r="B138" s="150" t="s">
        <v>623</v>
      </c>
      <c r="C138" s="151">
        <v>750</v>
      </c>
      <c r="D138" s="186">
        <v>2.4900000000000002</v>
      </c>
      <c r="E138" s="152">
        <f t="shared" si="96"/>
        <v>0.33200000000000007</v>
      </c>
      <c r="F138" s="163"/>
      <c r="G138" s="180">
        <v>0.33200000000000007</v>
      </c>
      <c r="H138" s="154" t="s">
        <v>423</v>
      </c>
      <c r="I138" s="154">
        <v>750</v>
      </c>
      <c r="J138" s="155">
        <v>1.29</v>
      </c>
      <c r="K138" s="175">
        <f t="shared" ref="K138" si="108">J138/I138*100</f>
        <v>0.17199999999999999</v>
      </c>
      <c r="L138" s="156"/>
      <c r="M138" s="193">
        <v>0.17199999999999999</v>
      </c>
      <c r="N138" s="177"/>
      <c r="O138" s="177"/>
      <c r="P138" s="178"/>
      <c r="Q138" s="178"/>
      <c r="R138" s="178"/>
      <c r="S138" s="178"/>
      <c r="T138" s="178"/>
      <c r="U138" s="231">
        <f>K138</f>
        <v>0.17199999999999999</v>
      </c>
      <c r="V138" s="162">
        <f>K138</f>
        <v>0.17199999999999999</v>
      </c>
      <c r="W138" s="158" t="s">
        <v>622</v>
      </c>
      <c r="X138" s="150" t="s">
        <v>623</v>
      </c>
      <c r="Y138" s="151">
        <v>750</v>
      </c>
      <c r="Z138" s="186">
        <v>1.69</v>
      </c>
      <c r="AA138" s="164">
        <f t="shared" si="97"/>
        <v>0.22533333333333333</v>
      </c>
      <c r="AB138" s="186"/>
      <c r="AC138" s="164"/>
      <c r="AD138" s="174" t="s">
        <v>423</v>
      </c>
      <c r="AE138" s="181">
        <v>750</v>
      </c>
      <c r="AF138" s="189">
        <v>1.1499999999999999</v>
      </c>
      <c r="AG138" s="167">
        <f t="shared" ref="AG138" si="109">AF138/AE138*100</f>
        <v>0.15333333333333332</v>
      </c>
      <c r="AH138" s="218"/>
      <c r="AN138" s="168">
        <v>0.15333333333333332</v>
      </c>
      <c r="AO138" s="150" t="s">
        <v>622</v>
      </c>
      <c r="AP138" s="150" t="s">
        <v>623</v>
      </c>
      <c r="AQ138" s="151">
        <v>750</v>
      </c>
      <c r="AR138" s="186">
        <v>2.5</v>
      </c>
      <c r="AS138" s="163">
        <f t="shared" si="98"/>
        <v>0.33333333333333337</v>
      </c>
      <c r="AT138" s="163"/>
      <c r="AU138" s="180">
        <v>0.33333333333333337</v>
      </c>
      <c r="AV138" s="174" t="s">
        <v>424</v>
      </c>
      <c r="AW138" s="181">
        <v>750</v>
      </c>
      <c r="AX138" s="189">
        <v>1.49</v>
      </c>
      <c r="AY138" s="167">
        <f t="shared" ref="AY138" si="110">AX138/AW138*100</f>
        <v>0.19866666666666666</v>
      </c>
      <c r="AZ138" s="189">
        <v>1.3</v>
      </c>
      <c r="BA138" s="167">
        <f>AZ138/AW138*100</f>
        <v>0.17333333333333334</v>
      </c>
      <c r="BB138" s="237"/>
      <c r="BC138" s="237"/>
      <c r="BD138" s="237"/>
      <c r="BE138" s="237"/>
      <c r="BF138" s="237"/>
      <c r="BH138" s="192">
        <f>BA138</f>
        <v>0.17333333333333334</v>
      </c>
      <c r="BI138" s="172">
        <f>AY138</f>
        <v>0.19866666666666666</v>
      </c>
      <c r="BJ138" s="173">
        <f t="shared" si="99"/>
        <v>0.16622222222222222</v>
      </c>
      <c r="BK138" s="168">
        <f t="shared" si="100"/>
        <v>0.29688888888888892</v>
      </c>
      <c r="BL138" s="168">
        <f t="shared" si="101"/>
        <v>0.29688888888888892</v>
      </c>
      <c r="BM138" s="168">
        <f>AVERAGE(K138,AG138,AY138)</f>
        <v>0.17466666666666666</v>
      </c>
      <c r="BN138" s="168">
        <f>AVERAGE(M138,AG138,BA138)</f>
        <v>0.16622222222222222</v>
      </c>
      <c r="BO138" s="168">
        <f t="shared" si="102"/>
        <v>0.17466666666666666</v>
      </c>
    </row>
    <row r="139" spans="1:67" ht="25" customHeight="1">
      <c r="A139" s="150" t="s">
        <v>624</v>
      </c>
      <c r="B139" s="150" t="s">
        <v>625</v>
      </c>
      <c r="C139" s="151">
        <v>750</v>
      </c>
      <c r="D139" s="186">
        <v>9.89</v>
      </c>
      <c r="E139" s="152">
        <f t="shared" si="96"/>
        <v>1.3186666666666669</v>
      </c>
      <c r="F139" s="234"/>
      <c r="G139" s="236">
        <v>1.3186666666666669</v>
      </c>
      <c r="H139" s="154"/>
      <c r="I139" s="154"/>
      <c r="J139" s="155"/>
      <c r="K139" s="155"/>
      <c r="L139" s="156"/>
      <c r="M139" s="157"/>
      <c r="N139" s="237" t="s">
        <v>626</v>
      </c>
      <c r="O139" s="237">
        <v>750</v>
      </c>
      <c r="P139" s="231">
        <v>7.49</v>
      </c>
      <c r="Q139" s="152">
        <f>P139/O139*100</f>
        <v>0.99866666666666659</v>
      </c>
      <c r="R139" s="178"/>
      <c r="S139" s="178"/>
      <c r="T139" s="178"/>
      <c r="U139" s="231">
        <f>Q139</f>
        <v>0.99866666666666659</v>
      </c>
      <c r="V139" s="203">
        <f>Q139</f>
        <v>0.99866666666666659</v>
      </c>
      <c r="W139" s="150" t="s">
        <v>624</v>
      </c>
      <c r="X139" s="150" t="s">
        <v>625</v>
      </c>
      <c r="Y139" s="151">
        <v>750</v>
      </c>
      <c r="Z139" s="186">
        <v>8</v>
      </c>
      <c r="AA139" s="164">
        <f t="shared" si="97"/>
        <v>1.0666666666666667</v>
      </c>
      <c r="AB139" s="186"/>
      <c r="AC139" s="164"/>
      <c r="AD139" s="245"/>
      <c r="AE139" s="169"/>
      <c r="AF139" s="169"/>
      <c r="AG139" s="169"/>
      <c r="AH139" s="218"/>
      <c r="AI139" s="174" t="s">
        <v>627</v>
      </c>
      <c r="AJ139" s="181">
        <v>750</v>
      </c>
      <c r="AK139" s="167">
        <v>6.65</v>
      </c>
      <c r="AL139" s="167">
        <f>AK139/AJ139*100</f>
        <v>0.88666666666666671</v>
      </c>
      <c r="AN139" s="251">
        <v>0.88666666666666671</v>
      </c>
      <c r="AO139" s="150" t="s">
        <v>624</v>
      </c>
      <c r="AP139" s="150" t="s">
        <v>625</v>
      </c>
      <c r="AQ139" s="151">
        <v>750</v>
      </c>
      <c r="AR139" s="186">
        <v>10.49</v>
      </c>
      <c r="AS139" s="163">
        <f t="shared" si="98"/>
        <v>1.3986666666666667</v>
      </c>
      <c r="AT139" s="163"/>
      <c r="AU139" s="180">
        <v>1.3986666666666667</v>
      </c>
      <c r="AV139" s="154"/>
      <c r="AW139" s="154"/>
      <c r="AX139" s="154"/>
      <c r="AY139" s="154"/>
      <c r="AZ139" s="154"/>
      <c r="BA139" s="155"/>
      <c r="BB139" s="150" t="s">
        <v>627</v>
      </c>
      <c r="BC139" s="158">
        <v>750</v>
      </c>
      <c r="BD139" s="186">
        <v>7</v>
      </c>
      <c r="BE139" s="163">
        <f t="shared" ref="BE139" si="111">BD139/BC139*100</f>
        <v>0.93333333333333346</v>
      </c>
      <c r="BF139" s="237"/>
      <c r="BH139" s="185">
        <f>BE139</f>
        <v>0.93333333333333346</v>
      </c>
      <c r="BI139" s="172">
        <f>BE139</f>
        <v>0.93333333333333346</v>
      </c>
      <c r="BJ139" s="173">
        <f t="shared" si="99"/>
        <v>0.9395555555555557</v>
      </c>
      <c r="BK139" s="168">
        <f t="shared" si="100"/>
        <v>1.2613333333333334</v>
      </c>
      <c r="BL139" s="168">
        <f t="shared" si="101"/>
        <v>1.2613333333333334</v>
      </c>
      <c r="BM139" s="168"/>
      <c r="BN139" s="168"/>
      <c r="BO139" s="168">
        <f t="shared" si="102"/>
        <v>0.93955555555555559</v>
      </c>
    </row>
    <row r="140" spans="1:67" ht="25" customHeight="1">
      <c r="A140" s="150" t="s">
        <v>177</v>
      </c>
      <c r="B140" s="150" t="s">
        <v>628</v>
      </c>
      <c r="C140" s="151">
        <v>3960</v>
      </c>
      <c r="D140" s="186">
        <v>20.99</v>
      </c>
      <c r="E140" s="152">
        <f t="shared" si="96"/>
        <v>0.53005050505050499</v>
      </c>
      <c r="F140" s="186">
        <v>17.989999999999998</v>
      </c>
      <c r="G140" s="152">
        <f>F140/C140*100</f>
        <v>0.45429292929292919</v>
      </c>
      <c r="H140" s="154"/>
      <c r="I140" s="154"/>
      <c r="J140" s="155"/>
      <c r="K140" s="155"/>
      <c r="L140" s="156"/>
      <c r="M140" s="157"/>
      <c r="N140" s="177"/>
      <c r="O140" s="177"/>
      <c r="P140" s="178"/>
      <c r="Q140" s="178"/>
      <c r="R140" s="178"/>
      <c r="S140" s="178"/>
      <c r="T140" s="178"/>
      <c r="U140" s="216">
        <f>G140</f>
        <v>0.45429292929292919</v>
      </c>
      <c r="V140" s="203">
        <f>E140</f>
        <v>0.53005050505050499</v>
      </c>
      <c r="W140" s="150" t="s">
        <v>177</v>
      </c>
      <c r="X140" s="150" t="s">
        <v>628</v>
      </c>
      <c r="Y140" s="151">
        <v>3960</v>
      </c>
      <c r="Z140" s="186">
        <v>17.989999999999998</v>
      </c>
      <c r="AA140" s="164">
        <f t="shared" si="97"/>
        <v>0.45429292929292919</v>
      </c>
      <c r="AB140" s="186"/>
      <c r="AC140" s="164"/>
      <c r="AD140" s="181"/>
      <c r="AE140" s="166"/>
      <c r="AF140" s="155"/>
      <c r="AG140" s="155"/>
      <c r="AH140" s="218"/>
      <c r="AN140" s="168">
        <f>AA140</f>
        <v>0.45429292929292919</v>
      </c>
      <c r="AO140" s="150" t="s">
        <v>177</v>
      </c>
      <c r="AP140" s="150" t="s">
        <v>628</v>
      </c>
      <c r="AQ140" s="151">
        <v>3960</v>
      </c>
      <c r="AR140" s="186">
        <v>21.99</v>
      </c>
      <c r="AS140" s="163">
        <f t="shared" si="98"/>
        <v>0.5553030303030303</v>
      </c>
      <c r="AT140" s="163"/>
      <c r="AU140" s="180">
        <v>0.5553030303030303</v>
      </c>
      <c r="AV140" s="154"/>
      <c r="AW140" s="154"/>
      <c r="AX140" s="154"/>
      <c r="AY140" s="154"/>
      <c r="AZ140" s="154"/>
      <c r="BA140" s="155"/>
      <c r="BB140" s="150" t="s">
        <v>629</v>
      </c>
      <c r="BC140" s="151">
        <v>3960</v>
      </c>
      <c r="BD140" s="186">
        <v>21</v>
      </c>
      <c r="BE140" s="163">
        <v>0.53</v>
      </c>
      <c r="BF140" s="186">
        <v>18</v>
      </c>
      <c r="BG140" s="163">
        <v>0.45</v>
      </c>
      <c r="BH140" s="185">
        <v>0.45</v>
      </c>
      <c r="BI140" s="172">
        <f>BE140</f>
        <v>0.53</v>
      </c>
      <c r="BJ140" s="173">
        <f t="shared" si="99"/>
        <v>0.4528619528619528</v>
      </c>
      <c r="BK140" s="168">
        <f t="shared" si="100"/>
        <v>0.51321548821548812</v>
      </c>
      <c r="BL140" s="168">
        <f t="shared" si="101"/>
        <v>0.48796296296296288</v>
      </c>
      <c r="BM140" s="168"/>
      <c r="BN140" s="168"/>
      <c r="BO140" s="168">
        <f t="shared" si="102"/>
        <v>0.50478114478114477</v>
      </c>
    </row>
    <row r="141" spans="1:67">
      <c r="A141" s="302"/>
      <c r="B141" s="150"/>
      <c r="C141" s="302"/>
      <c r="D141" s="303">
        <f>COUNT(D5:D140)</f>
        <v>129</v>
      </c>
      <c r="E141" s="303">
        <f>COUNT(E5:E140)</f>
        <v>129</v>
      </c>
      <c r="F141" s="303">
        <f>COUNT(F5:F140)</f>
        <v>27</v>
      </c>
      <c r="G141" s="304"/>
      <c r="H141" s="306"/>
      <c r="J141" s="303">
        <f>COUNT(J5:J140)</f>
        <v>54</v>
      </c>
      <c r="L141" s="303">
        <f>COUNT(L5:L140)</f>
        <v>11</v>
      </c>
      <c r="N141" s="303"/>
      <c r="O141" s="219"/>
      <c r="P141" s="303">
        <f>COUNT(P5:P140)</f>
        <v>9</v>
      </c>
      <c r="Q141" s="307"/>
      <c r="R141" s="303">
        <f>COUNT(R5:R140)</f>
        <v>6</v>
      </c>
      <c r="S141" s="307"/>
      <c r="T141" s="305">
        <f>AVERAGE(T14:T140)</f>
        <v>0.72347316935939798</v>
      </c>
      <c r="U141" s="308">
        <v>28</v>
      </c>
      <c r="V141" s="309"/>
      <c r="Z141" s="303">
        <f>COUNT(Z5:Z140)</f>
        <v>125</v>
      </c>
      <c r="AF141" s="303">
        <f>COUNT(AF5:AF140)</f>
        <v>55</v>
      </c>
      <c r="AH141" s="218"/>
      <c r="AI141" s="303"/>
      <c r="AK141" s="303">
        <f>COUNT(AK5:AK140)</f>
        <v>11</v>
      </c>
      <c r="AR141" s="303">
        <f>COUNT(AR5:AR140)</f>
        <v>128</v>
      </c>
      <c r="AT141" s="303">
        <f>COUNT(AT5:AT140)</f>
        <v>28</v>
      </c>
      <c r="AX141" s="303">
        <f>COUNT(AX5:AX140)</f>
        <v>47</v>
      </c>
      <c r="AZ141" s="303">
        <f>COUNT(AZ5:AZ140)</f>
        <v>9</v>
      </c>
      <c r="BD141" s="303">
        <f>COUNT(BD5:BD140)</f>
        <v>18</v>
      </c>
      <c r="BF141" s="303">
        <f>COUNT(BF5:BF140)</f>
        <v>9</v>
      </c>
      <c r="BH141" s="303"/>
      <c r="BI141" s="310"/>
      <c r="BJ141" s="303">
        <f>COUNT(BJ5:BJ140)</f>
        <v>129</v>
      </c>
    </row>
    <row r="142" spans="1:67">
      <c r="A142" s="302"/>
      <c r="B142" s="219"/>
      <c r="C142" s="302"/>
      <c r="D142" s="304"/>
      <c r="E142" s="304"/>
      <c r="F142" s="304"/>
      <c r="G142" s="304"/>
      <c r="H142" s="302"/>
      <c r="I142" s="312"/>
      <c r="J142" s="260"/>
      <c r="K142" s="260"/>
      <c r="L142" s="307"/>
      <c r="M142" s="313"/>
      <c r="N142" s="219"/>
      <c r="O142" s="219"/>
      <c r="P142" s="307"/>
      <c r="Q142" s="307"/>
      <c r="R142" s="307"/>
      <c r="S142" s="307"/>
      <c r="T142" s="311">
        <f>MIN(T5:T140)</f>
        <v>0.67</v>
      </c>
      <c r="U142" s="313"/>
      <c r="V142" s="314"/>
      <c r="AI142" s="219"/>
      <c r="BH142" s="184">
        <v>29</v>
      </c>
    </row>
    <row r="143" spans="1:67">
      <c r="A143" s="219"/>
      <c r="B143" s="219"/>
      <c r="C143" s="219"/>
      <c r="D143" s="206"/>
      <c r="E143" s="206"/>
      <c r="H143" s="312"/>
      <c r="I143" s="312"/>
      <c r="J143" s="260"/>
      <c r="K143" s="260"/>
      <c r="L143" s="307"/>
      <c r="M143" s="313"/>
      <c r="N143" s="219"/>
      <c r="O143" s="219"/>
      <c r="P143" s="307"/>
      <c r="Q143" s="307"/>
      <c r="R143" s="307"/>
      <c r="S143" s="307"/>
      <c r="T143" s="311">
        <f>MAX(T5:T140)</f>
        <v>0.78107896794370613</v>
      </c>
      <c r="U143" s="313"/>
      <c r="V143" s="314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 foods</vt:lpstr>
      <vt:lpstr>specific foods</vt:lpstr>
      <vt:lpstr>nutrients</vt:lpstr>
      <vt:lpstr>edible cooking yield factors</vt:lpstr>
      <vt:lpstr>Nutrient targets</vt:lpstr>
      <vt:lpstr>Food constraints H</vt:lpstr>
      <vt:lpstr>Constraints C</vt:lpstr>
      <vt:lpstr>food prices</vt:lpstr>
      <vt:lpstr>sample food price data</vt:lpstr>
      <vt:lpstr>Food prices to use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2016-07-23T21:34:54Z</dcterms:modified>
</cp:coreProperties>
</file>